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2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4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2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harts/chart139.xml" ContentType="application/vnd.openxmlformats-officedocument.drawingml.chart+xml"/>
  <Override PartName="/xl/drawings/drawing30.xml" ContentType="application/vnd.openxmlformats-officedocument.drawing+xml"/>
  <Override PartName="/xl/charts/chart140.xml" ContentType="application/vnd.openxmlformats-officedocument.drawingml.chart+xml"/>
  <Override PartName="/xl/drawings/drawing31.xml" ContentType="application/vnd.openxmlformats-officedocument.drawing+xml"/>
  <Override PartName="/xl/charts/chart141.xml" ContentType="application/vnd.openxmlformats-officedocument.drawingml.chart+xml"/>
  <Override PartName="/xl/drawings/drawing32.xml" ContentType="application/vnd.openxmlformats-officedocument.drawing+xml"/>
  <Override PartName="/xl/charts/chart142.xml" ContentType="application/vnd.openxmlformats-officedocument.drawingml.chart+xml"/>
  <Override PartName="/xl/drawings/drawing33.xml" ContentType="application/vnd.openxmlformats-officedocument.drawing+xml"/>
  <Override PartName="/xl/charts/chart143.xml" ContentType="application/vnd.openxmlformats-officedocument.drawingml.chart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drawings/drawing3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0\4Q_2020_elektro\verze_1\"/>
    </mc:Choice>
  </mc:AlternateContent>
  <xr:revisionPtr revIDLastSave="0" documentId="13_ncr:1_{D09A5BD9-04CE-499B-8457-19ED5C461DC9}" xr6:coauthVersionLast="36" xr6:coauthVersionMax="36" xr10:uidLastSave="{00000000-0000-0000-0000-000000000000}"/>
  <bookViews>
    <workbookView xWindow="-120" yWindow="-120" windowWidth="29040" windowHeight="15840" tabRatio="941" xr2:uid="{00000000-000D-0000-FFFF-FFFF00000000}"/>
  </bookViews>
  <sheets>
    <sheet name="Titulní" sheetId="136" r:id="rId1"/>
    <sheet name="Obsah" sheetId="27" r:id="rId2"/>
    <sheet name="Úvod" sheetId="129" r:id="rId3"/>
    <sheet name="1" sheetId="51" r:id="rId4"/>
    <sheet name="2" sheetId="105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0" r:id="rId36"/>
    <sheet name="9.4" sheetId="131" r:id="rId37"/>
    <sheet name="9.5" sheetId="132" r:id="rId38"/>
    <sheet name="9.6" sheetId="133" r:id="rId39"/>
    <sheet name="9.7" sheetId="134" r:id="rId40"/>
    <sheet name="9.8" sheetId="135" r:id="rId41"/>
    <sheet name="10" sheetId="55" r:id="rId42"/>
  </sheets>
  <definedNames>
    <definedName name="_xlnm.Print_Area" localSheetId="6">'3.2'!$A$1:$N$46</definedName>
    <definedName name="_xlnm.Print_Area" localSheetId="35">'9.3'!$A$1:$O$45</definedName>
    <definedName name="_xlnm.Print_Area" localSheetId="36">'9.4'!$A$1:$O$45</definedName>
    <definedName name="_xlnm.Print_Area" localSheetId="37">'9.5'!$A$1:$O$45</definedName>
    <definedName name="_xlnm.Print_Area" localSheetId="38">'9.6'!$A$1:$O$45</definedName>
    <definedName name="_xlnm.Print_Area" localSheetId="39">'9.7'!$A$1:$O$45</definedName>
    <definedName name="_xlnm.Print_Area" localSheetId="40">'9.8'!$A$1:$O$45</definedName>
  </definedNames>
  <calcPr calcId="191029"/>
</workbook>
</file>

<file path=xl/calcChain.xml><?xml version="1.0" encoding="utf-8"?>
<calcChain xmlns="http://schemas.openxmlformats.org/spreadsheetml/2006/main">
  <c r="O5" i="130" l="1"/>
  <c r="O6" i="130"/>
  <c r="O7" i="130"/>
  <c r="O8" i="130"/>
  <c r="O9" i="130"/>
  <c r="O10" i="130"/>
  <c r="O11" i="130"/>
  <c r="O12" i="130"/>
  <c r="O13" i="130"/>
  <c r="O14" i="130"/>
  <c r="O15" i="130"/>
  <c r="O16" i="130"/>
  <c r="O17" i="130"/>
  <c r="O18" i="130"/>
  <c r="O19" i="130"/>
  <c r="O20" i="130"/>
  <c r="O21" i="130"/>
  <c r="O22" i="130"/>
  <c r="O23" i="130"/>
  <c r="O24" i="130"/>
  <c r="O25" i="130"/>
  <c r="O26" i="130"/>
  <c r="O27" i="130"/>
  <c r="O28" i="130"/>
  <c r="O5" i="131"/>
  <c r="O6" i="131"/>
  <c r="O7" i="131"/>
  <c r="O8" i="131"/>
  <c r="O9" i="131"/>
  <c r="O10" i="131"/>
  <c r="O11" i="131"/>
  <c r="O12" i="131"/>
  <c r="O13" i="131"/>
  <c r="O14" i="131"/>
  <c r="O15" i="131"/>
  <c r="O16" i="131"/>
  <c r="O17" i="131"/>
  <c r="O18" i="131"/>
  <c r="O19" i="131"/>
  <c r="O20" i="131"/>
  <c r="O21" i="131"/>
  <c r="O22" i="131"/>
  <c r="O23" i="131"/>
  <c r="O24" i="131"/>
  <c r="O25" i="131"/>
  <c r="O26" i="131"/>
  <c r="O27" i="131"/>
  <c r="O28" i="131"/>
  <c r="O6" i="135" l="1"/>
  <c r="O7" i="135"/>
  <c r="O8" i="135"/>
  <c r="O9" i="135"/>
  <c r="O10" i="135"/>
  <c r="O11" i="135"/>
  <c r="O12" i="135"/>
  <c r="O13" i="135"/>
  <c r="O14" i="135"/>
  <c r="O15" i="135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28" i="135"/>
  <c r="O5" i="135"/>
  <c r="O6" i="132"/>
  <c r="O7" i="132"/>
  <c r="O8" i="132"/>
  <c r="O9" i="132"/>
  <c r="O10" i="132"/>
  <c r="O11" i="132"/>
  <c r="O12" i="132"/>
  <c r="O13" i="132"/>
  <c r="O14" i="132"/>
  <c r="O15" i="132"/>
  <c r="O16" i="132"/>
  <c r="O17" i="132"/>
  <c r="O18" i="132"/>
  <c r="O19" i="132"/>
  <c r="O20" i="132"/>
  <c r="O21" i="132"/>
  <c r="O22" i="132"/>
  <c r="O23" i="132"/>
  <c r="O24" i="132"/>
  <c r="O25" i="132"/>
  <c r="O26" i="132"/>
  <c r="O27" i="132"/>
  <c r="O28" i="132"/>
  <c r="O5" i="132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O18" i="133"/>
  <c r="O19" i="133"/>
  <c r="O20" i="133"/>
  <c r="O21" i="133"/>
  <c r="O22" i="133"/>
  <c r="O23" i="133"/>
  <c r="O24" i="133"/>
  <c r="O25" i="133"/>
  <c r="O26" i="133"/>
  <c r="O27" i="133"/>
  <c r="O28" i="133"/>
  <c r="O5" i="133"/>
  <c r="O6" i="134"/>
  <c r="O7" i="134"/>
  <c r="O8" i="134"/>
  <c r="O9" i="134"/>
  <c r="O10" i="134"/>
  <c r="O11" i="134"/>
  <c r="O12" i="134"/>
  <c r="O13" i="134"/>
  <c r="O14" i="134"/>
  <c r="O15" i="134"/>
  <c r="O16" i="134"/>
  <c r="O17" i="134"/>
  <c r="O18" i="134"/>
  <c r="O19" i="134"/>
  <c r="O20" i="134"/>
  <c r="O21" i="134"/>
  <c r="O22" i="134"/>
  <c r="O23" i="134"/>
  <c r="O24" i="134"/>
  <c r="O25" i="134"/>
  <c r="O26" i="134"/>
  <c r="O27" i="134"/>
  <c r="O28" i="134"/>
  <c r="O5" i="134"/>
  <c r="B46" i="27" l="1"/>
  <c r="B45" i="27"/>
  <c r="B44" i="27"/>
  <c r="B43" i="27"/>
  <c r="B42" i="27"/>
  <c r="B41" i="27"/>
  <c r="P1" i="137" l="1"/>
  <c r="AH1" i="55" l="1"/>
  <c r="O1" i="135"/>
  <c r="O1" i="134"/>
  <c r="O1" i="133"/>
  <c r="O1" i="132"/>
  <c r="O1" i="131"/>
  <c r="O1" i="130"/>
  <c r="Q1" i="107"/>
  <c r="N1" i="94"/>
  <c r="N1" i="33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N1" i="32"/>
  <c r="N1" i="22"/>
  <c r="J1" i="57"/>
  <c r="J1" i="47"/>
  <c r="M1" i="77"/>
  <c r="M1" i="59"/>
  <c r="M1" i="10"/>
  <c r="P1" i="46"/>
  <c r="P1" i="110"/>
  <c r="P1" i="97"/>
  <c r="N1" i="53"/>
  <c r="N1" i="7"/>
  <c r="E33" i="135" l="1" a="1"/>
  <c r="E33" i="135" s="1"/>
  <c r="E33" i="134" a="1"/>
  <c r="E34" i="134" s="1"/>
  <c r="E33" i="133" a="1"/>
  <c r="E33" i="133" s="1"/>
  <c r="Q28" i="135"/>
  <c r="P28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20" i="135"/>
  <c r="P20" i="135"/>
  <c r="Q19" i="135"/>
  <c r="P19" i="135"/>
  <c r="Q18" i="135"/>
  <c r="P18" i="135"/>
  <c r="Q17" i="135"/>
  <c r="P17" i="135"/>
  <c r="Q16" i="135"/>
  <c r="P16" i="135"/>
  <c r="Q15" i="135"/>
  <c r="P15" i="135"/>
  <c r="Q14" i="135"/>
  <c r="P14" i="135"/>
  <c r="Q13" i="135"/>
  <c r="P13" i="135"/>
  <c r="Q12" i="135"/>
  <c r="P12" i="135"/>
  <c r="Q11" i="135"/>
  <c r="P11" i="135"/>
  <c r="Q10" i="135"/>
  <c r="P10" i="135"/>
  <c r="Q9" i="135"/>
  <c r="P9" i="135"/>
  <c r="Q8" i="135"/>
  <c r="P8" i="135"/>
  <c r="Q7" i="135"/>
  <c r="P7" i="135"/>
  <c r="Q6" i="135"/>
  <c r="P6" i="135"/>
  <c r="Q5" i="135"/>
  <c r="P5" i="135"/>
  <c r="Q28" i="134"/>
  <c r="P28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20" i="134"/>
  <c r="P20" i="134"/>
  <c r="Q19" i="134"/>
  <c r="P19" i="134"/>
  <c r="Q18" i="134"/>
  <c r="P18" i="134"/>
  <c r="Q17" i="134"/>
  <c r="P17" i="134"/>
  <c r="Q16" i="134"/>
  <c r="P16" i="134"/>
  <c r="Q15" i="134"/>
  <c r="P15" i="134"/>
  <c r="Q14" i="134"/>
  <c r="P14" i="134"/>
  <c r="Q13" i="134"/>
  <c r="P13" i="134"/>
  <c r="Q12" i="134"/>
  <c r="P12" i="134"/>
  <c r="Q11" i="134"/>
  <c r="P11" i="134"/>
  <c r="Q10" i="134"/>
  <c r="P10" i="134"/>
  <c r="Q9" i="134"/>
  <c r="P9" i="134"/>
  <c r="Q8" i="134"/>
  <c r="P8" i="134"/>
  <c r="Q7" i="134"/>
  <c r="P7" i="134"/>
  <c r="Q6" i="134"/>
  <c r="P6" i="134"/>
  <c r="Q5" i="134"/>
  <c r="P5" i="134"/>
  <c r="Q28" i="133"/>
  <c r="P28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20" i="133"/>
  <c r="P20" i="133"/>
  <c r="Q19" i="133"/>
  <c r="P19" i="133"/>
  <c r="Q18" i="133"/>
  <c r="P18" i="133"/>
  <c r="Q17" i="133"/>
  <c r="P17" i="133"/>
  <c r="Q16" i="133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P8" i="133"/>
  <c r="Q7" i="133"/>
  <c r="P7" i="133"/>
  <c r="Q6" i="133"/>
  <c r="P6" i="133"/>
  <c r="Q5" i="133"/>
  <c r="P5" i="133"/>
  <c r="E33" i="132" a="1"/>
  <c r="E40" i="132" s="1"/>
  <c r="Q28" i="132"/>
  <c r="P28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20" i="132"/>
  <c r="P20" i="132"/>
  <c r="Q19" i="132"/>
  <c r="P19" i="132"/>
  <c r="Q18" i="132"/>
  <c r="P18" i="132"/>
  <c r="Q17" i="132"/>
  <c r="P17" i="132"/>
  <c r="Q16" i="132"/>
  <c r="P16" i="132"/>
  <c r="Q15" i="132"/>
  <c r="P15" i="132"/>
  <c r="Q14" i="132"/>
  <c r="P14" i="132"/>
  <c r="Q13" i="132"/>
  <c r="P13" i="132"/>
  <c r="Q12" i="132"/>
  <c r="P12" i="132"/>
  <c r="Q11" i="132"/>
  <c r="P11" i="132"/>
  <c r="Q10" i="132"/>
  <c r="P10" i="132"/>
  <c r="Q9" i="132"/>
  <c r="P9" i="132"/>
  <c r="Q8" i="132"/>
  <c r="P8" i="132"/>
  <c r="Q7" i="132"/>
  <c r="P7" i="132"/>
  <c r="Q6" i="132"/>
  <c r="P6" i="132"/>
  <c r="Q5" i="132"/>
  <c r="P5" i="132"/>
  <c r="E33" i="131" a="1"/>
  <c r="E40" i="131" s="1"/>
  <c r="Q28" i="131"/>
  <c r="P28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20" i="131"/>
  <c r="P20" i="131"/>
  <c r="Q19" i="131"/>
  <c r="P19" i="131"/>
  <c r="Q18" i="131"/>
  <c r="P18" i="131"/>
  <c r="Q17" i="131"/>
  <c r="P17" i="131"/>
  <c r="Q16" i="131"/>
  <c r="P16" i="131"/>
  <c r="Q15" i="131"/>
  <c r="P15" i="131"/>
  <c r="Q14" i="131"/>
  <c r="P14" i="131"/>
  <c r="Q13" i="131"/>
  <c r="P13" i="131"/>
  <c r="Q12" i="131"/>
  <c r="P12" i="131"/>
  <c r="Q11" i="131"/>
  <c r="P11" i="131"/>
  <c r="Q10" i="131"/>
  <c r="P10" i="131"/>
  <c r="Q9" i="131"/>
  <c r="P9" i="131"/>
  <c r="Q8" i="131"/>
  <c r="P8" i="131"/>
  <c r="Q7" i="131"/>
  <c r="P7" i="131"/>
  <c r="Q6" i="131"/>
  <c r="P6" i="131"/>
  <c r="Q5" i="131"/>
  <c r="P5" i="131"/>
  <c r="E40" i="135" l="1"/>
  <c r="E35" i="135"/>
  <c r="E42" i="135"/>
  <c r="E38" i="135"/>
  <c r="E34" i="135"/>
  <c r="E36" i="135"/>
  <c r="E39" i="135"/>
  <c r="E41" i="135"/>
  <c r="E37" i="135"/>
  <c r="E39" i="134"/>
  <c r="E35" i="134"/>
  <c r="E41" i="134"/>
  <c r="E37" i="134"/>
  <c r="E33" i="134"/>
  <c r="E40" i="134"/>
  <c r="E36" i="134"/>
  <c r="E42" i="134"/>
  <c r="E38" i="134"/>
  <c r="E40" i="133"/>
  <c r="E35" i="133"/>
  <c r="E42" i="133"/>
  <c r="E38" i="133"/>
  <c r="E34" i="133"/>
  <c r="E36" i="133"/>
  <c r="E39" i="133"/>
  <c r="E41" i="133"/>
  <c r="E37" i="133"/>
  <c r="E34" i="132"/>
  <c r="E39" i="132"/>
  <c r="E35" i="132"/>
  <c r="E41" i="132"/>
  <c r="E37" i="132"/>
  <c r="E42" i="132"/>
  <c r="E33" i="132"/>
  <c r="E38" i="132"/>
  <c r="E36" i="132"/>
  <c r="E34" i="131"/>
  <c r="E38" i="131"/>
  <c r="E42" i="131"/>
  <c r="E33" i="131"/>
  <c r="E37" i="131"/>
  <c r="E41" i="131"/>
  <c r="E35" i="131"/>
  <c r="E39" i="131"/>
  <c r="E36" i="131"/>
  <c r="E32" i="132" l="1"/>
  <c r="F39" i="132" s="1"/>
  <c r="E32" i="135"/>
  <c r="F32" i="135" s="1"/>
  <c r="E32" i="134"/>
  <c r="F34" i="134" s="1"/>
  <c r="E32" i="133"/>
  <c r="E32" i="131"/>
  <c r="F34" i="131" s="1"/>
  <c r="F32" i="132" l="1"/>
  <c r="F33" i="132"/>
  <c r="F37" i="132"/>
  <c r="F40" i="132"/>
  <c r="F36" i="132"/>
  <c r="F42" i="132"/>
  <c r="F34" i="132"/>
  <c r="F38" i="132"/>
  <c r="F41" i="132"/>
  <c r="F35" i="132"/>
  <c r="F37" i="131"/>
  <c r="F39" i="131"/>
  <c r="F40" i="135"/>
  <c r="F38" i="135"/>
  <c r="F41" i="135"/>
  <c r="F34" i="135"/>
  <c r="F39" i="135"/>
  <c r="F36" i="135"/>
  <c r="F42" i="135"/>
  <c r="F33" i="135"/>
  <c r="F37" i="135"/>
  <c r="F35" i="135"/>
  <c r="F37" i="134"/>
  <c r="F32" i="134"/>
  <c r="F40" i="134"/>
  <c r="F41" i="134"/>
  <c r="F42" i="134"/>
  <c r="F33" i="134"/>
  <c r="F38" i="134"/>
  <c r="F39" i="134"/>
  <c r="F36" i="134"/>
  <c r="F35" i="134"/>
  <c r="F32" i="133"/>
  <c r="F40" i="133"/>
  <c r="F34" i="133"/>
  <c r="F33" i="133"/>
  <c r="F42" i="133"/>
  <c r="F41" i="133"/>
  <c r="F36" i="133"/>
  <c r="F37" i="133"/>
  <c r="F39" i="133"/>
  <c r="F38" i="133"/>
  <c r="F35" i="133"/>
  <c r="F41" i="131"/>
  <c r="F42" i="131"/>
  <c r="F32" i="131"/>
  <c r="F40" i="131"/>
  <c r="F36" i="131"/>
  <c r="F33" i="131"/>
  <c r="F38" i="131"/>
  <c r="F35" i="131"/>
  <c r="E33" i="130" l="1" a="1"/>
  <c r="E33" i="130" s="1"/>
  <c r="E40" i="130" l="1"/>
  <c r="E36" i="130"/>
  <c r="E38" i="130"/>
  <c r="E39" i="130"/>
  <c r="E35" i="130"/>
  <c r="E42" i="130"/>
  <c r="E34" i="130"/>
  <c r="E41" i="130"/>
  <c r="E37" i="130"/>
  <c r="E32" i="130" l="1"/>
  <c r="F40" i="130" s="1"/>
  <c r="F34" i="130" l="1"/>
  <c r="F39" i="130"/>
  <c r="F35" i="130"/>
  <c r="F42" i="130"/>
  <c r="F37" i="130"/>
  <c r="F38" i="130"/>
  <c r="F41" i="130"/>
  <c r="F33" i="130"/>
  <c r="F36" i="130"/>
  <c r="F32" i="130"/>
  <c r="Q28" i="130"/>
  <c r="P28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20" i="130"/>
  <c r="P20" i="130"/>
  <c r="Q19" i="130"/>
  <c r="P19" i="130"/>
  <c r="Q18" i="130"/>
  <c r="P18" i="130"/>
  <c r="Q17" i="130"/>
  <c r="P17" i="130"/>
  <c r="Q16" i="130"/>
  <c r="P16" i="130"/>
  <c r="Q15" i="130"/>
  <c r="P15" i="130"/>
  <c r="Q14" i="130"/>
  <c r="P14" i="130"/>
  <c r="Q13" i="130"/>
  <c r="P13" i="130"/>
  <c r="Q12" i="130"/>
  <c r="P12" i="130"/>
  <c r="Q11" i="130"/>
  <c r="P11" i="130"/>
  <c r="Q10" i="130"/>
  <c r="P10" i="130"/>
  <c r="Q9" i="130"/>
  <c r="P9" i="130"/>
  <c r="Q8" i="130"/>
  <c r="P8" i="130"/>
  <c r="Q7" i="130"/>
  <c r="P7" i="130"/>
  <c r="Q6" i="130"/>
  <c r="P6" i="130"/>
  <c r="Q5" i="130"/>
  <c r="P5" i="13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H5" i="32" s="1"/>
  <c r="L6" i="32"/>
  <c r="N25" i="32"/>
  <c r="N26" i="32"/>
  <c r="N27" i="32"/>
  <c r="N28" i="32"/>
  <c r="N29" i="32"/>
  <c r="B24" i="33"/>
  <c r="F24" i="33"/>
  <c r="F18" i="33" s="1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J18" i="33" l="1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J6" i="33"/>
  <c r="E10" i="32"/>
  <c r="N23" i="32"/>
  <c r="K30" i="32"/>
  <c r="N30" i="32"/>
  <c r="E5" i="53"/>
  <c r="K5" i="53"/>
  <c r="F6" i="33"/>
  <c r="N24" i="33"/>
  <c r="N21" i="22"/>
  <c r="H5" i="22"/>
  <c r="N5" i="32"/>
  <c r="E30" i="32"/>
  <c r="K10" i="32"/>
  <c r="B7" i="33"/>
  <c r="H5" i="53"/>
  <c r="H11" i="53"/>
  <c r="N19" i="33"/>
  <c r="B18" i="33"/>
  <c r="N18" i="33" s="1"/>
  <c r="E36" i="53"/>
  <c r="E11" i="53"/>
  <c r="N37" i="53"/>
  <c r="N11" i="53"/>
  <c r="N36" i="53" s="1"/>
  <c r="N5" i="53"/>
  <c r="B5" i="53"/>
  <c r="K11" i="53"/>
  <c r="E5" i="33" l="1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7" i="7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33" i="7" l="1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J29" i="53" l="1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N6" i="137"/>
  <c r="N7" i="97"/>
  <c r="B16" i="110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N9" i="97"/>
  <c r="I34" i="122"/>
  <c r="K7" i="110"/>
  <c r="M7" i="110"/>
  <c r="L30" i="10" l="1"/>
  <c r="H29" i="10"/>
  <c r="H20" i="137"/>
  <c r="B9" i="97"/>
  <c r="H6" i="10"/>
  <c r="M30" i="10"/>
  <c r="E5" i="59"/>
  <c r="B6" i="137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K29" i="10" s="1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K20" i="137" s="1"/>
  <c r="B5" i="59"/>
  <c r="B29" i="10"/>
  <c r="H6" i="137"/>
  <c r="I34" i="116"/>
  <c r="I31" i="118"/>
  <c r="K6" i="137" l="1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F27" i="47"/>
  <c r="F28" i="47"/>
  <c r="D23" i="116"/>
  <c r="F23" i="120"/>
  <c r="E25" i="47"/>
  <c r="I22" i="114" s="1"/>
  <c r="I22" i="124"/>
  <c r="F26" i="47"/>
  <c r="B25" i="47"/>
  <c r="I19" i="114" s="1"/>
  <c r="F23" i="112"/>
  <c r="I20" i="123"/>
  <c r="D23" i="114"/>
  <c r="I20" i="115"/>
  <c r="F39" i="47"/>
  <c r="B23" i="117"/>
  <c r="B23" i="111"/>
  <c r="F23" i="116"/>
  <c r="D23" i="115"/>
  <c r="I22" i="123"/>
  <c r="D25" i="47"/>
  <c r="I21" i="119" s="1"/>
  <c r="F23" i="124"/>
  <c r="F24" i="122"/>
  <c r="B23" i="124"/>
  <c r="D23" i="117"/>
  <c r="B24" i="122"/>
  <c r="D23" i="123"/>
  <c r="I19" i="119" l="1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2" i="118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<sst xmlns="http://schemas.openxmlformats.org/spreadsheetml/2006/main" count="1955" uniqueCount="440">
  <si>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</si>
  <si>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</si>
  <si>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</si>
  <si>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</si>
  <si>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</si>
  <si>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</si>
  <si>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</si>
  <si>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</si>
  <si>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</si>
  <si>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</si>
  <si>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</si>
  <si>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</si>
  <si>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</si>
  <si>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</si>
  <si>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</si>
  <si>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</si>
  <si>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</si>
  <si>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</si>
  <si>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</si>
  <si>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</si>
  <si>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</si>
  <si>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</si>
  <si>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</si>
  <si>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</si>
  <si>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</si>
  <si>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</si>
  <si>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</si>
  <si>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</si>
  <si>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</si>
  <si>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</si>
  <si>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</si>
  <si>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</si>
  <si>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</si>
  <si>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</si>
  <si>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</si>
  <si>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</si>
  <si>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</si>
  <si>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</si>
  <si>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</si>
  <si>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</si>
  <si>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</si>
  <si>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</si>
  <si>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</si>
  <si>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</si>
  <si>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</si>
  <si>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</si>
  <si>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</si>
  <si>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</si>
  <si>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Zemědělství a lesnictví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</si>
  <si>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</si>
  <si>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</si>
  <si>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</si>
  <si>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</si>
  <si>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</si>
  <si>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</si>
  <si>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</si>
  <si>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</si>
  <si>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E.ON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</si>
  <si>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</si>
  <si>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</si>
  <si>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</si>
  <si>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</si>
  <si>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</si>
  <si>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</si>
  <si>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</si>
  <si>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</si>
  <si>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</si>
  <si>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</si>
  <si>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</si>
  <si>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</si>
  <si>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</si>
  <si>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</si>
  <si>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</si>
  <si>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</si>
  <si>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</si>
  <si>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</si>
  <si>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</si>
  <si>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</si>
  <si>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</si>
  <si>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</si>
  <si>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</si>
  <si>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</si>
  <si>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</si>
  <si>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</si>
  <si>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</si>
  <si>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</si>
  <si>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</si>
  <si>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</si>
  <si>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</si>
  <si>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</si>
  <si>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</si>
  <si>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</si>
  <si>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</si>
  <si>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</si>
  <si>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</si>
  <si>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</si>
  <si>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</si>
  <si>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</si>
  <si>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Doplňující grafy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</si>
  <si>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</si>
  <si>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</si>
  <si>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</si>
  <si>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</si>
  <si>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</si>
  <si>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</si>
  <si>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</si>
  <si>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</si>
  <si>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</si>
  <si>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</si>
  <si>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</si>
  <si>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</si>
  <si>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</si>
  <si>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</si>
  <si>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</si>
  <si>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</si>
  <si>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</si>
  <si>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</si>
  <si>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</si>
  <si>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</si>
  <si>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</si>
  <si>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</si>
  <si>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</si>
  <si>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</si>
  <si>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</si>
  <si>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</si>
  <si>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</si>
  <si>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</si>
  <si>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</si>
  <si>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</si>
  <si>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</si>
  <si>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</si>
  <si>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</si>
  <si>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</si>
  <si>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</si>
  <si>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</si>
  <si>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</si>
  <si>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</si>
  <si>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</si>
  <si>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</si>
  <si>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</si>
  <si>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</si>
  <si>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</si>
  <si>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</si>
  <si>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</si>
  <si>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</si>
  <si>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</si>
  <si>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</si>
  <si>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</si>
  <si>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</si>
  <si>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</si>
  <si>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</si>
  <si>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</si>
  <si>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</si>
  <si>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</si>
  <si>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</si>
  <si>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</si>
  <si>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</si>
  <si>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</si>
  <si>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</si>
  <si>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</si>
  <si>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</si>
  <si>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</si>
  <si>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</si>
  <si>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</si>
  <si>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</si>
  <si>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</si>
  <si>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</si>
  <si>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</si>
  <si>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</si>
  <si>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</si>
  <si>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</si>
  <si>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</si>
  <si>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</si>
  <si>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</si>
  <si>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</si>
  <si>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</si>
  <si>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</si>
  <si>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</si>
  <si>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</si>
  <si>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</si>
  <si>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</si>
  <si>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</si>
  <si>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>1. Zkratky, pojmy a základní vztahy</t>
  </si>
  <si>
    <t>Obsah</t>
  </si>
  <si>
    <t xml:space="preserve">Spotřeba elektřiny v jednotlivých soustavách RDS </t>
  </si>
  <si>
    <t>Instalovaný výkon v ES ČR a rozdělení do jednotlivých krajů v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</si>
  <si>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</si>
  <si>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</si>
  <si>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</si>
  <si>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</si>
  <si>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</si>
  <si>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</si>
  <si>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</si>
  <si>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</si>
  <si>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</si>
  <si>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</si>
  <si>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</si>
  <si>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</si>
  <si>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</si>
  <si>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</si>
  <si>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</si>
  <si>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</si>
  <si>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</si>
  <si>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</si>
  <si>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</si>
  <si>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</si>
  <si>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</si>
  <si>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</si>
  <si>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</si>
  <si>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</si>
  <si>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</si>
  <si>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</si>
  <si>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</si>
  <si>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</si>
  <si>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</si>
  <si>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</si>
  <si>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</si>
  <si>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</si>
  <si>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</si>
  <si>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</si>
  <si>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</si>
  <si>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</si>
  <si>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</si>
  <si>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</si>
  <si>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</si>
  <si>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</si>
  <si>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</si>
  <si>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</si>
  <si>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</si>
  <si>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</si>
  <si>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</si>
  <si>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</si>
  <si>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</si>
  <si>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</si>
  <si>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</si>
  <si>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</si>
  <si>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</si>
  <si>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</si>
  <si>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</si>
  <si>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</si>
  <si>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</si>
  <si>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</si>
  <si>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</si>
  <si>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</si>
  <si>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</si>
  <si>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</si>
  <si>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</si>
  <si>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</si>
  <si>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</si>
  <si>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</si>
  <si>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</si>
  <si>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</si>
  <si>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</si>
  <si>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Hodinová hodnota elektrického výkonu dodávaného do ES ČR připojenými výrobci elektřiny + saldo (uvádí se bez hodnoty výkonu čerpání přečerpávacích vodních elektráren).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</si>
  <si>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</si>
  <si>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</si>
  <si>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</si>
  <si>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</si>
  <si>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</si>
  <si>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</si>
  <si>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</si>
  <si>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</si>
  <si>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</si>
  <si>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</si>
  <si>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</si>
  <si>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</si>
  <si>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</si>
  <si>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</si>
  <si>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</si>
  <si>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</si>
  <si>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</si>
  <si>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</si>
  <si>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</si>
  <si>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</si>
  <si>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</si>
  <si>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</si>
  <si>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</si>
  <si>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</si>
  <si>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</si>
  <si>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</si>
  <si>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1.</t>
  </si>
  <si>
    <t>2.</t>
  </si>
  <si>
    <t>3.</t>
  </si>
  <si>
    <t>Bilance, výroba a spotřeba elektřiny</t>
  </si>
  <si>
    <t>Bilance elektřiny - zdroje</t>
  </si>
  <si>
    <t>Bilance elektřiny - spotřeba</t>
  </si>
  <si>
    <t>4.</t>
  </si>
  <si>
    <t>3.1.</t>
  </si>
  <si>
    <t>3.2.</t>
  </si>
  <si>
    <t>5.</t>
  </si>
  <si>
    <t>Výroba elektřiny podle technologií a paliv</t>
  </si>
  <si>
    <t>4.1.</t>
  </si>
  <si>
    <t>4.2.</t>
  </si>
  <si>
    <t>4.3.</t>
  </si>
  <si>
    <t>4.4.</t>
  </si>
  <si>
    <t>4.5.</t>
  </si>
  <si>
    <t>4.6.</t>
  </si>
  <si>
    <t>6.</t>
  </si>
  <si>
    <t>6.1.</t>
  </si>
  <si>
    <t>6.2.</t>
  </si>
  <si>
    <t>7.</t>
  </si>
  <si>
    <t>6.3.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</si>
  <si>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</si>
  <si>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</si>
  <si>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</si>
  <si>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</si>
  <si>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</si>
  <si>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</si>
  <si>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</si>
  <si>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</si>
  <si>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</si>
  <si>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</si>
  <si>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</si>
  <si>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</si>
  <si>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</si>
  <si>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Výroba a spotřeba elektřiny v jednotlivých krajích ČR</t>
  </si>
  <si>
    <t>7.14.</t>
  </si>
  <si>
    <t>8.</t>
  </si>
  <si>
    <t>Výroba a spotřeba elektřiny v krajích ČR a RDS</t>
  </si>
  <si>
    <t>6.4.</t>
  </si>
  <si>
    <t>6.5.</t>
  </si>
  <si>
    <t>9.</t>
  </si>
  <si>
    <t>9.1.</t>
  </si>
  <si>
    <t>9.2.</t>
  </si>
  <si>
    <t>9.3.</t>
  </si>
  <si>
    <t>10.</t>
  </si>
  <si>
    <t>3.  Bilance, výroba a spotřeba elektřiny</t>
  </si>
  <si>
    <t>3.1.  Bilance elektřiny - zdroje [GWh]</t>
  </si>
  <si>
    <t>3.2.  Bilance elektřiny - spotřeba [GWh]</t>
  </si>
  <si>
    <t>4. Výroba elektřiny podle technologií a paliv</t>
  </si>
  <si>
    <t>5. Instalovaný výkon v ES ČR a rozdělení do jednotlivých krajů v ČR [MW]</t>
  </si>
  <si>
    <t>6. Výroba a spotřeba elektřiny v krajích ČR a RDS</t>
  </si>
  <si>
    <t>6.1. Výroba elektřiny v krajích ČR podle technologie elektráren [MWh]</t>
  </si>
  <si>
    <t>6.2. Spotřeba elektřiny netto v krajích ČR podle kategorie spotřeb [MWh]</t>
  </si>
  <si>
    <t>6.3. Spotřeba elektřiny v krajích ČR podle sektorů národního hospodářství [MWh]</t>
  </si>
  <si>
    <t>6.4. Spotřeba elektřiny netto v jednotlivých soustavách RDS [MWh]</t>
  </si>
  <si>
    <t>6.5. Bilance fyzických toků PS a RDS</t>
  </si>
  <si>
    <t>7.1. Výroba a spotřeba: Hlavní město Praha</t>
  </si>
  <si>
    <t>7. Výroba a spotřeba elektřiny v jednotlivých krajích ČR</t>
  </si>
  <si>
    <t>7.2. Výroba a spotřeba: Jihočeský kraj</t>
  </si>
  <si>
    <t>7.3. Výroba a spotřeba: Jihomoravský kraj</t>
  </si>
  <si>
    <t>7.4. Výroba a spotřeba: Karlovarský kraj</t>
  </si>
  <si>
    <t>7.5. Výroba a spotřeba: Kraj Vysočina</t>
  </si>
  <si>
    <t>7.6. Výroba a spotřeba: Královéhradecký kraj</t>
  </si>
  <si>
    <t>7.7. Výroba a spotřeba: Liberecký kraj</t>
  </si>
  <si>
    <t>7.8. Výroba a spotřeba: Moravskoslezský kraj</t>
  </si>
  <si>
    <t>7.9. Výroba a spotřeba: Olomoucký kraj</t>
  </si>
  <si>
    <t>7.10. Výroba a spotřeba: Pardubický kraj</t>
  </si>
  <si>
    <t>7.11. Výroba a spotřeba: Plzeňský kraj</t>
  </si>
  <si>
    <t>7.12. Výroba a spotřeba: Středočeský kraj</t>
  </si>
  <si>
    <t>7.13. Výroba a spotřeba: Ústecký kraj</t>
  </si>
  <si>
    <t>7.14. Výroba a spotřeba: Zlínský kraj</t>
  </si>
  <si>
    <t>8. Přeshraniční fyzické toky [GWh]</t>
  </si>
  <si>
    <t>10. Doplňující grafy</t>
  </si>
  <si>
    <t xml:space="preserve">Zatížení brutto </t>
  </si>
  <si>
    <t>Zatížení brutto</t>
  </si>
  <si>
    <t>Úvod</t>
  </si>
  <si>
    <t>Komentář</t>
  </si>
  <si>
    <t>Vodní a přečerpávací vodní elektrárny</t>
  </si>
  <si>
    <t>Kombinovaná výroba elektřiny a tepla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</si>
  <si>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</si>
  <si>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</si>
  <si>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</si>
  <si>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</si>
  <si>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</si>
  <si>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</si>
  <si>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</si>
  <si>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</si>
  <si>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</si>
  <si>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</si>
  <si>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</si>
  <si>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</si>
  <si>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</si>
  <si>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2. Komentář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</si>
  <si>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</si>
  <si>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t>Spotřeba brutto</t>
  </si>
  <si>
    <t>Přeshraniční saldo</t>
  </si>
  <si>
    <t>+</t>
  </si>
  <si>
    <t>-</t>
  </si>
  <si>
    <t>Struktura pokrytí denního maxima zatížení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</si>
  <si>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</si>
  <si>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</si>
  <si>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</si>
  <si>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</si>
  <si>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</si>
  <si>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</si>
  <si>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</si>
  <si>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</si>
  <si>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</si>
  <si>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t>9.4.</t>
  </si>
  <si>
    <t>9.5.</t>
  </si>
  <si>
    <t>9.6.</t>
  </si>
  <si>
    <t>9.7.</t>
  </si>
  <si>
    <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</si>
  <si>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</si>
  <si>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4.1.  Jaderné a parní elektrárny</t>
  </si>
  <si>
    <t>4.2.  Paroplynové a plynové a spalovací elektrárny</t>
  </si>
  <si>
    <t>4.5. Výroba z biomasy a bioplynu</t>
  </si>
  <si>
    <t>4.4. Fotovoltaické a větrné elektrárny</t>
  </si>
  <si>
    <t>4.6. Kombinovaná výroba elektřiny a tepla</t>
  </si>
  <si>
    <t>4.3. Vodní a přečerpávací vodní elektrárny</t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</si>
  <si>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</si>
  <si>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</si>
  <si>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</si>
  <si>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</si>
  <si>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</si>
  <si>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</si>
  <si>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</si>
  <si>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</si>
  <si>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</si>
  <si>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Měsíční maxima a minima zatížení brutto ES ČR</t>
  </si>
  <si>
    <t>9.1. Měsíční maxima a minima zatížení brutto ES ČR</t>
  </si>
  <si>
    <t>9.2. Denní maxima a minima zatížení brutto ES ČR</t>
  </si>
  <si>
    <t>9.8.</t>
  </si>
  <si>
    <t>Denní maxima a minima zatížení brutto ES ČR</t>
  </si>
  <si>
    <t>9. Maxima a minima zatížení</t>
  </si>
  <si>
    <t>Maxima a minima zatížení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</si>
  <si>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</si>
  <si>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</si>
  <si>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</si>
  <si>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IV. čtvrtletí 2020</t>
  </si>
  <si>
    <t>Energetický regulační úřad (ERÚ) zveřejňuje Čtvrtletní zprávu o provozu elektrizační soustavy ČR za IV. čtvrtletí roku 2020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 Zdroje dat jsou uvedeny u jednotlivých tabulek ve zprávě.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2020, kterou ERÚ předpokládá zveřejnit do konce května roku 2021.
Případné dotazy či připomínky zasílejte na emailovou adresu elektro.statistika@eru.cz.</t>
  </si>
  <si>
    <t>Struktura pokrytí denního minima zatížení</t>
  </si>
  <si>
    <r>
      <rPr>
        <b/>
        <sz val="12"/>
        <rFont val="Calibri"/>
        <family val="2"/>
        <charset val="238"/>
        <scheme val="minor"/>
      </rPr>
      <t>Výroba elektřiny brutto</t>
    </r>
    <r>
      <rPr>
        <sz val="12"/>
        <rFont val="Calibri"/>
        <family val="2"/>
        <charset val="238"/>
        <scheme val="minor"/>
      </rPr>
      <t xml:space="preserve"> za IV. čtvrtletí roku 2020 klesla oproti stejnému období předchozího roku o 5,2 %. Celkem bylo vyrobeno </t>
    </r>
    <r>
      <rPr>
        <b/>
        <sz val="12"/>
        <rFont val="Calibri"/>
        <family val="2"/>
        <charset val="238"/>
        <scheme val="minor"/>
      </rPr>
      <t>22,5 TWh</t>
    </r>
    <r>
      <rPr>
        <sz val="12"/>
        <rFont val="Calibri"/>
        <family val="2"/>
        <charset val="238"/>
        <scheme val="minor"/>
      </rPr>
      <t xml:space="preserve"> elektřiny brutto, to je o 1,2 TWh méně než ve IV. čtvrtletí roku 2019 (údaje za IV. čtvrtletí roku 2019 z roční zprávy o provozu ES ČR 2019). K poklesu došlo ve všech třech měsících čtvrtého čtvrtletí roku 2020. Největší pokles byl zaznamenán v říjnu, a to o 12 %, v prosinci pak o 1,8 %, v listopadu činil pokles 1,6 %. Největší meziroční absolutní změnu výroby elektřiny zaznamenaly jaderné elektrárny, a to pokles o 0,7 TWh, tj. o 8,2 %. Klesla rovněž celková výroba u parních elektráren, o 5,6 %. Méně vyrobily také fotovoltaické elektrárny o 24,9 %, větrné o 12,9 %, přečerpávací o 4,4 % a paroplynové elektrárny o 3,8 %.  Naproti tomu vodní elektrárny vyrobily o 0,3 TWh více, což činí nárůst o 65,3 %; zde došlo u velkých vodních elektráren k nárůstu o 83,4 %, u malých vodních elektráren pak o 49,5 %. Vzrostla také výroba u plynových a spalovacích elektráren o 2 %.
Meziroční pokles instalovaného výkonu parních elektráren o 6,3 %, tj. 672 MW, byl způsoben zejména odstavením zdrojů v Ústeckém a Moravskoslezském kraji. Meziroční nárůst instalovaného výkonu plynových a spalovacích elektráren o 2,6 % byl způsoben především spuštěním zdrojů v Moravskoslezském kraji, Olomouckém kraji a Kraji Vysočina.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za IV. čtvrtletí roku 2020 byla </t>
    </r>
    <r>
      <rPr>
        <b/>
        <sz val="12"/>
        <rFont val="Calibri"/>
        <family val="2"/>
        <charset val="238"/>
        <scheme val="minor"/>
      </rPr>
      <t>19,3 TWh</t>
    </r>
    <r>
      <rPr>
        <sz val="12"/>
        <rFont val="Calibri"/>
        <family val="2"/>
        <charset val="238"/>
        <scheme val="minor"/>
      </rPr>
      <t>, tj. meziroční pokles o 0,6 %. Pokles byl zaznamenán pouze v měsíci říjnu, o 2,2 %, v prosinci spotřeba stoupla o 0,3 % a v listopadu pak o 0,2 %. Celková spotřeba elektřiny v krajích meziročně stoupla o 0,4 %. Největší nárůst byl v Kraji Vysočina o 9,5 % a v Jihočeském kraji o 7,1 %. Nejvíce pak poklesla spotřeba elektřiny v Praze o 7,5 % a Karlovarském kraji o 5,7 %. Spotřeba elektřiny domácností stoupla ve všech krajích, nejvíce pak v Jihočeském a Jihomoravském kraji v obou o 11 %, v Kraji Vysočina o 10,5 % a Zlínském kraji o 10,4 %. Došlo k snížení spotřeby velkoodběru z vvn o 4,9 % a k poklesu spotřeby velkoodběru z vn o 3,2 %. Spotřeba maloodběru podnikatelů klesla o 3,9 %.
Z vyhodnocení salda, které dosáhlo hodnoty -3,2 TWh ve IV. čtvrtletí roku 2020, je zřejmé, že trvá převaha exportu nad importem. Meziročně se záporné saldo snížilo o 1,1 TWh (- 26,5 %). Na tuto meziroční změnu měl především vliv nárůst importu elektřiny o 1,1 TWh (40,8 %).
Maximum zatížení brutto v daném čtvrtletí představovalo 11 446 MW a bylo dosaženo dne 3. 12. ve 13:00 hod. Minimum zatížení brutto představovalo 5 584 MW a bylo dosaženo dne 25. 12. ve 3:00 hod.
Celkové roční údaje uvedené ve zprávě v příslušných tabulkách nejsou konečné, ale jsou pouze na základě aktuálních měsíčních hodnot. Předběžná roční výroba elektřiny brutto byla 81,4 TWh, pokles o 6,4 % oproti předchozímu roku. Tuzemská brutto spotřeba činila 71,4 TWh (pokles o 3,4 %). Konečná roční data budou uvedena v Roční zprávě o provozu elektrizační soustavy ČR za rok 2020.</t>
    </r>
  </si>
  <si>
    <t>9:00</t>
  </si>
  <si>
    <t>13:00</t>
  </si>
  <si>
    <t>12:00</t>
  </si>
  <si>
    <t>10:00</t>
  </si>
  <si>
    <t>11:00</t>
  </si>
  <si>
    <t>3:00</t>
  </si>
  <si>
    <t>1:00</t>
  </si>
  <si>
    <t>6:00</t>
  </si>
  <si>
    <t>5:00</t>
  </si>
  <si>
    <t>4:00</t>
  </si>
  <si>
    <t>9.3.  Den maxima zatížení ES ČR za měsíc říjen: 14. 10. 2020</t>
  </si>
  <si>
    <t>9.4.  Den maxima zatížení ES ČR za měsíc listopad: 26. 11. 2020</t>
  </si>
  <si>
    <t>9.5.  Den maxima zatížení ES ČR za měsíc prosinec: 3. 12. 2020</t>
  </si>
  <si>
    <t>9.6.  Den minima zatížení ES ČR za měsíc říjen: 4. 10. 2020</t>
  </si>
  <si>
    <t>9.7.  Den minima zatížení ES ČR za měsíc listopad: 1. 11. 2020</t>
  </si>
  <si>
    <t>9.8.  Den minima zatížení ES ČR za měsíc prosinec: 25. 12.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</si>
</sst>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2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2" tint="-0.499984740745262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medium">
        <color theme="2" tint="-0.499984740745262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hair">
        <color auto="1"/>
      </right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</borders>
  <cellStyleXfs count="4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463">
    <xf numFmtId="0" fontId="0" fillId="0" borderId="0" xfId="0"/>
    <xf numFmtId="0" fontId="19" fillId="0" borderId="0" xfId="0" applyFont="1"/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0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0" fontId="26" fillId="0" borderId="0" xfId="0" applyFont="1" applyFill="1" applyBorder="1" applyAlignment="1">
      <alignment horizontal="right" vertical="center"/>
    </xf>
    <xf numFmtId="9" fontId="26" fillId="0" borderId="0" xfId="41" applyFont="1" applyFill="1" applyBorder="1"/>
    <xf numFmtId="0" fontId="37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37" fillId="0" borderId="0" xfId="0" applyFont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0" fillId="18" borderId="0" xfId="0" applyFont="1" applyFill="1" applyBorder="1"/>
    <xf numFmtId="164" fontId="40" fillId="18" borderId="0" xfId="0" applyNumberFormat="1" applyFont="1" applyFill="1" applyBorder="1"/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0" fontId="49" fillId="0" borderId="0" xfId="0" applyFont="1"/>
    <xf numFmtId="0" fontId="47" fillId="0" borderId="0" xfId="0" applyFont="1"/>
    <xf numFmtId="0" fontId="46" fillId="0" borderId="0" xfId="0" applyFont="1" applyAlignment="1"/>
    <xf numFmtId="49" fontId="50" fillId="0" borderId="0" xfId="0" applyNumberFormat="1" applyFont="1" applyAlignment="1">
      <alignment vertical="center"/>
    </xf>
    <xf numFmtId="0" fontId="47" fillId="0" borderId="0" xfId="0" applyFont="1" applyBorder="1"/>
    <xf numFmtId="0" fontId="47" fillId="18" borderId="0" xfId="0" applyFont="1" applyFill="1" applyBorder="1"/>
    <xf numFmtId="0" fontId="48" fillId="18" borderId="0" xfId="0" applyFont="1" applyFill="1" applyBorder="1"/>
    <xf numFmtId="0" fontId="51" fillId="0" borderId="0" xfId="0" applyFont="1"/>
    <xf numFmtId="0" fontId="44" fillId="0" borderId="0" xfId="0" applyFont="1" applyFill="1" applyBorder="1"/>
    <xf numFmtId="0" fontId="20" fillId="0" borderId="0" xfId="0" applyFont="1" applyAlignment="1">
      <alignment horizontal="right"/>
    </xf>
    <xf numFmtId="0" fontId="27" fillId="18" borderId="0" xfId="0" applyFont="1" applyFill="1" applyBorder="1" applyAlignment="1">
      <alignment vertical="top"/>
    </xf>
    <xf numFmtId="164" fontId="22" fillId="0" borderId="0" xfId="0" applyNumberFormat="1" applyFont="1" applyBorder="1"/>
    <xf numFmtId="0" fontId="47" fillId="0" borderId="0" xfId="0" applyFont="1" applyAlignment="1">
      <alignment vertical="top"/>
    </xf>
    <xf numFmtId="0" fontId="20" fillId="18" borderId="0" xfId="0" applyNumberFormat="1" applyFont="1" applyFill="1" applyBorder="1"/>
    <xf numFmtId="0" fontId="22" fillId="18" borderId="0" xfId="0" applyFont="1" applyFill="1" applyBorder="1"/>
    <xf numFmtId="0" fontId="41" fillId="0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45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0" fontId="22" fillId="18" borderId="0" xfId="0" applyFont="1" applyFill="1" applyBorder="1" applyAlignment="1">
      <alignment horizontal="center"/>
    </xf>
    <xf numFmtId="0" fontId="22" fillId="0" borderId="0" xfId="0" applyNumberFormat="1" applyFont="1" applyFill="1" applyBorder="1" applyAlignment="1"/>
    <xf numFmtId="166" fontId="22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164" fontId="26" fillId="0" borderId="0" xfId="0" applyNumberFormat="1" applyFont="1" applyFill="1" applyBorder="1"/>
    <xf numFmtId="0" fontId="27" fillId="18" borderId="0" xfId="0" applyFont="1" applyFill="1" applyBorder="1" applyAlignment="1"/>
    <xf numFmtId="0" fontId="27" fillId="0" borderId="0" xfId="0" applyFont="1" applyAlignment="1"/>
    <xf numFmtId="0" fontId="24" fillId="0" borderId="0" xfId="0" applyFont="1" applyFill="1" applyBorder="1" applyAlignment="1">
      <alignment horizontal="center"/>
    </xf>
    <xf numFmtId="170" fontId="22" fillId="0" borderId="0" xfId="0" applyNumberFormat="1" applyFont="1" applyBorder="1"/>
    <xf numFmtId="0" fontId="27" fillId="0" borderId="0" xfId="0" applyFont="1" applyAlignment="1">
      <alignment horizontal="right"/>
    </xf>
    <xf numFmtId="164" fontId="26" fillId="0" borderId="0" xfId="0" applyNumberFormat="1" applyFo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0" xfId="0" applyNumberFormat="1" applyFont="1" applyFill="1" applyBorder="1"/>
    <xf numFmtId="0" fontId="26" fillId="0" borderId="0" xfId="41" applyNumberFormat="1" applyFont="1" applyFill="1" applyBorder="1"/>
    <xf numFmtId="0" fontId="36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0" fontId="22" fillId="0" borderId="0" xfId="0" applyFont="1" applyFill="1" applyBorder="1" applyAlignment="1"/>
    <xf numFmtId="0" fontId="58" fillId="18" borderId="0" xfId="0" applyFont="1" applyFill="1" applyBorder="1"/>
    <xf numFmtId="49" fontId="58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59" fillId="18" borderId="0" xfId="0" applyFont="1" applyFill="1" applyBorder="1" applyAlignment="1"/>
    <xf numFmtId="0" fontId="60" fillId="0" borderId="0" xfId="0" applyFont="1" applyFill="1" applyBorder="1" applyAlignment="1"/>
    <xf numFmtId="164" fontId="60" fillId="0" borderId="0" xfId="0" applyNumberFormat="1" applyFont="1" applyFill="1" applyBorder="1"/>
    <xf numFmtId="0" fontId="22" fillId="0" borderId="0" xfId="0" applyFont="1" applyFill="1"/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0" fontId="53" fillId="18" borderId="0" xfId="0" applyFont="1" applyFill="1" applyBorder="1" applyAlignment="1"/>
    <xf numFmtId="0" fontId="27" fillId="0" borderId="0" xfId="0" applyFont="1" applyFill="1" applyBorder="1"/>
    <xf numFmtId="0" fontId="27" fillId="0" borderId="0" xfId="0" applyFont="1" applyFill="1" applyBorder="1" applyAlignment="1">
      <alignment vertical="top"/>
    </xf>
    <xf numFmtId="0" fontId="22" fillId="0" borderId="0" xfId="42" applyFont="1" applyFill="1" applyBorder="1"/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49" fontId="20" fillId="18" borderId="0" xfId="0" applyNumberFormat="1" applyFont="1" applyFill="1" applyBorder="1" applyAlignment="1">
      <alignment horizontal="right"/>
    </xf>
    <xf numFmtId="0" fontId="48" fillId="0" borderId="0" xfId="44" applyFont="1"/>
    <xf numFmtId="0" fontId="64" fillId="0" borderId="0" xfId="44" applyFont="1"/>
    <xf numFmtId="0" fontId="64" fillId="0" borderId="0" xfId="0" applyFont="1"/>
    <xf numFmtId="0" fontId="22" fillId="18" borderId="10" xfId="0" applyFont="1" applyFill="1" applyBorder="1" applyAlignment="1">
      <alignment horizontal="left" indent="1"/>
    </xf>
    <xf numFmtId="0" fontId="24" fillId="20" borderId="17" xfId="0" applyFont="1" applyFill="1" applyBorder="1" applyAlignment="1">
      <alignment horizontal="center" vertical="center"/>
    </xf>
    <xf numFmtId="0" fontId="24" fillId="20" borderId="18" xfId="0" applyFont="1" applyFill="1" applyBorder="1" applyAlignment="1">
      <alignment horizontal="center" vertical="center"/>
    </xf>
    <xf numFmtId="0" fontId="24" fillId="20" borderId="10" xfId="0" applyFont="1" applyFill="1" applyBorder="1" applyAlignment="1">
      <alignment horizontal="center" vertical="center"/>
    </xf>
    <xf numFmtId="164" fontId="22" fillId="18" borderId="17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 applyAlignment="1">
      <alignment horizontal="right"/>
    </xf>
    <xf numFmtId="164" fontId="22" fillId="18" borderId="10" xfId="0" applyNumberFormat="1" applyFont="1" applyFill="1" applyBorder="1" applyAlignment="1">
      <alignment horizontal="right"/>
    </xf>
    <xf numFmtId="164" fontId="22" fillId="18" borderId="19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 applyAlignment="1">
      <alignment horizontal="right"/>
    </xf>
    <xf numFmtId="164" fontId="22" fillId="18" borderId="21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/>
    <xf numFmtId="164" fontId="22" fillId="18" borderId="27" xfId="0" applyNumberFormat="1" applyFont="1" applyFill="1" applyBorder="1"/>
    <xf numFmtId="164" fontId="22" fillId="18" borderId="20" xfId="0" applyNumberFormat="1" applyFont="1" applyFill="1" applyBorder="1"/>
    <xf numFmtId="164" fontId="22" fillId="18" borderId="17" xfId="0" applyNumberFormat="1" applyFont="1" applyFill="1" applyBorder="1"/>
    <xf numFmtId="164" fontId="22" fillId="18" borderId="19" xfId="0" applyNumberFormat="1" applyFont="1" applyFill="1" applyBorder="1"/>
    <xf numFmtId="164" fontId="22" fillId="18" borderId="10" xfId="0" applyNumberFormat="1" applyFont="1" applyFill="1" applyBorder="1"/>
    <xf numFmtId="0" fontId="64" fillId="0" borderId="0" xfId="0" applyFont="1" applyFill="1" applyBorder="1"/>
    <xf numFmtId="49" fontId="20" fillId="0" borderId="0" xfId="0" applyNumberFormat="1" applyFont="1" applyFill="1" applyBorder="1" applyAlignment="1">
      <alignment horizontal="right"/>
    </xf>
    <xf numFmtId="0" fontId="57" fillId="21" borderId="17" xfId="0" applyFont="1" applyFill="1" applyBorder="1" applyAlignment="1">
      <alignment horizontal="center" vertical="center"/>
    </xf>
    <xf numFmtId="0" fontId="57" fillId="21" borderId="18" xfId="0" applyFont="1" applyFill="1" applyBorder="1" applyAlignment="1">
      <alignment horizontal="center" vertical="center"/>
    </xf>
    <xf numFmtId="164" fontId="24" fillId="19" borderId="17" xfId="0" applyNumberFormat="1" applyFont="1" applyFill="1" applyBorder="1" applyAlignment="1"/>
    <xf numFmtId="164" fontId="24" fillId="19" borderId="18" xfId="0" applyNumberFormat="1" applyFont="1" applyFill="1" applyBorder="1" applyAlignment="1">
      <alignment wrapText="1"/>
    </xf>
    <xf numFmtId="164" fontId="24" fillId="19" borderId="10" xfId="0" applyNumberFormat="1" applyFont="1" applyFill="1" applyBorder="1" applyAlignment="1"/>
    <xf numFmtId="0" fontId="22" fillId="0" borderId="10" xfId="0" applyFont="1" applyFill="1" applyBorder="1" applyAlignment="1">
      <alignment horizontal="left" indent="1"/>
    </xf>
    <xf numFmtId="164" fontId="22" fillId="0" borderId="19" xfId="0" applyNumberFormat="1" applyFont="1" applyFill="1" applyBorder="1"/>
    <xf numFmtId="164" fontId="22" fillId="0" borderId="20" xfId="0" applyNumberFormat="1" applyFont="1" applyFill="1" applyBorder="1"/>
    <xf numFmtId="164" fontId="22" fillId="0" borderId="21" xfId="0" applyNumberFormat="1" applyFont="1" applyFill="1" applyBorder="1"/>
    <xf numFmtId="164" fontId="22" fillId="0" borderId="17" xfId="0" applyNumberFormat="1" applyFont="1" applyFill="1" applyBorder="1"/>
    <xf numFmtId="164" fontId="22" fillId="0" borderId="18" xfId="0" applyNumberFormat="1" applyFont="1" applyFill="1" applyBorder="1"/>
    <xf numFmtId="164" fontId="22" fillId="0" borderId="10" xfId="0" applyNumberFormat="1" applyFont="1" applyFill="1" applyBorder="1"/>
    <xf numFmtId="164" fontId="24" fillId="19" borderId="22" xfId="0" applyNumberFormat="1" applyFont="1" applyFill="1" applyBorder="1" applyAlignment="1"/>
    <xf numFmtId="164" fontId="24" fillId="19" borderId="24" xfId="0" applyNumberFormat="1" applyFont="1" applyFill="1" applyBorder="1" applyAlignment="1">
      <alignment wrapText="1"/>
    </xf>
    <xf numFmtId="164" fontId="24" fillId="19" borderId="11" xfId="0" applyNumberFormat="1" applyFont="1" applyFill="1" applyBorder="1" applyAlignment="1"/>
    <xf numFmtId="164" fontId="22" fillId="0" borderId="17" xfId="0" applyNumberFormat="1" applyFont="1" applyFill="1" applyBorder="1" applyAlignment="1">
      <alignment horizontal="right"/>
    </xf>
    <xf numFmtId="164" fontId="22" fillId="0" borderId="18" xfId="0" applyNumberFormat="1" applyFont="1" applyFill="1" applyBorder="1" applyAlignment="1">
      <alignment horizontal="right"/>
    </xf>
    <xf numFmtId="164" fontId="22" fillId="0" borderId="10" xfId="0" applyNumberFormat="1" applyFont="1" applyFill="1" applyBorder="1" applyAlignment="1">
      <alignment horizontal="right"/>
    </xf>
    <xf numFmtId="164" fontId="22" fillId="0" borderId="22" xfId="0" applyNumberFormat="1" applyFont="1" applyFill="1" applyBorder="1"/>
    <xf numFmtId="164" fontId="22" fillId="0" borderId="24" xfId="0" applyNumberFormat="1" applyFont="1" applyFill="1" applyBorder="1"/>
    <xf numFmtId="164" fontId="22" fillId="0" borderId="25" xfId="0" applyNumberFormat="1" applyFont="1" applyFill="1" applyBorder="1"/>
    <xf numFmtId="164" fontId="22" fillId="0" borderId="23" xfId="0" applyNumberFormat="1" applyFont="1" applyFill="1" applyBorder="1"/>
    <xf numFmtId="164" fontId="22" fillId="0" borderId="29" xfId="0" applyNumberFormat="1" applyFont="1" applyFill="1" applyBorder="1"/>
    <xf numFmtId="164" fontId="22" fillId="0" borderId="12" xfId="0" applyNumberFormat="1" applyFont="1" applyFill="1" applyBorder="1"/>
    <xf numFmtId="0" fontId="64" fillId="18" borderId="0" xfId="0" applyFont="1" applyFill="1" applyBorder="1"/>
    <xf numFmtId="0" fontId="25" fillId="20" borderId="12" xfId="0" applyFont="1" applyFill="1" applyBorder="1" applyAlignment="1">
      <alignment horizontal="center" vertical="center" wrapText="1"/>
    </xf>
    <xf numFmtId="164" fontId="24" fillId="19" borderId="18" xfId="0" applyNumberFormat="1" applyFont="1" applyFill="1" applyBorder="1"/>
    <xf numFmtId="0" fontId="22" fillId="0" borderId="10" xfId="0" applyFont="1" applyFill="1" applyBorder="1" applyAlignment="1">
      <alignment horizontal="left" vertical="center" indent="1"/>
    </xf>
    <xf numFmtId="164" fontId="22" fillId="0" borderId="28" xfId="0" applyNumberFormat="1" applyFont="1" applyFill="1" applyBorder="1"/>
    <xf numFmtId="0" fontId="64" fillId="18" borderId="0" xfId="0" applyFont="1" applyFill="1"/>
    <xf numFmtId="164" fontId="22" fillId="0" borderId="17" xfId="0" applyNumberFormat="1" applyFont="1" applyFill="1" applyBorder="1" applyAlignment="1"/>
    <xf numFmtId="164" fontId="22" fillId="0" borderId="26" xfId="0" applyNumberFormat="1" applyFont="1" applyFill="1" applyBorder="1"/>
    <xf numFmtId="0" fontId="22" fillId="0" borderId="10" xfId="0" applyFont="1" applyFill="1" applyBorder="1" applyAlignment="1">
      <alignment horizontal="left" wrapText="1" indent="1"/>
    </xf>
    <xf numFmtId="0" fontId="22" fillId="0" borderId="10" xfId="0" applyFont="1" applyFill="1" applyBorder="1" applyAlignment="1">
      <alignment horizontal="left" vertical="center" wrapText="1" indent="1"/>
    </xf>
    <xf numFmtId="0" fontId="22" fillId="0" borderId="11" xfId="0" applyFont="1" applyBorder="1" applyAlignment="1">
      <alignment horizontal="left" indent="1"/>
    </xf>
    <xf numFmtId="0" fontId="22" fillId="0" borderId="31" xfId="0" applyFont="1" applyBorder="1" applyAlignment="1">
      <alignment horizontal="left" indent="1"/>
    </xf>
    <xf numFmtId="0" fontId="22" fillId="0" borderId="30" xfId="0" applyFont="1" applyBorder="1" applyAlignment="1">
      <alignment horizontal="left" indent="1"/>
    </xf>
    <xf numFmtId="164" fontId="22" fillId="0" borderId="17" xfId="0" applyNumberFormat="1" applyFont="1" applyBorder="1"/>
    <xf numFmtId="164" fontId="22" fillId="0" borderId="18" xfId="0" applyNumberFormat="1" applyFont="1" applyBorder="1"/>
    <xf numFmtId="164" fontId="22" fillId="0" borderId="10" xfId="0" applyNumberFormat="1" applyFont="1" applyBorder="1"/>
    <xf numFmtId="164" fontId="22" fillId="0" borderId="28" xfId="0" applyNumberFormat="1" applyFont="1" applyBorder="1"/>
    <xf numFmtId="164" fontId="22" fillId="0" borderId="21" xfId="0" applyNumberFormat="1" applyFont="1" applyBorder="1"/>
    <xf numFmtId="0" fontId="24" fillId="20" borderId="18" xfId="0" applyFont="1" applyFill="1" applyBorder="1" applyAlignment="1">
      <alignment horizontal="right" vertical="center" wrapText="1"/>
    </xf>
    <xf numFmtId="0" fontId="24" fillId="19" borderId="18" xfId="0" applyFont="1" applyFill="1" applyBorder="1" applyAlignment="1"/>
    <xf numFmtId="164" fontId="24" fillId="19" borderId="18" xfId="0" applyNumberFormat="1" applyFont="1" applyFill="1" applyBorder="1" applyAlignment="1"/>
    <xf numFmtId="0" fontId="22" fillId="0" borderId="18" xfId="0" applyFont="1" applyFill="1" applyBorder="1" applyAlignment="1">
      <alignment horizontal="left" indent="1"/>
    </xf>
    <xf numFmtId="164" fontId="22" fillId="0" borderId="18" xfId="0" applyNumberFormat="1" applyFont="1" applyFill="1" applyBorder="1" applyAlignment="1"/>
    <xf numFmtId="0" fontId="22" fillId="0" borderId="26" xfId="0" applyFont="1" applyFill="1" applyBorder="1" applyAlignment="1">
      <alignment horizontal="left" indent="1"/>
    </xf>
    <xf numFmtId="164" fontId="22" fillId="0" borderId="20" xfId="0" applyNumberFormat="1" applyFont="1" applyFill="1" applyBorder="1" applyAlignment="1"/>
    <xf numFmtId="164" fontId="22" fillId="0" borderId="10" xfId="0" applyNumberFormat="1" applyFont="1" applyFill="1" applyBorder="1" applyAlignment="1"/>
    <xf numFmtId="0" fontId="24" fillId="20" borderId="18" xfId="0" applyFont="1" applyFill="1" applyBorder="1" applyAlignment="1">
      <alignment horizontal="right" vertical="center"/>
    </xf>
    <xf numFmtId="0" fontId="24" fillId="19" borderId="18" xfId="0" applyFont="1" applyFill="1" applyBorder="1" applyAlignment="1">
      <alignment horizontal="left"/>
    </xf>
    <xf numFmtId="0" fontId="24" fillId="19" borderId="18" xfId="0" applyFont="1" applyFill="1" applyBorder="1" applyAlignment="1">
      <alignment vertical="center"/>
    </xf>
    <xf numFmtId="0" fontId="22" fillId="0" borderId="18" xfId="0" applyFont="1" applyFill="1" applyBorder="1" applyAlignment="1">
      <alignment horizontal="left" vertical="center" indent="1"/>
    </xf>
    <xf numFmtId="0" fontId="22" fillId="0" borderId="26" xfId="0" applyFont="1" applyFill="1" applyBorder="1" applyAlignment="1">
      <alignment horizontal="left" vertical="center" indent="1"/>
    </xf>
    <xf numFmtId="0" fontId="24" fillId="20" borderId="18" xfId="0" applyFont="1" applyFill="1" applyBorder="1" applyAlignment="1">
      <alignment vertical="center"/>
    </xf>
    <xf numFmtId="0" fontId="24" fillId="20" borderId="18" xfId="0" applyFont="1" applyFill="1" applyBorder="1" applyAlignment="1">
      <alignment horizontal="right" vertical="top" wrapText="1"/>
    </xf>
    <xf numFmtId="164" fontId="29" fillId="0" borderId="18" xfId="0" applyNumberFormat="1" applyFont="1" applyFill="1" applyBorder="1" applyAlignment="1" applyProtection="1">
      <alignment horizontal="right" vertical="center"/>
    </xf>
    <xf numFmtId="164" fontId="29" fillId="0" borderId="20" xfId="0" applyNumberFormat="1" applyFont="1" applyFill="1" applyBorder="1" applyAlignment="1" applyProtection="1">
      <alignment horizontal="right" vertical="center"/>
    </xf>
    <xf numFmtId="0" fontId="24" fillId="19" borderId="10" xfId="0" applyFont="1" applyFill="1" applyBorder="1" applyAlignment="1">
      <alignment vertical="center"/>
    </xf>
    <xf numFmtId="164" fontId="22" fillId="0" borderId="19" xfId="0" applyNumberFormat="1" applyFont="1" applyFill="1" applyBorder="1" applyAlignment="1"/>
    <xf numFmtId="164" fontId="22" fillId="0" borderId="21" xfId="0" applyNumberFormat="1" applyFont="1" applyFill="1" applyBorder="1" applyAlignment="1"/>
    <xf numFmtId="164" fontId="22" fillId="0" borderId="17" xfId="0" applyNumberFormat="1" applyFont="1" applyFill="1" applyBorder="1" applyAlignment="1">
      <alignment vertical="center"/>
    </xf>
    <xf numFmtId="164" fontId="22" fillId="0" borderId="18" xfId="0" applyNumberFormat="1" applyFont="1" applyFill="1" applyBorder="1" applyAlignment="1">
      <alignment vertical="center"/>
    </xf>
    <xf numFmtId="164" fontId="22" fillId="0" borderId="10" xfId="0" applyNumberFormat="1" applyFont="1" applyFill="1" applyBorder="1" applyAlignment="1">
      <alignment vertical="center"/>
    </xf>
    <xf numFmtId="164" fontId="31" fillId="0" borderId="19" xfId="0" applyNumberFormat="1" applyFont="1" applyFill="1" applyBorder="1" applyAlignment="1">
      <alignment vertical="center"/>
    </xf>
    <xf numFmtId="164" fontId="31" fillId="0" borderId="17" xfId="0" applyNumberFormat="1" applyFont="1" applyFill="1" applyBorder="1" applyAlignment="1">
      <alignment vertical="center"/>
    </xf>
    <xf numFmtId="164" fontId="29" fillId="0" borderId="17" xfId="0" applyNumberFormat="1" applyFont="1" applyFill="1" applyBorder="1" applyAlignment="1">
      <alignment horizontal="right" vertical="center"/>
    </xf>
    <xf numFmtId="164" fontId="22" fillId="0" borderId="18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164" fontId="29" fillId="0" borderId="19" xfId="0" applyNumberFormat="1" applyFont="1" applyFill="1" applyBorder="1" applyAlignment="1">
      <alignment horizontal="right" vertical="center"/>
    </xf>
    <xf numFmtId="164" fontId="22" fillId="0" borderId="20" xfId="0" applyNumberFormat="1" applyFont="1" applyFill="1" applyBorder="1" applyAlignment="1">
      <alignment horizontal="right" vertical="center"/>
    </xf>
    <xf numFmtId="164" fontId="22" fillId="0" borderId="21" xfId="0" applyNumberFormat="1" applyFont="1" applyFill="1" applyBorder="1" applyAlignment="1">
      <alignment horizontal="right" vertical="center"/>
    </xf>
    <xf numFmtId="0" fontId="48" fillId="0" borderId="0" xfId="0" applyFont="1"/>
    <xf numFmtId="171" fontId="22" fillId="0" borderId="18" xfId="41" applyNumberFormat="1" applyFont="1" applyBorder="1" applyAlignment="1"/>
    <xf numFmtId="171" fontId="22" fillId="0" borderId="10" xfId="41" applyNumberFormat="1" applyFont="1" applyBorder="1" applyAlignment="1"/>
    <xf numFmtId="171" fontId="22" fillId="0" borderId="18" xfId="41" applyNumberFormat="1" applyFont="1" applyBorder="1"/>
    <xf numFmtId="171" fontId="22" fillId="0" borderId="10" xfId="41" applyNumberFormat="1" applyFont="1" applyBorder="1"/>
    <xf numFmtId="0" fontId="22" fillId="20" borderId="0" xfId="0" applyFont="1" applyFill="1"/>
    <xf numFmtId="0" fontId="22" fillId="20" borderId="0" xfId="0" applyFont="1" applyFill="1" applyBorder="1"/>
    <xf numFmtId="0" fontId="24" fillId="20" borderId="17" xfId="0" applyFont="1" applyFill="1" applyBorder="1" applyAlignment="1">
      <alignment horizontal="center"/>
    </xf>
    <xf numFmtId="0" fontId="24" fillId="20" borderId="18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2" fillId="20" borderId="0" xfId="0" applyFont="1" applyFill="1" applyBorder="1" applyAlignment="1">
      <alignment horizontal="right" vertical="center"/>
    </xf>
    <xf numFmtId="0" fontId="24" fillId="20" borderId="9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/>
    </xf>
    <xf numFmtId="0" fontId="48" fillId="0" borderId="0" xfId="0" applyFont="1" applyFill="1" applyBorder="1"/>
    <xf numFmtId="172" fontId="22" fillId="0" borderId="20" xfId="0" applyNumberFormat="1" applyFont="1" applyFill="1" applyBorder="1" applyAlignment="1">
      <alignment horizontal="right"/>
    </xf>
    <xf numFmtId="3" fontId="22" fillId="0" borderId="28" xfId="0" applyNumberFormat="1" applyFont="1" applyFill="1" applyBorder="1" applyAlignment="1">
      <alignment horizontal="right"/>
    </xf>
    <xf numFmtId="164" fontId="22" fillId="0" borderId="2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>
      <alignment horizontal="right"/>
    </xf>
    <xf numFmtId="14" fontId="22" fillId="0" borderId="18" xfId="0" applyNumberFormat="1" applyFont="1" applyFill="1" applyBorder="1" applyAlignment="1">
      <alignment horizontal="right"/>
    </xf>
    <xf numFmtId="169" fontId="22" fillId="0" borderId="1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/>
    <xf numFmtId="3" fontId="22" fillId="0" borderId="28" xfId="0" applyNumberFormat="1" applyFont="1" applyFill="1" applyBorder="1" applyAlignment="1"/>
    <xf numFmtId="3" fontId="22" fillId="0" borderId="20" xfId="0" applyNumberFormat="1" applyFont="1" applyFill="1" applyBorder="1" applyAlignment="1"/>
    <xf numFmtId="167" fontId="24" fillId="20" borderId="24" xfId="0" applyNumberFormat="1" applyFont="1" applyFill="1" applyBorder="1" applyAlignment="1">
      <alignment horizontal="right" vertical="top" wrapText="1"/>
    </xf>
    <xf numFmtId="167" fontId="22" fillId="20" borderId="29" xfId="0" applyNumberFormat="1" applyFont="1" applyFill="1" applyBorder="1" applyAlignment="1">
      <alignment horizontal="right" vertical="center"/>
    </xf>
    <xf numFmtId="166" fontId="22" fillId="0" borderId="18" xfId="0" applyNumberFormat="1" applyFont="1" applyFill="1" applyBorder="1" applyAlignment="1"/>
    <xf numFmtId="3" fontId="22" fillId="0" borderId="18" xfId="0" applyNumberFormat="1" applyFont="1" applyFill="1" applyBorder="1"/>
    <xf numFmtId="166" fontId="22" fillId="0" borderId="26" xfId="0" applyNumberFormat="1" applyFont="1" applyFill="1" applyBorder="1" applyAlignment="1"/>
    <xf numFmtId="3" fontId="22" fillId="0" borderId="26" xfId="0" applyNumberFormat="1" applyFont="1" applyFill="1" applyBorder="1"/>
    <xf numFmtId="3" fontId="22" fillId="0" borderId="20" xfId="0" applyNumberFormat="1" applyFont="1" applyFill="1" applyBorder="1"/>
    <xf numFmtId="3" fontId="22" fillId="0" borderId="28" xfId="0" applyNumberFormat="1" applyFont="1" applyFill="1" applyBorder="1"/>
    <xf numFmtId="166" fontId="22" fillId="0" borderId="26" xfId="0" applyNumberFormat="1" applyFont="1" applyFill="1" applyBorder="1" applyAlignment="1">
      <alignment horizontal="right"/>
    </xf>
    <xf numFmtId="0" fontId="22" fillId="0" borderId="18" xfId="0" applyFont="1" applyFill="1" applyBorder="1" applyAlignment="1">
      <alignment horizontal="left" indent="1"/>
    </xf>
    <xf numFmtId="164" fontId="24" fillId="19" borderId="17" xfId="0" applyNumberFormat="1" applyFont="1" applyFill="1" applyBorder="1" applyAlignment="1">
      <alignment horizontal="right"/>
    </xf>
    <xf numFmtId="164" fontId="24" fillId="19" borderId="18" xfId="0" applyNumberFormat="1" applyFont="1" applyFill="1" applyBorder="1" applyAlignment="1">
      <alignment horizontal="right"/>
    </xf>
    <xf numFmtId="164" fontId="24" fillId="19" borderId="10" xfId="0" applyNumberFormat="1" applyFont="1" applyFill="1" applyBorder="1" applyAlignment="1">
      <alignment horizontal="right"/>
    </xf>
    <xf numFmtId="164" fontId="22" fillId="19" borderId="17" xfId="0" applyNumberFormat="1" applyFont="1" applyFill="1" applyBorder="1" applyAlignment="1">
      <alignment horizontal="right"/>
    </xf>
    <xf numFmtId="164" fontId="24" fillId="19" borderId="22" xfId="0" applyNumberFormat="1" applyFont="1" applyFill="1" applyBorder="1" applyAlignment="1">
      <alignment horizontal="right"/>
    </xf>
    <xf numFmtId="164" fontId="24" fillId="19" borderId="24" xfId="0" applyNumberFormat="1" applyFont="1" applyFill="1" applyBorder="1" applyAlignment="1">
      <alignment horizontal="right"/>
    </xf>
    <xf numFmtId="164" fontId="24" fillId="19" borderId="11" xfId="0" applyNumberFormat="1" applyFont="1" applyFill="1" applyBorder="1" applyAlignment="1">
      <alignment horizontal="right"/>
    </xf>
    <xf numFmtId="0" fontId="22" fillId="19" borderId="10" xfId="42" applyFont="1" applyFill="1" applyBorder="1" applyAlignment="1">
      <alignment wrapText="1"/>
    </xf>
    <xf numFmtId="164" fontId="22" fillId="19" borderId="17" xfId="42" applyNumberFormat="1" applyFont="1" applyFill="1" applyBorder="1" applyAlignment="1"/>
    <xf numFmtId="164" fontId="22" fillId="19" borderId="18" xfId="42" applyNumberFormat="1" applyFont="1" applyFill="1" applyBorder="1" applyAlignment="1"/>
    <xf numFmtId="164" fontId="22" fillId="19" borderId="10" xfId="42" applyNumberFormat="1" applyFont="1" applyFill="1" applyBorder="1" applyAlignment="1"/>
    <xf numFmtId="164" fontId="22" fillId="19" borderId="18" xfId="0" applyNumberFormat="1" applyFont="1" applyFill="1" applyBorder="1"/>
    <xf numFmtId="164" fontId="22" fillId="19" borderId="18" xfId="0" applyNumberFormat="1" applyFont="1" applyFill="1" applyBorder="1" applyAlignment="1">
      <alignment horizontal="right"/>
    </xf>
    <xf numFmtId="164" fontId="57" fillId="22" borderId="17" xfId="0" applyNumberFormat="1" applyFont="1" applyFill="1" applyBorder="1" applyAlignment="1"/>
    <xf numFmtId="164" fontId="57" fillId="22" borderId="18" xfId="0" applyNumberFormat="1" applyFont="1" applyFill="1" applyBorder="1" applyAlignment="1"/>
    <xf numFmtId="164" fontId="57" fillId="22" borderId="22" xfId="0" applyNumberFormat="1" applyFont="1" applyFill="1" applyBorder="1" applyAlignment="1"/>
    <xf numFmtId="164" fontId="57" fillId="22" borderId="24" xfId="0" applyNumberFormat="1" applyFont="1" applyFill="1" applyBorder="1" applyAlignment="1"/>
    <xf numFmtId="164" fontId="24" fillId="19" borderId="17" xfId="0" applyNumberFormat="1" applyFont="1" applyFill="1" applyBorder="1"/>
    <xf numFmtId="164" fontId="24" fillId="19" borderId="10" xfId="0" applyNumberFormat="1" applyFont="1" applyFill="1" applyBorder="1"/>
    <xf numFmtId="164" fontId="22" fillId="19" borderId="17" xfId="0" applyNumberFormat="1" applyFont="1" applyFill="1" applyBorder="1"/>
    <xf numFmtId="0" fontId="22" fillId="19" borderId="10" xfId="0" applyFont="1" applyFill="1" applyBorder="1"/>
    <xf numFmtId="164" fontId="22" fillId="19" borderId="10" xfId="0" applyNumberFormat="1" applyFont="1" applyFill="1" applyBorder="1"/>
    <xf numFmtId="164" fontId="22" fillId="19" borderId="17" xfId="0" applyNumberFormat="1" applyFont="1" applyFill="1" applyBorder="1" applyAlignment="1"/>
    <xf numFmtId="0" fontId="44" fillId="0" borderId="29" xfId="0" applyFont="1" applyBorder="1"/>
    <xf numFmtId="0" fontId="22" fillId="0" borderId="29" xfId="0" applyFont="1" applyBorder="1"/>
    <xf numFmtId="0" fontId="22" fillId="0" borderId="24" xfId="0" applyFont="1" applyFill="1" applyBorder="1" applyAlignment="1">
      <alignment horizontal="left" vertical="center" indent="1"/>
    </xf>
    <xf numFmtId="0" fontId="24" fillId="19" borderId="10" xfId="0" applyFont="1" applyFill="1" applyBorder="1" applyAlignment="1">
      <alignment horizontal="left" vertical="center" shrinkToFit="1"/>
    </xf>
    <xf numFmtId="164" fontId="24" fillId="19" borderId="25" xfId="0" applyNumberFormat="1" applyFont="1" applyFill="1" applyBorder="1"/>
    <xf numFmtId="0" fontId="22" fillId="19" borderId="10" xfId="0" applyFont="1" applyFill="1" applyBorder="1" applyAlignment="1">
      <alignment horizontal="left"/>
    </xf>
    <xf numFmtId="0" fontId="22" fillId="19" borderId="10" xfId="0" applyFont="1" applyFill="1" applyBorder="1" applyAlignment="1">
      <alignment horizontal="left" vertical="center" shrinkToFit="1"/>
    </xf>
    <xf numFmtId="0" fontId="48" fillId="0" borderId="0" xfId="0" applyFont="1" applyFill="1" applyAlignment="1">
      <alignment horizontal="left" vertical="top"/>
    </xf>
    <xf numFmtId="0" fontId="20" fillId="0" borderId="0" xfId="0" applyFont="1" applyFill="1"/>
    <xf numFmtId="49" fontId="20" fillId="0" borderId="0" xfId="0" applyNumberFormat="1" applyFont="1" applyFill="1" applyAlignment="1">
      <alignment horizontal="right" vertical="center"/>
    </xf>
    <xf numFmtId="0" fontId="64" fillId="0" borderId="0" xfId="0" applyFont="1" applyFill="1"/>
    <xf numFmtId="49" fontId="46" fillId="18" borderId="0" xfId="0" applyNumberFormat="1" applyFont="1" applyFill="1" applyBorder="1" applyAlignment="1">
      <alignment horizontal="left" vertical="center"/>
    </xf>
    <xf numFmtId="0" fontId="46" fillId="18" borderId="0" xfId="0" applyFont="1" applyFill="1" applyBorder="1" applyAlignment="1">
      <alignment horizontal="left" vertical="center"/>
    </xf>
    <xf numFmtId="0" fontId="47" fillId="0" borderId="0" xfId="0" applyFont="1" applyBorder="1" applyAlignment="1">
      <alignment horizontal="right"/>
    </xf>
    <xf numFmtId="0" fontId="47" fillId="18" borderId="0" xfId="0" applyFont="1" applyFill="1" applyBorder="1" applyAlignment="1">
      <alignment horizontal="left" vertical="center" indent="1"/>
    </xf>
    <xf numFmtId="0" fontId="46" fillId="0" borderId="0" xfId="0" applyFont="1" applyBorder="1" applyAlignment="1"/>
    <xf numFmtId="49" fontId="46" fillId="0" borderId="0" xfId="44" applyNumberFormat="1" applyFont="1" applyAlignment="1">
      <alignment horizontal="left" vertical="center"/>
    </xf>
    <xf numFmtId="49" fontId="47" fillId="18" borderId="0" xfId="0" applyNumberFormat="1" applyFont="1" applyFill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18" borderId="0" xfId="0" applyFont="1" applyFill="1" applyBorder="1" applyAlignment="1">
      <alignment horizontal="left" vertical="center"/>
    </xf>
    <xf numFmtId="0" fontId="65" fillId="18" borderId="0" xfId="0" applyFont="1" applyFill="1" applyBorder="1"/>
    <xf numFmtId="0" fontId="46" fillId="0" borderId="0" xfId="0" applyFont="1" applyBorder="1"/>
    <xf numFmtId="0" fontId="47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47" fillId="0" borderId="0" xfId="0" applyFont="1" applyFill="1" applyAlignment="1">
      <alignment horizontal="left" vertical="top" indent="1"/>
    </xf>
    <xf numFmtId="0" fontId="47" fillId="0" borderId="0" xfId="0" applyFont="1" applyFill="1" applyAlignment="1">
      <alignment horizontal="left" vertical="top"/>
    </xf>
    <xf numFmtId="0" fontId="22" fillId="0" borderId="26" xfId="0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left"/>
    </xf>
    <xf numFmtId="0" fontId="24" fillId="20" borderId="24" xfId="0" applyFont="1" applyFill="1" applyBorder="1" applyAlignment="1">
      <alignment horizontal="right" vertical="top" wrapText="1"/>
    </xf>
    <xf numFmtId="22" fontId="24" fillId="0" borderId="0" xfId="0" applyNumberFormat="1" applyFont="1" applyFill="1" applyBorder="1" applyAlignment="1">
      <alignment horizontal="center" wrapText="1"/>
    </xf>
    <xf numFmtId="166" fontId="22" fillId="0" borderId="29" xfId="0" applyNumberFormat="1" applyFont="1" applyFill="1" applyBorder="1" applyAlignment="1"/>
    <xf numFmtId="3" fontId="22" fillId="0" borderId="29" xfId="0" applyNumberFormat="1" applyFont="1" applyFill="1" applyBorder="1"/>
    <xf numFmtId="0" fontId="24" fillId="20" borderId="29" xfId="0" applyFont="1" applyFill="1" applyBorder="1" applyAlignment="1">
      <alignment horizontal="right" vertical="top" wrapText="1"/>
    </xf>
    <xf numFmtId="0" fontId="22" fillId="20" borderId="29" xfId="0" applyFont="1" applyFill="1" applyBorder="1" applyAlignment="1">
      <alignment horizontal="right" vertical="top" wrapText="1"/>
    </xf>
    <xf numFmtId="22" fontId="25" fillId="0" borderId="0" xfId="0" applyNumberFormat="1" applyFont="1" applyFill="1" applyBorder="1" applyAlignment="1">
      <alignment horizontal="center" wrapText="1"/>
    </xf>
    <xf numFmtId="0" fontId="24" fillId="20" borderId="18" xfId="0" applyFont="1" applyFill="1" applyBorder="1"/>
    <xf numFmtId="0" fontId="24" fillId="20" borderId="18" xfId="0" applyFont="1" applyFill="1" applyBorder="1" applyAlignment="1">
      <alignment vertical="center" wrapText="1"/>
    </xf>
    <xf numFmtId="9" fontId="24" fillId="19" borderId="18" xfId="41" applyFont="1" applyFill="1" applyBorder="1"/>
    <xf numFmtId="9" fontId="22" fillId="0" borderId="18" xfId="41" applyFont="1" applyFill="1" applyBorder="1"/>
    <xf numFmtId="9" fontId="22" fillId="0" borderId="28" xfId="41" applyFont="1" applyFill="1" applyBorder="1"/>
    <xf numFmtId="0" fontId="22" fillId="0" borderId="20" xfId="0" applyFont="1" applyFill="1" applyBorder="1" applyAlignment="1">
      <alignment horizontal="left" indent="1"/>
    </xf>
    <xf numFmtId="166" fontId="27" fillId="0" borderId="0" xfId="0" applyNumberFormat="1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0" fontId="69" fillId="18" borderId="0" xfId="0" applyFont="1" applyFill="1" applyBorder="1"/>
    <xf numFmtId="49" fontId="26" fillId="0" borderId="0" xfId="0" applyNumberFormat="1" applyFont="1" applyFill="1" applyBorder="1" applyAlignment="1">
      <alignment horizontal="right"/>
    </xf>
    <xf numFmtId="0" fontId="70" fillId="18" borderId="0" xfId="0" applyNumberFormat="1" applyFont="1" applyFill="1" applyBorder="1" applyAlignment="1">
      <alignment horizontal="right"/>
    </xf>
    <xf numFmtId="0" fontId="26" fillId="0" borderId="0" xfId="0" quotePrefix="1" applyFont="1" applyFill="1" applyBorder="1"/>
    <xf numFmtId="0" fontId="26" fillId="0" borderId="0" xfId="0" applyFont="1" applyFill="1" applyBorder="1" applyAlignment="1">
      <alignment horizontal="right" vertical="top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textRotation="90"/>
    </xf>
    <xf numFmtId="0" fontId="20" fillId="0" borderId="0" xfId="0" applyFont="1" applyFill="1" applyBorder="1" applyAlignment="1"/>
    <xf numFmtId="0" fontId="42" fillId="0" borderId="0" xfId="0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38" fillId="0" borderId="0" xfId="0" applyFont="1" applyFill="1" applyBorder="1"/>
    <xf numFmtId="0" fontId="41" fillId="0" borderId="0" xfId="0" applyFont="1" applyFill="1" applyBorder="1" applyAlignment="1"/>
    <xf numFmtId="0" fontId="20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inden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left" vertical="center" indent="1"/>
    </xf>
    <xf numFmtId="49" fontId="42" fillId="0" borderId="0" xfId="0" applyNumberFormat="1" applyFont="1" applyFill="1" applyAlignment="1">
      <alignment vertical="center"/>
    </xf>
    <xf numFmtId="0" fontId="24" fillId="20" borderId="18" xfId="0" applyFont="1" applyFill="1" applyBorder="1" applyAlignment="1">
      <alignment horizontal="center" vertical="center"/>
    </xf>
    <xf numFmtId="0" fontId="70" fillId="18" borderId="0" xfId="0" applyFont="1" applyFill="1"/>
    <xf numFmtId="0" fontId="22" fillId="0" borderId="0" xfId="0" applyFont="1" applyBorder="1"/>
    <xf numFmtId="0" fontId="46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right" vertical="center"/>
    </xf>
    <xf numFmtId="0" fontId="24" fillId="20" borderId="18" xfId="0" applyFont="1" applyFill="1" applyBorder="1" applyAlignment="1">
      <alignment horizontal="center" vertical="center"/>
    </xf>
    <xf numFmtId="164" fontId="22" fillId="0" borderId="17" xfId="0" applyNumberFormat="1" applyFont="1" applyFill="1" applyBorder="1" applyAlignment="1">
      <alignment horizontal="right" vertical="center"/>
    </xf>
    <xf numFmtId="164" fontId="22" fillId="0" borderId="19" xfId="0" applyNumberFormat="1" applyFont="1" applyFill="1" applyBorder="1" applyAlignment="1">
      <alignment horizontal="right" vertical="center"/>
    </xf>
    <xf numFmtId="164" fontId="24" fillId="19" borderId="22" xfId="0" applyNumberFormat="1" applyFont="1" applyFill="1" applyBorder="1"/>
    <xf numFmtId="171" fontId="22" fillId="19" borderId="24" xfId="41" applyNumberFormat="1" applyFont="1" applyFill="1" applyBorder="1" applyAlignment="1"/>
    <xf numFmtId="164" fontId="24" fillId="19" borderId="24" xfId="0" applyNumberFormat="1" applyFont="1" applyFill="1" applyBorder="1"/>
    <xf numFmtId="171" fontId="22" fillId="19" borderId="11" xfId="41" applyNumberFormat="1" applyFont="1" applyFill="1" applyBorder="1" applyAlignment="1"/>
    <xf numFmtId="171" fontId="22" fillId="19" borderId="24" xfId="0" applyNumberFormat="1" applyFont="1" applyFill="1" applyBorder="1" applyAlignment="1">
      <alignment vertical="center"/>
    </xf>
    <xf numFmtId="0" fontId="22" fillId="18" borderId="11" xfId="0" applyFont="1" applyFill="1" applyBorder="1" applyAlignment="1">
      <alignment horizontal="left" indent="1"/>
    </xf>
    <xf numFmtId="164" fontId="22" fillId="19" borderId="24" xfId="0" applyNumberFormat="1" applyFont="1" applyFill="1" applyBorder="1"/>
    <xf numFmtId="164" fontId="22" fillId="18" borderId="33" xfId="0" applyNumberFormat="1" applyFont="1" applyFill="1" applyBorder="1"/>
    <xf numFmtId="164" fontId="22" fillId="18" borderId="34" xfId="0" applyNumberFormat="1" applyFont="1" applyFill="1" applyBorder="1"/>
    <xf numFmtId="164" fontId="22" fillId="18" borderId="35" xfId="0" applyNumberFormat="1" applyFont="1" applyFill="1" applyBorder="1"/>
    <xf numFmtId="0" fontId="22" fillId="18" borderId="12" xfId="0" applyFont="1" applyFill="1" applyBorder="1" applyAlignment="1">
      <alignment horizontal="left" indent="1"/>
    </xf>
    <xf numFmtId="164" fontId="22" fillId="18" borderId="23" xfId="0" applyNumberFormat="1" applyFont="1" applyFill="1" applyBorder="1"/>
    <xf numFmtId="164" fontId="22" fillId="18" borderId="29" xfId="0" applyNumberFormat="1" applyFont="1" applyFill="1" applyBorder="1"/>
    <xf numFmtId="164" fontId="22" fillId="18" borderId="12" xfId="0" applyNumberFormat="1" applyFont="1" applyFill="1" applyBorder="1"/>
    <xf numFmtId="164" fontId="22" fillId="19" borderId="29" xfId="0" applyNumberFormat="1" applyFont="1" applyFill="1" applyBorder="1"/>
    <xf numFmtId="3" fontId="23" fillId="0" borderId="0" xfId="0" applyNumberFormat="1" applyFont="1" applyFill="1" applyBorder="1"/>
    <xf numFmtId="0" fontId="71" fillId="0" borderId="0" xfId="0" applyFont="1" applyFill="1" applyBorder="1"/>
    <xf numFmtId="164" fontId="22" fillId="18" borderId="36" xfId="0" applyNumberFormat="1" applyFont="1" applyFill="1" applyBorder="1"/>
    <xf numFmtId="164" fontId="22" fillId="18" borderId="37" xfId="0" applyNumberFormat="1" applyFont="1" applyFill="1" applyBorder="1"/>
    <xf numFmtId="14" fontId="22" fillId="0" borderId="38" xfId="0" applyNumberFormat="1" applyFont="1" applyFill="1" applyBorder="1" applyAlignment="1">
      <alignment horizontal="right"/>
    </xf>
    <xf numFmtId="164" fontId="22" fillId="0" borderId="28" xfId="0" applyNumberFormat="1" applyFont="1" applyFill="1" applyBorder="1" applyAlignment="1"/>
    <xf numFmtId="164" fontId="24" fillId="19" borderId="0" xfId="0" applyNumberFormat="1" applyFont="1" applyFill="1" applyBorder="1" applyAlignment="1"/>
    <xf numFmtId="172" fontId="22" fillId="0" borderId="28" xfId="0" applyNumberFormat="1" applyFont="1" applyFill="1" applyBorder="1" applyAlignment="1">
      <alignment horizontal="right"/>
    </xf>
    <xf numFmtId="0" fontId="62" fillId="0" borderId="0" xfId="0" applyFont="1" applyFill="1" applyBorder="1" applyAlignment="1">
      <alignment horizontal="center"/>
    </xf>
    <xf numFmtId="49" fontId="6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justify" vertical="top" wrapText="1"/>
    </xf>
    <xf numFmtId="0" fontId="47" fillId="0" borderId="0" xfId="0" applyFont="1" applyAlignment="1">
      <alignment horizontal="justify" vertical="top" wrapText="1"/>
    </xf>
    <xf numFmtId="0" fontId="47" fillId="0" borderId="0" xfId="0" applyFont="1" applyFill="1" applyAlignment="1">
      <alignment horizontal="justify" vertical="top" wrapText="1"/>
    </xf>
    <xf numFmtId="0" fontId="24" fillId="19" borderId="11" xfId="0" applyFont="1" applyFill="1" applyBorder="1" applyAlignment="1">
      <alignment horizontal="left" vertical="center" wrapText="1"/>
    </xf>
    <xf numFmtId="0" fontId="24" fillId="19" borderId="12" xfId="0" applyFont="1" applyFill="1" applyBorder="1" applyAlignment="1">
      <alignment horizontal="left" vertical="center" wrapText="1"/>
    </xf>
    <xf numFmtId="164" fontId="24" fillId="19" borderId="17" xfId="0" applyNumberFormat="1" applyFont="1" applyFill="1" applyBorder="1" applyAlignment="1">
      <alignment horizontal="center"/>
    </xf>
    <xf numFmtId="164" fontId="24" fillId="19" borderId="18" xfId="0" applyNumberFormat="1" applyFont="1" applyFill="1" applyBorder="1" applyAlignment="1">
      <alignment horizontal="center"/>
    </xf>
    <xf numFmtId="164" fontId="24" fillId="19" borderId="10" xfId="0" applyNumberFormat="1" applyFont="1" applyFill="1" applyBorder="1" applyAlignment="1">
      <alignment horizontal="center"/>
    </xf>
    <xf numFmtId="164" fontId="24" fillId="19" borderId="22" xfId="0" applyNumberFormat="1" applyFont="1" applyFill="1" applyBorder="1" applyAlignment="1">
      <alignment horizontal="right" vertical="center"/>
    </xf>
    <xf numFmtId="164" fontId="24" fillId="19" borderId="23" xfId="0" applyNumberFormat="1" applyFont="1" applyFill="1" applyBorder="1" applyAlignment="1">
      <alignment horizontal="right" vertical="center"/>
    </xf>
    <xf numFmtId="0" fontId="24" fillId="20" borderId="22" xfId="0" applyFont="1" applyFill="1" applyBorder="1" applyAlignment="1">
      <alignment horizontal="center" vertical="center"/>
    </xf>
    <xf numFmtId="0" fontId="24" fillId="20" borderId="23" xfId="0" applyFont="1" applyFill="1" applyBorder="1" applyAlignment="1">
      <alignment horizontal="center" vertical="center"/>
    </xf>
    <xf numFmtId="0" fontId="24" fillId="20" borderId="14" xfId="0" applyFont="1" applyFill="1" applyBorder="1" applyAlignment="1">
      <alignment horizontal="center" vertical="center"/>
    </xf>
    <xf numFmtId="0" fontId="24" fillId="20" borderId="15" xfId="0" applyFont="1" applyFill="1" applyBorder="1" applyAlignment="1">
      <alignment horizontal="center" vertical="center"/>
    </xf>
    <xf numFmtId="0" fontId="24" fillId="20" borderId="16" xfId="0" applyFont="1" applyFill="1" applyBorder="1" applyAlignment="1">
      <alignment horizontal="center" vertical="center"/>
    </xf>
    <xf numFmtId="0" fontId="24" fillId="19" borderId="13" xfId="0" applyFont="1" applyFill="1" applyBorder="1" applyAlignment="1">
      <alignment horizontal="left" vertical="center" wrapText="1"/>
    </xf>
    <xf numFmtId="0" fontId="24" fillId="20" borderId="11" xfId="0" applyFont="1" applyFill="1" applyBorder="1" applyAlignment="1">
      <alignment horizontal="center" vertical="center"/>
    </xf>
    <xf numFmtId="0" fontId="24" fillId="20" borderId="12" xfId="0" applyFont="1" applyFill="1" applyBorder="1" applyAlignment="1">
      <alignment horizontal="center" vertical="center"/>
    </xf>
    <xf numFmtId="164" fontId="24" fillId="19" borderId="25" xfId="0" applyNumberFormat="1" applyFont="1" applyFill="1" applyBorder="1" applyAlignment="1">
      <alignment horizontal="right" vertical="center"/>
    </xf>
    <xf numFmtId="164" fontId="57" fillId="22" borderId="17" xfId="0" applyNumberFormat="1" applyFont="1" applyFill="1" applyBorder="1" applyAlignment="1">
      <alignment horizontal="center"/>
    </xf>
    <xf numFmtId="164" fontId="57" fillId="22" borderId="18" xfId="0" applyNumberFormat="1" applyFont="1" applyFill="1" applyBorder="1" applyAlignment="1">
      <alignment horizontal="center"/>
    </xf>
    <xf numFmtId="0" fontId="57" fillId="21" borderId="22" xfId="0" applyFont="1" applyFill="1" applyBorder="1" applyAlignment="1">
      <alignment horizontal="center" vertical="center" wrapText="1"/>
    </xf>
    <xf numFmtId="0" fontId="57" fillId="21" borderId="24" xfId="0" applyFont="1" applyFill="1" applyBorder="1" applyAlignment="1">
      <alignment horizontal="center" vertical="center" wrapText="1"/>
    </xf>
    <xf numFmtId="0" fontId="56" fillId="21" borderId="23" xfId="0" applyFont="1" applyFill="1" applyBorder="1" applyAlignment="1">
      <alignment horizontal="center" vertical="center" wrapText="1"/>
    </xf>
    <xf numFmtId="0" fontId="56" fillId="21" borderId="29" xfId="0" applyFont="1" applyFill="1" applyBorder="1" applyAlignment="1">
      <alignment horizontal="center" vertical="center" wrapText="1"/>
    </xf>
    <xf numFmtId="2" fontId="24" fillId="19" borderId="11" xfId="0" applyNumberFormat="1" applyFont="1" applyFill="1" applyBorder="1" applyAlignment="1">
      <alignment vertical="center" wrapText="1"/>
    </xf>
    <xf numFmtId="2" fontId="24" fillId="19" borderId="12" xfId="0" applyNumberFormat="1" applyFont="1" applyFill="1" applyBorder="1" applyAlignment="1">
      <alignment vertical="center" wrapText="1"/>
    </xf>
    <xf numFmtId="0" fontId="24" fillId="19" borderId="12" xfId="0" applyNumberFormat="1" applyFont="1" applyFill="1" applyBorder="1" applyAlignment="1">
      <alignment vertical="center" wrapText="1"/>
    </xf>
    <xf numFmtId="0" fontId="24" fillId="20" borderId="11" xfId="0" applyFont="1" applyFill="1" applyBorder="1" applyAlignment="1">
      <alignment horizontal="right" vertical="top" wrapText="1"/>
    </xf>
    <xf numFmtId="0" fontId="24" fillId="20" borderId="13" xfId="0" applyFont="1" applyFill="1" applyBorder="1" applyAlignment="1">
      <alignment horizontal="right" vertical="top" wrapText="1"/>
    </xf>
    <xf numFmtId="0" fontId="24" fillId="20" borderId="12" xfId="0" applyFont="1" applyFill="1" applyBorder="1" applyAlignment="1">
      <alignment horizontal="right" vertical="top" wrapText="1"/>
    </xf>
    <xf numFmtId="0" fontId="24" fillId="20" borderId="22" xfId="0" applyFont="1" applyFill="1" applyBorder="1" applyAlignment="1">
      <alignment horizontal="center" vertical="center" wrapText="1"/>
    </xf>
    <xf numFmtId="0" fontId="24" fillId="20" borderId="24" xfId="0" applyFont="1" applyFill="1" applyBorder="1" applyAlignment="1">
      <alignment horizontal="center" vertical="center" wrapText="1"/>
    </xf>
    <xf numFmtId="0" fontId="24" fillId="20" borderId="11" xfId="0" applyFont="1" applyFill="1" applyBorder="1" applyAlignment="1">
      <alignment horizontal="center" vertical="center" wrapText="1"/>
    </xf>
    <xf numFmtId="0" fontId="22" fillId="20" borderId="23" xfId="0" applyFont="1" applyFill="1" applyBorder="1" applyAlignment="1">
      <alignment horizontal="center" vertical="center" wrapText="1"/>
    </xf>
    <xf numFmtId="0" fontId="22" fillId="20" borderId="29" xfId="0" applyFont="1" applyFill="1" applyBorder="1" applyAlignment="1">
      <alignment horizontal="center" vertical="center" wrapText="1"/>
    </xf>
    <xf numFmtId="0" fontId="22" fillId="20" borderId="12" xfId="0" applyFont="1" applyFill="1" applyBorder="1" applyAlignment="1">
      <alignment horizontal="center" vertical="center" wrapText="1"/>
    </xf>
    <xf numFmtId="0" fontId="24" fillId="20" borderId="22" xfId="0" applyFont="1" applyFill="1" applyBorder="1" applyAlignment="1">
      <alignment horizontal="center" vertical="top" wrapText="1"/>
    </xf>
    <xf numFmtId="0" fontId="24" fillId="20" borderId="24" xfId="0" applyFont="1" applyFill="1" applyBorder="1" applyAlignment="1">
      <alignment horizontal="center" vertical="top" wrapText="1"/>
    </xf>
    <xf numFmtId="0" fontId="24" fillId="20" borderId="11" xfId="0" applyFont="1" applyFill="1" applyBorder="1" applyAlignment="1">
      <alignment horizontal="center" vertical="top" wrapText="1"/>
    </xf>
    <xf numFmtId="0" fontId="22" fillId="20" borderId="23" xfId="0" applyFont="1" applyFill="1" applyBorder="1" applyAlignment="1">
      <alignment horizontal="center" vertical="top" wrapText="1"/>
    </xf>
    <xf numFmtId="0" fontId="22" fillId="20" borderId="29" xfId="0" applyFont="1" applyFill="1" applyBorder="1" applyAlignment="1">
      <alignment horizontal="center" vertical="top" wrapText="1"/>
    </xf>
    <xf numFmtId="2" fontId="24" fillId="19" borderId="11" xfId="0" applyNumberFormat="1" applyFont="1" applyFill="1" applyBorder="1" applyAlignment="1">
      <alignment horizontal="left" vertical="center" wrapText="1"/>
    </xf>
    <xf numFmtId="2" fontId="24" fillId="19" borderId="12" xfId="0" applyNumberFormat="1" applyFont="1" applyFill="1" applyBorder="1" applyAlignment="1">
      <alignment horizontal="left" vertical="center" wrapText="1"/>
    </xf>
    <xf numFmtId="0" fontId="22" fillId="20" borderId="12" xfId="0" applyFont="1" applyFill="1" applyBorder="1" applyAlignment="1">
      <alignment horizontal="center" vertical="top" wrapText="1"/>
    </xf>
    <xf numFmtId="0" fontId="25" fillId="20" borderId="11" xfId="0" applyFont="1" applyFill="1" applyBorder="1" applyAlignment="1">
      <alignment horizontal="center" vertical="center" wrapText="1"/>
    </xf>
    <xf numFmtId="0" fontId="25" fillId="20" borderId="13" xfId="0" applyFont="1" applyFill="1" applyBorder="1" applyAlignment="1">
      <alignment horizontal="center" vertical="center" wrapText="1"/>
    </xf>
    <xf numFmtId="164" fontId="24" fillId="19" borderId="17" xfId="0" applyNumberFormat="1" applyFont="1" applyFill="1" applyBorder="1" applyAlignment="1">
      <alignment horizontal="center" vertical="center"/>
    </xf>
    <xf numFmtId="0" fontId="24" fillId="19" borderId="18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horizontal="center" vertical="center"/>
    </xf>
    <xf numFmtId="0" fontId="24" fillId="20" borderId="3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20" borderId="18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/>
    </xf>
    <xf numFmtId="0" fontId="24" fillId="20" borderId="11" xfId="0" applyFont="1" applyFill="1" applyBorder="1" applyAlignment="1">
      <alignment horizontal="center"/>
    </xf>
    <xf numFmtId="0" fontId="22" fillId="20" borderId="23" xfId="0" applyFont="1" applyFill="1" applyBorder="1" applyAlignment="1">
      <alignment horizontal="center"/>
    </xf>
    <xf numFmtId="0" fontId="22" fillId="20" borderId="29" xfId="0" applyFont="1" applyFill="1" applyBorder="1" applyAlignment="1">
      <alignment horizontal="center"/>
    </xf>
    <xf numFmtId="0" fontId="22" fillId="20" borderId="12" xfId="0" applyFont="1" applyFill="1" applyBorder="1" applyAlignment="1">
      <alignment horizontal="center"/>
    </xf>
    <xf numFmtId="0" fontId="24" fillId="20" borderId="17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164" fontId="24" fillId="19" borderId="11" xfId="0" applyNumberFormat="1" applyFont="1" applyFill="1" applyBorder="1" applyAlignment="1">
      <alignment horizontal="left" vertical="center"/>
    </xf>
    <xf numFmtId="164" fontId="24" fillId="19" borderId="12" xfId="0" applyNumberFormat="1" applyFont="1" applyFill="1" applyBorder="1" applyAlignment="1">
      <alignment horizontal="left" vertical="center"/>
    </xf>
    <xf numFmtId="164" fontId="24" fillId="19" borderId="0" xfId="0" applyNumberFormat="1" applyFont="1" applyFill="1" applyBorder="1" applyAlignment="1">
      <alignment horizontal="center"/>
    </xf>
    <xf numFmtId="0" fontId="24" fillId="19" borderId="11" xfId="0" applyFont="1" applyFill="1" applyBorder="1" applyAlignment="1">
      <alignment horizontal="left" vertical="center"/>
    </xf>
    <xf numFmtId="0" fontId="24" fillId="19" borderId="12" xfId="0" applyFont="1" applyFill="1" applyBorder="1" applyAlignment="1">
      <alignment horizontal="left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2" fillId="0" borderId="18" xfId="0" applyFont="1" applyFill="1" applyBorder="1" applyAlignment="1">
      <alignment horizontal="left" indent="1"/>
    </xf>
    <xf numFmtId="0" fontId="22" fillId="0" borderId="26" xfId="0" applyFont="1" applyFill="1" applyBorder="1" applyAlignment="1">
      <alignment horizontal="left" indent="1"/>
    </xf>
    <xf numFmtId="0" fontId="22" fillId="0" borderId="28" xfId="0" applyFont="1" applyFill="1" applyBorder="1" applyAlignment="1">
      <alignment horizontal="left" indent="1"/>
    </xf>
    <xf numFmtId="0" fontId="24" fillId="20" borderId="18" xfId="0" applyFont="1" applyFill="1" applyBorder="1" applyAlignment="1">
      <alignment horizontal="center" vertical="center"/>
    </xf>
    <xf numFmtId="0" fontId="24" fillId="20" borderId="29" xfId="0" applyFont="1" applyFill="1" applyBorder="1" applyAlignment="1">
      <alignment horizontal="center" vertical="center" wrapText="1"/>
    </xf>
    <xf numFmtId="0" fontId="24" fillId="19" borderId="18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22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</cellXfs>
  <cellStyles count="45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2" xfId="43" xr:uid="{00000000-0005-0000-0000-00001C000000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2558.0812500000002</c:v>
                </c:pt>
                <c:pt idx="1">
                  <c:v>2422.0693500000002</c:v>
                </c:pt>
                <c:pt idx="2">
                  <c:v>2259.24766</c:v>
                </c:pt>
                <c:pt idx="3">
                  <c:v>1857.02441</c:v>
                </c:pt>
                <c:pt idx="4">
                  <c:v>2659.2528500000003</c:v>
                </c:pt>
                <c:pt idx="5">
                  <c:v>2477.9530700000005</c:v>
                </c:pt>
                <c:pt idx="6">
                  <c:v>2232.3585899999998</c:v>
                </c:pt>
                <c:pt idx="7">
                  <c:v>2771.02504</c:v>
                </c:pt>
                <c:pt idx="8">
                  <c:v>2858.1975200000002</c:v>
                </c:pt>
                <c:pt idx="9">
                  <c:v>2727.2633600000004</c:v>
                </c:pt>
                <c:pt idx="10">
                  <c:v>2494.8561299999997</c:v>
                </c:pt>
                <c:pt idx="11">
                  <c:v>2725.9505399999998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4141.9623469999979</c:v>
                </c:pt>
                <c:pt idx="1">
                  <c:v>3383.6725660000011</c:v>
                </c:pt>
                <c:pt idx="2">
                  <c:v>3270.4368379999992</c:v>
                </c:pt>
                <c:pt idx="3">
                  <c:v>2408.9108350000006</c:v>
                </c:pt>
                <c:pt idx="4">
                  <c:v>2070.1162960000001</c:v>
                </c:pt>
                <c:pt idx="5">
                  <c:v>2220.9626880000019</c:v>
                </c:pt>
                <c:pt idx="6">
                  <c:v>1955.1325020000004</c:v>
                </c:pt>
                <c:pt idx="7">
                  <c:v>2362.9905630000012</c:v>
                </c:pt>
                <c:pt idx="8">
                  <c:v>2783.616903000001</c:v>
                </c:pt>
                <c:pt idx="9">
                  <c:v>3189.0382679999993</c:v>
                </c:pt>
                <c:pt idx="10">
                  <c:v>3798.9230239999997</c:v>
                </c:pt>
                <c:pt idx="11">
                  <c:v>3612.2221579999978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623.26305000000002</c:v>
                </c:pt>
                <c:pt idx="1">
                  <c:v>535.49879199999998</c:v>
                </c:pt>
                <c:pt idx="2">
                  <c:v>462.27432999999996</c:v>
                </c:pt>
                <c:pt idx="3">
                  <c:v>397.52820000000003</c:v>
                </c:pt>
                <c:pt idx="4">
                  <c:v>462.92633999999998</c:v>
                </c:pt>
                <c:pt idx="5">
                  <c:v>592.00824999999998</c:v>
                </c:pt>
                <c:pt idx="6">
                  <c:v>680.74431800000002</c:v>
                </c:pt>
                <c:pt idx="7">
                  <c:v>581.92469999999992</c:v>
                </c:pt>
                <c:pt idx="8">
                  <c:v>163.41331</c:v>
                </c:pt>
                <c:pt idx="9">
                  <c:v>287.19776000000002</c:v>
                </c:pt>
                <c:pt idx="10">
                  <c:v>610.83746999999994</c:v>
                </c:pt>
                <c:pt idx="11">
                  <c:v>643.65102999999999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363.60896100000059</c:v>
                </c:pt>
                <c:pt idx="1">
                  <c:v>334.87048500000026</c:v>
                </c:pt>
                <c:pt idx="2">
                  <c:v>347.89504000000017</c:v>
                </c:pt>
                <c:pt idx="3">
                  <c:v>303.20576100000022</c:v>
                </c:pt>
                <c:pt idx="4">
                  <c:v>295.42245999999955</c:v>
                </c:pt>
                <c:pt idx="5">
                  <c:v>272.6436419999996</c:v>
                </c:pt>
                <c:pt idx="6">
                  <c:v>275.23584600000044</c:v>
                </c:pt>
                <c:pt idx="7">
                  <c:v>276.34510500000039</c:v>
                </c:pt>
                <c:pt idx="8">
                  <c:v>281.29598899999934</c:v>
                </c:pt>
                <c:pt idx="9">
                  <c:v>334.01718899999997</c:v>
                </c:pt>
                <c:pt idx="10">
                  <c:v>346.94452699999948</c:v>
                </c:pt>
                <c:pt idx="11">
                  <c:v>356.01154700000052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120.35054499999993</c:v>
                </c:pt>
                <c:pt idx="1">
                  <c:v>172.3446889999999</c:v>
                </c:pt>
                <c:pt idx="2">
                  <c:v>197.5325160000005</c:v>
                </c:pt>
                <c:pt idx="3">
                  <c:v>138.28398100000013</c:v>
                </c:pt>
                <c:pt idx="4">
                  <c:v>110.38151200000006</c:v>
                </c:pt>
                <c:pt idx="5">
                  <c:v>210.60633699999991</c:v>
                </c:pt>
                <c:pt idx="6">
                  <c:v>212.22358099999985</c:v>
                </c:pt>
                <c:pt idx="7">
                  <c:v>182.00698099999974</c:v>
                </c:pt>
                <c:pt idx="8">
                  <c:v>158.21139400000004</c:v>
                </c:pt>
                <c:pt idx="9">
                  <c:v>231.15938799999992</c:v>
                </c:pt>
                <c:pt idx="10">
                  <c:v>240.67895999999979</c:v>
                </c:pt>
                <c:pt idx="11">
                  <c:v>168.48370000000003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112.21346</c:v>
                </c:pt>
                <c:pt idx="1">
                  <c:v>113.04502000000001</c:v>
                </c:pt>
                <c:pt idx="2">
                  <c:v>110.35604000000001</c:v>
                </c:pt>
                <c:pt idx="3">
                  <c:v>137.68409</c:v>
                </c:pt>
                <c:pt idx="4">
                  <c:v>117.65761000000001</c:v>
                </c:pt>
                <c:pt idx="5">
                  <c:v>60.914519999999996</c:v>
                </c:pt>
                <c:pt idx="6">
                  <c:v>101.40622</c:v>
                </c:pt>
                <c:pt idx="7">
                  <c:v>102.51084</c:v>
                </c:pt>
                <c:pt idx="8">
                  <c:v>104.09916</c:v>
                </c:pt>
                <c:pt idx="9">
                  <c:v>102.81989400000001</c:v>
                </c:pt>
                <c:pt idx="10">
                  <c:v>106.39604500000002</c:v>
                </c:pt>
                <c:pt idx="11">
                  <c:v>123.97576000000001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74.052910999999995</c:v>
                </c:pt>
                <c:pt idx="1">
                  <c:v>114.69204600000009</c:v>
                </c:pt>
                <c:pt idx="2">
                  <c:v>79.789502999999925</c:v>
                </c:pt>
                <c:pt idx="3">
                  <c:v>48.97578599999995</c:v>
                </c:pt>
                <c:pt idx="4">
                  <c:v>46.463585999999978</c:v>
                </c:pt>
                <c:pt idx="5">
                  <c:v>40.487181000000049</c:v>
                </c:pt>
                <c:pt idx="6">
                  <c:v>31.57605299999998</c:v>
                </c:pt>
                <c:pt idx="7">
                  <c:v>35.55475999999998</c:v>
                </c:pt>
                <c:pt idx="8">
                  <c:v>36.985750999999986</c:v>
                </c:pt>
                <c:pt idx="9">
                  <c:v>68.849973999999946</c:v>
                </c:pt>
                <c:pt idx="10">
                  <c:v>49.962129999999981</c:v>
                </c:pt>
                <c:pt idx="11">
                  <c:v>71.688771000000017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62.049305999999802</c:v>
                </c:pt>
                <c:pt idx="1">
                  <c:v>102.81162000000062</c:v>
                </c:pt>
                <c:pt idx="2">
                  <c:v>228.40968099999995</c:v>
                </c:pt>
                <c:pt idx="3">
                  <c:v>325.53232500000229</c:v>
                </c:pt>
                <c:pt idx="4">
                  <c:v>282.03042200000255</c:v>
                </c:pt>
                <c:pt idx="5">
                  <c:v>243.70499899999925</c:v>
                </c:pt>
                <c:pt idx="6">
                  <c:v>296.83914899999695</c:v>
                </c:pt>
                <c:pt idx="7">
                  <c:v>265.7629800000002</c:v>
                </c:pt>
                <c:pt idx="8">
                  <c:v>222.74944799999994</c:v>
                </c:pt>
                <c:pt idx="9">
                  <c:v>108.35356999999944</c:v>
                </c:pt>
                <c:pt idx="10">
                  <c:v>60.367055999999984</c:v>
                </c:pt>
                <c:pt idx="11">
                  <c:v>34.50740399999998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56910720"/>
        <c:axId val="156912256"/>
      </c:barChart>
      <c:catAx>
        <c:axId val="1569107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912256"/>
        <c:crossesAt val="-4000"/>
        <c:auto val="1"/>
        <c:lblAlgn val="ctr"/>
        <c:lblOffset val="100"/>
        <c:noMultiLvlLbl val="0"/>
      </c:catAx>
      <c:valAx>
        <c:axId val="156912256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1072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154.35247000000061</c:v>
                </c:pt>
                <c:pt idx="1">
                  <c:v>183.648</c:v>
                </c:pt>
                <c:pt idx="2">
                  <c:v>752.78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1356809.047</c:v>
                </c:pt>
                <c:pt idx="2">
                  <c:v>0</c:v>
                </c:pt>
                <c:pt idx="3">
                  <c:v>85367.483000000007</c:v>
                </c:pt>
                <c:pt idx="4">
                  <c:v>23536.546999999991</c:v>
                </c:pt>
                <c:pt idx="5">
                  <c:v>0</c:v>
                </c:pt>
                <c:pt idx="6">
                  <c:v>4340.8570000000009</c:v>
                </c:pt>
                <c:pt idx="7">
                  <c:v>8087.9599999999964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4.1070650583418918E-2</c:v>
                </c:pt>
                <c:pt idx="1">
                  <c:v>4.3364177391168511E-2</c:v>
                </c:pt>
                <c:pt idx="2">
                  <c:v>5.1304134807750167E-2</c:v>
                </c:pt>
                <c:pt idx="3">
                  <c:v>4.7438769880342679E-2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23264"/>
        <c:axId val="168524800"/>
      </c:barChart>
      <c:catAx>
        <c:axId val="1685232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524800"/>
        <c:crosses val="autoZero"/>
        <c:auto val="1"/>
        <c:lblAlgn val="ctr"/>
        <c:lblOffset val="100"/>
        <c:noMultiLvlLbl val="0"/>
      </c:catAx>
      <c:valAx>
        <c:axId val="1685248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232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0.12663212686616132</c:v>
                </c:pt>
                <c:pt idx="2">
                  <c:v>0</c:v>
                </c:pt>
                <c:pt idx="3">
                  <c:v>5.8145426551020271E-2</c:v>
                </c:pt>
                <c:pt idx="4">
                  <c:v>2.7242420282790732E-2</c:v>
                </c:pt>
                <c:pt idx="5">
                  <c:v>0</c:v>
                </c:pt>
                <c:pt idx="6">
                  <c:v>5.6568434990051888E-2</c:v>
                </c:pt>
                <c:pt idx="7">
                  <c:v>4.5624912382997457E-2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53472"/>
        <c:axId val="168231680"/>
      </c:barChart>
      <c:catAx>
        <c:axId val="16855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31680"/>
        <c:crosses val="autoZero"/>
        <c:auto val="1"/>
        <c:lblAlgn val="ctr"/>
        <c:lblOffset val="100"/>
        <c:noMultiLvlLbl val="0"/>
      </c:catAx>
      <c:valAx>
        <c:axId val="1682316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534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371441.26</c:v>
                </c:pt>
                <c:pt idx="1">
                  <c:v>470211.859</c:v>
                </c:pt>
                <c:pt idx="2">
                  <c:v>515155.92800000001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28158.000000000007</c:v>
                </c:pt>
                <c:pt idx="1">
                  <c:v>28668.679000000004</c:v>
                </c:pt>
                <c:pt idx="2">
                  <c:v>28540.803999999993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8977.556999999988</c:v>
                </c:pt>
                <c:pt idx="1">
                  <c:v>9459.3780000000006</c:v>
                </c:pt>
                <c:pt idx="2">
                  <c:v>5099.6120000000001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1636.5590000000002</c:v>
                </c:pt>
                <c:pt idx="1">
                  <c:v>648.94800000000009</c:v>
                </c:pt>
                <c:pt idx="2">
                  <c:v>2055.3500000000004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4327.1169999999956</c:v>
                </c:pt>
                <c:pt idx="1">
                  <c:v>2276.800000000002</c:v>
                </c:pt>
                <c:pt idx="2">
                  <c:v>1484.042999999999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285312"/>
        <c:axId val="168286848"/>
      </c:barChart>
      <c:catAx>
        <c:axId val="1682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86848"/>
        <c:crosses val="autoZero"/>
        <c:auto val="1"/>
        <c:lblAlgn val="ctr"/>
        <c:lblOffset val="100"/>
        <c:noMultiLvlLbl val="0"/>
      </c:catAx>
      <c:valAx>
        <c:axId val="1682868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853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0.12799863826884997</c:v>
                </c:pt>
                <c:pt idx="2">
                  <c:v>0</c:v>
                </c:pt>
                <c:pt idx="3">
                  <c:v>8.2323706932451557E-2</c:v>
                </c:pt>
                <c:pt idx="4">
                  <c:v>3.6757358384760776E-2</c:v>
                </c:pt>
                <c:pt idx="5">
                  <c:v>0</c:v>
                </c:pt>
                <c:pt idx="6">
                  <c:v>2.2786546256021136E-2</c:v>
                </c:pt>
                <c:pt idx="7">
                  <c:v>3.9797462977916864E-2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11808"/>
        <c:axId val="168325888"/>
      </c:barChart>
      <c:catAx>
        <c:axId val="168311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25888"/>
        <c:crosses val="autoZero"/>
        <c:auto val="1"/>
        <c:lblAlgn val="ctr"/>
        <c:lblOffset val="100"/>
        <c:noMultiLvlLbl val="0"/>
      </c:catAx>
      <c:valAx>
        <c:axId val="1683258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18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91808"/>
        <c:axId val="168393344"/>
      </c:barChart>
      <c:catAx>
        <c:axId val="16839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393344"/>
        <c:crosses val="autoZero"/>
        <c:auto val="1"/>
        <c:lblAlgn val="ctr"/>
        <c:lblOffset val="100"/>
        <c:noMultiLvlLbl val="0"/>
      </c:catAx>
      <c:valAx>
        <c:axId val="16839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3918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233063.55099999998</c:v>
                </c:pt>
                <c:pt idx="2">
                  <c:v>0</c:v>
                </c:pt>
                <c:pt idx="3">
                  <c:v>70742.713000000003</c:v>
                </c:pt>
                <c:pt idx="4">
                  <c:v>16994.087000000007</c:v>
                </c:pt>
                <c:pt idx="5">
                  <c:v>1.639</c:v>
                </c:pt>
                <c:pt idx="6">
                  <c:v>1799.7740000000001</c:v>
                </c:pt>
                <c:pt idx="7">
                  <c:v>20583.669999999998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2.4799401291975252E-2</c:v>
                </c:pt>
                <c:pt idx="1">
                  <c:v>6.1410074600427481E-2</c:v>
                </c:pt>
                <c:pt idx="2">
                  <c:v>6.0264824982893955E-2</c:v>
                </c:pt>
                <c:pt idx="3">
                  <c:v>5.7695127145375578E-2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5200"/>
        <c:axId val="167716736"/>
      </c:barChart>
      <c:catAx>
        <c:axId val="1677152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16736"/>
        <c:crosses val="autoZero"/>
        <c:auto val="1"/>
        <c:lblAlgn val="ctr"/>
        <c:lblOffset val="100"/>
        <c:noMultiLvlLbl val="0"/>
      </c:catAx>
      <c:valAx>
        <c:axId val="1677167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15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2.6056465733736801E-2</c:v>
                </c:pt>
                <c:pt idx="2">
                  <c:v>0</c:v>
                </c:pt>
                <c:pt idx="3">
                  <c:v>7.2450008018589487E-2</c:v>
                </c:pt>
                <c:pt idx="4">
                  <c:v>1.8929840208818532E-2</c:v>
                </c:pt>
                <c:pt idx="5">
                  <c:v>1.2804097311139564E-3</c:v>
                </c:pt>
                <c:pt idx="6">
                  <c:v>1.5674170528493542E-2</c:v>
                </c:pt>
                <c:pt idx="7">
                  <c:v>0.1005663730518688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65888"/>
        <c:axId val="167767424"/>
      </c:barChart>
      <c:catAx>
        <c:axId val="167765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67424"/>
        <c:crosses val="autoZero"/>
        <c:auto val="1"/>
        <c:lblAlgn val="ctr"/>
        <c:lblOffset val="100"/>
        <c:noMultiLvlLbl val="0"/>
      </c:catAx>
      <c:valAx>
        <c:axId val="16776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658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73983.187000000005</c:v>
                </c:pt>
                <c:pt idx="1">
                  <c:v>75840.551999999996</c:v>
                </c:pt>
                <c:pt idx="2">
                  <c:v>83239.811999999991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23271.679000000007</c:v>
                </c:pt>
                <c:pt idx="1">
                  <c:v>24025.541000000001</c:v>
                </c:pt>
                <c:pt idx="2">
                  <c:v>23445.492999999999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5933.3730000000014</c:v>
                </c:pt>
                <c:pt idx="1">
                  <c:v>6289.0640000000021</c:v>
                </c:pt>
                <c:pt idx="2">
                  <c:v>4771.6500000000015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0.66400000000000003</c:v>
                </c:pt>
                <c:pt idx="1">
                  <c:v>0.97499999999999998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758.29100000000005</c:v>
                </c:pt>
                <c:pt idx="1">
                  <c:v>373.38599999999997</c:v>
                </c:pt>
                <c:pt idx="2">
                  <c:v>668.09699999999998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10409.68999999999</c:v>
                </c:pt>
                <c:pt idx="1">
                  <c:v>6919.905999999999</c:v>
                </c:pt>
                <c:pt idx="2">
                  <c:v>3254.0740000000064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825408"/>
        <c:axId val="167826944"/>
      </c:barChart>
      <c:catAx>
        <c:axId val="16782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26944"/>
        <c:crosses val="autoZero"/>
        <c:auto val="1"/>
        <c:lblAlgn val="ctr"/>
        <c:lblOffset val="100"/>
        <c:noMultiLvlLbl val="0"/>
      </c:catAx>
      <c:valAx>
        <c:axId val="1678269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2540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43454.936000000103</c:v>
                </c:pt>
                <c:pt idx="1">
                  <c:v>43420.130000000099</c:v>
                </c:pt>
                <c:pt idx="2">
                  <c:v>41876.752000000008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64837.339000000007</c:v>
                </c:pt>
                <c:pt idx="1">
                  <c:v>61379.282999999981</c:v>
                </c:pt>
                <c:pt idx="2">
                  <c:v>53138.932000000015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122867.113</c:v>
                </c:pt>
                <c:pt idx="1">
                  <c:v>135879.54699999999</c:v>
                </c:pt>
                <c:pt idx="2">
                  <c:v>73468.016000000003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76640"/>
        <c:axId val="160578176"/>
      </c:barChart>
      <c:catAx>
        <c:axId val="16057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78176"/>
        <c:crosses val="autoZero"/>
        <c:auto val="1"/>
        <c:lblAlgn val="ctr"/>
        <c:lblOffset val="100"/>
        <c:noMultiLvlLbl val="0"/>
      </c:catAx>
      <c:valAx>
        <c:axId val="160578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76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2.1986746936912681E-2</c:v>
                </c:pt>
                <c:pt idx="2">
                  <c:v>0</c:v>
                </c:pt>
                <c:pt idx="3">
                  <c:v>6.8220382843178481E-2</c:v>
                </c:pt>
                <c:pt idx="4">
                  <c:v>2.6539906056772245E-2</c:v>
                </c:pt>
                <c:pt idx="5">
                  <c:v>4.9190901361561224E-6</c:v>
                </c:pt>
                <c:pt idx="6">
                  <c:v>9.447589151493397E-3</c:v>
                </c:pt>
                <c:pt idx="7">
                  <c:v>0.10128361722543859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97088"/>
        <c:axId val="169098624"/>
      </c:barChart>
      <c:catAx>
        <c:axId val="16909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098624"/>
        <c:crosses val="autoZero"/>
        <c:auto val="1"/>
        <c:lblAlgn val="ctr"/>
        <c:lblOffset val="100"/>
        <c:noMultiLvlLbl val="0"/>
      </c:catAx>
      <c:valAx>
        <c:axId val="169098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097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8560"/>
        <c:axId val="168900096"/>
      </c:barChart>
      <c:catAx>
        <c:axId val="16889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900096"/>
        <c:crosses val="autoZero"/>
        <c:auto val="1"/>
        <c:lblAlgn val="ctr"/>
        <c:lblOffset val="100"/>
        <c:noMultiLvlLbl val="0"/>
      </c:catAx>
      <c:valAx>
        <c:axId val="168900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8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1671942.8259999999</c:v>
                </c:pt>
                <c:pt idx="2">
                  <c:v>0</c:v>
                </c:pt>
                <c:pt idx="3">
                  <c:v>109017.57399999996</c:v>
                </c:pt>
                <c:pt idx="4">
                  <c:v>315819.51800000004</c:v>
                </c:pt>
                <c:pt idx="5">
                  <c:v>0</c:v>
                </c:pt>
                <c:pt idx="6">
                  <c:v>1775.347</c:v>
                </c:pt>
                <c:pt idx="7">
                  <c:v>24532.023000000016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0.10084662331304139</c:v>
                </c:pt>
                <c:pt idx="1">
                  <c:v>0.12509002591460908</c:v>
                </c:pt>
                <c:pt idx="2">
                  <c:v>0.12849319018458749</c:v>
                </c:pt>
                <c:pt idx="3">
                  <c:v>0.18350096442425667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58688"/>
        <c:axId val="169060224"/>
      </c:barChart>
      <c:catAx>
        <c:axId val="1690586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060224"/>
        <c:crosses val="autoZero"/>
        <c:auto val="1"/>
        <c:lblAlgn val="ctr"/>
        <c:lblOffset val="100"/>
        <c:noMultiLvlLbl val="0"/>
      </c:catAx>
      <c:valAx>
        <c:axId val="1690602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05868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0.16428403550960857</c:v>
                </c:pt>
                <c:pt idx="2">
                  <c:v>0</c:v>
                </c:pt>
                <c:pt idx="3">
                  <c:v>0.20648652435255499</c:v>
                </c:pt>
                <c:pt idx="4">
                  <c:v>0.59067907587307611</c:v>
                </c:pt>
                <c:pt idx="5">
                  <c:v>3.8412291933418691E-2</c:v>
                </c:pt>
                <c:pt idx="6">
                  <c:v>1.7807271931243419E-2</c:v>
                </c:pt>
                <c:pt idx="7">
                  <c:v>0.11988646189961112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16576"/>
        <c:axId val="169418112"/>
      </c:barChart>
      <c:catAx>
        <c:axId val="16941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418112"/>
        <c:crosses val="autoZero"/>
        <c:auto val="1"/>
        <c:lblAlgn val="ctr"/>
        <c:lblOffset val="100"/>
        <c:noMultiLvlLbl val="0"/>
      </c:catAx>
      <c:valAx>
        <c:axId val="169418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16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567071.05799999996</c:v>
                </c:pt>
                <c:pt idx="1">
                  <c:v>580076.29299999995</c:v>
                </c:pt>
                <c:pt idx="2">
                  <c:v>524795.47500000009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35289.841999999982</c:v>
                </c:pt>
                <c:pt idx="1">
                  <c:v>36158.076999999997</c:v>
                </c:pt>
                <c:pt idx="2">
                  <c:v>37569.654999999992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117056.52900000001</c:v>
                </c:pt>
                <c:pt idx="1">
                  <c:v>132749.19600000003</c:v>
                </c:pt>
                <c:pt idx="2">
                  <c:v>66013.792999999991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788.96600000000001</c:v>
                </c:pt>
                <c:pt idx="1">
                  <c:v>432.7</c:v>
                </c:pt>
                <c:pt idx="2">
                  <c:v>553.68100000000004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12842.802999999994</c:v>
                </c:pt>
                <c:pt idx="1">
                  <c:v>7123.6990000000087</c:v>
                </c:pt>
                <c:pt idx="2">
                  <c:v>4565.5210000000097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152512"/>
        <c:axId val="169154048"/>
      </c:barChart>
      <c:catAx>
        <c:axId val="1691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154048"/>
        <c:crosses val="autoZero"/>
        <c:auto val="1"/>
        <c:lblAlgn val="ctr"/>
        <c:lblOffset val="100"/>
        <c:noMultiLvlLbl val="0"/>
      </c:catAx>
      <c:valAx>
        <c:axId val="1691540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525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0.15772772555176864</c:v>
                </c:pt>
                <c:pt idx="2">
                  <c:v>0</c:v>
                </c:pt>
                <c:pt idx="3">
                  <c:v>0.10513055436415815</c:v>
                </c:pt>
                <c:pt idx="4">
                  <c:v>0.49321980866727871</c:v>
                </c:pt>
                <c:pt idx="5">
                  <c:v>0</c:v>
                </c:pt>
                <c:pt idx="6">
                  <c:v>9.3193640186692035E-3</c:v>
                </c:pt>
                <c:pt idx="7">
                  <c:v>0.12071180830715113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70816"/>
        <c:axId val="169172352"/>
      </c:barChart>
      <c:catAx>
        <c:axId val="169170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172352"/>
        <c:crosses val="autoZero"/>
        <c:auto val="1"/>
        <c:lblAlgn val="ctr"/>
        <c:lblOffset val="100"/>
        <c:noMultiLvlLbl val="0"/>
      </c:catAx>
      <c:valAx>
        <c:axId val="1691723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708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54912"/>
        <c:axId val="169256448"/>
      </c:barChart>
      <c:catAx>
        <c:axId val="16925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56448"/>
        <c:crosses val="autoZero"/>
        <c:auto val="1"/>
        <c:lblAlgn val="ctr"/>
        <c:lblOffset val="100"/>
        <c:noMultiLvlLbl val="0"/>
      </c:catAx>
      <c:valAx>
        <c:axId val="169256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54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5398812.3469999991</c:v>
                </c:pt>
                <c:pt idx="2">
                  <c:v>760096.1</c:v>
                </c:pt>
                <c:pt idx="3">
                  <c:v>51665.808000000005</c:v>
                </c:pt>
                <c:pt idx="4">
                  <c:v>77773.747000000003</c:v>
                </c:pt>
                <c:pt idx="5">
                  <c:v>0</c:v>
                </c:pt>
                <c:pt idx="6">
                  <c:v>41302.910999999993</c:v>
                </c:pt>
                <c:pt idx="7">
                  <c:v>13464.557000000006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0.25747436792181527</c:v>
                </c:pt>
                <c:pt idx="1">
                  <c:v>7.1749803366453882E-2</c:v>
                </c:pt>
                <c:pt idx="2">
                  <c:v>7.0932947960169926E-2</c:v>
                </c:pt>
                <c:pt idx="3">
                  <c:v>6.8445944168926812E-2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67040"/>
        <c:axId val="169368576"/>
      </c:barChart>
      <c:catAx>
        <c:axId val="1693670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368576"/>
        <c:crosses val="autoZero"/>
        <c:auto val="1"/>
        <c:lblAlgn val="ctr"/>
        <c:lblOffset val="100"/>
        <c:noMultiLvlLbl val="0"/>
      </c:catAx>
      <c:valAx>
        <c:axId val="1693685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670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PVE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102819.894</c:v>
                </c:pt>
                <c:pt idx="1">
                  <c:v>106396.04500000001</c:v>
                </c:pt>
                <c:pt idx="2">
                  <c:v>123975.76000000001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02752"/>
        <c:axId val="157024640"/>
      </c:barChart>
      <c:catAx>
        <c:axId val="16060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24640"/>
        <c:crosses val="autoZero"/>
        <c:auto val="1"/>
        <c:lblAlgn val="ctr"/>
        <c:lblOffset val="100"/>
        <c:noMultiLvlLbl val="0"/>
      </c:catAx>
      <c:valAx>
        <c:axId val="15702464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02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0.39801893909417341</c:v>
                </c:pt>
                <c:pt idx="2">
                  <c:v>0.61972863953061974</c:v>
                </c:pt>
                <c:pt idx="3">
                  <c:v>4.7231206541506074E-2</c:v>
                </c:pt>
                <c:pt idx="4">
                  <c:v>7.0373922261369376E-2</c:v>
                </c:pt>
                <c:pt idx="5">
                  <c:v>0</c:v>
                </c:pt>
                <c:pt idx="6">
                  <c:v>0.25573646651752624</c:v>
                </c:pt>
                <c:pt idx="7">
                  <c:v>7.8873476778686336E-2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80864"/>
        <c:axId val="169403136"/>
      </c:barChart>
      <c:catAx>
        <c:axId val="16938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403136"/>
        <c:crosses val="autoZero"/>
        <c:auto val="1"/>
        <c:lblAlgn val="ctr"/>
        <c:lblOffset val="100"/>
        <c:noMultiLvlLbl val="0"/>
      </c:catAx>
      <c:valAx>
        <c:axId val="1694031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1635474.3569999998</c:v>
                </c:pt>
                <c:pt idx="1">
                  <c:v>2022911.9809999999</c:v>
                </c:pt>
                <c:pt idx="2">
                  <c:v>1740426.0090000001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48302.69</c:v>
                </c:pt>
                <c:pt idx="1">
                  <c:v>346882.74</c:v>
                </c:pt>
                <c:pt idx="2">
                  <c:v>364910.67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15595.488000000001</c:v>
                </c:pt>
                <c:pt idx="1">
                  <c:v>17943.292000000005</c:v>
                </c:pt>
                <c:pt idx="2">
                  <c:v>18127.027999999998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26717.964</c:v>
                </c:pt>
                <c:pt idx="1">
                  <c:v>26110.799000000006</c:v>
                </c:pt>
                <c:pt idx="2">
                  <c:v>24944.984000000004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16821.412</c:v>
                </c:pt>
                <c:pt idx="1">
                  <c:v>10555.354999999996</c:v>
                </c:pt>
                <c:pt idx="2">
                  <c:v>13926.143999999995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7139.9570000000112</c:v>
                </c:pt>
                <c:pt idx="1">
                  <c:v>4259.1909999999971</c:v>
                </c:pt>
                <c:pt idx="2">
                  <c:v>2065.4089999999978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657472"/>
        <c:axId val="169659008"/>
      </c:barChart>
      <c:catAx>
        <c:axId val="1696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659008"/>
        <c:crosses val="autoZero"/>
        <c:auto val="1"/>
        <c:lblAlgn val="ctr"/>
        <c:lblOffset val="100"/>
        <c:noMultiLvlLbl val="0"/>
      </c:catAx>
      <c:valAx>
        <c:axId val="169659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6574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0.50931310504819605</c:v>
                </c:pt>
                <c:pt idx="2">
                  <c:v>0.49302904210873616</c:v>
                </c:pt>
                <c:pt idx="3">
                  <c:v>4.9823664547077144E-2</c:v>
                </c:pt>
                <c:pt idx="4">
                  <c:v>0.12146036083392839</c:v>
                </c:pt>
                <c:pt idx="5">
                  <c:v>0</c:v>
                </c:pt>
                <c:pt idx="6">
                  <c:v>0.21681218524586823</c:v>
                </c:pt>
                <c:pt idx="7">
                  <c:v>6.6253444468265407E-2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37920"/>
        <c:axId val="169943808"/>
      </c:barChart>
      <c:catAx>
        <c:axId val="16993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943808"/>
        <c:crosses val="autoZero"/>
        <c:auto val="1"/>
        <c:lblAlgn val="ctr"/>
        <c:lblOffset val="100"/>
        <c:noMultiLvlLbl val="0"/>
      </c:catAx>
      <c:valAx>
        <c:axId val="1699438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9379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013824"/>
        <c:axId val="170015360"/>
      </c:barChart>
      <c:catAx>
        <c:axId val="17001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015360"/>
        <c:crosses val="autoZero"/>
        <c:auto val="1"/>
        <c:lblAlgn val="ctr"/>
        <c:lblOffset val="100"/>
        <c:noMultiLvlLbl val="0"/>
      </c:catAx>
      <c:valAx>
        <c:axId val="170015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00138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87630.319999999992</c:v>
                </c:pt>
                <c:pt idx="2">
                  <c:v>0</c:v>
                </c:pt>
                <c:pt idx="3">
                  <c:v>31788.574999999997</c:v>
                </c:pt>
                <c:pt idx="4">
                  <c:v>8119.6150000000007</c:v>
                </c:pt>
                <c:pt idx="5">
                  <c:v>0</c:v>
                </c:pt>
                <c:pt idx="6">
                  <c:v>47.117000000000004</c:v>
                </c:pt>
                <c:pt idx="7">
                  <c:v>16203.335000000015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6.9705050760226719E-2</c:v>
                </c:pt>
                <c:pt idx="1">
                  <c:v>4.3729431670702659E-2</c:v>
                </c:pt>
                <c:pt idx="2">
                  <c:v>5.0624626526978113E-2</c:v>
                </c:pt>
                <c:pt idx="3">
                  <c:v>6.0335487836866354E-2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6112"/>
        <c:axId val="166427648"/>
      </c:barChart>
      <c:catAx>
        <c:axId val="1664261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427648"/>
        <c:crosses val="autoZero"/>
        <c:auto val="1"/>
        <c:lblAlgn val="ctr"/>
        <c:lblOffset val="100"/>
        <c:noMultiLvlLbl val="0"/>
      </c:catAx>
      <c:valAx>
        <c:axId val="1664276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4261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1.3177313014025768E-2</c:v>
                </c:pt>
                <c:pt idx="2">
                  <c:v>0</c:v>
                </c:pt>
                <c:pt idx="3">
                  <c:v>3.3714452782460942E-2</c:v>
                </c:pt>
                <c:pt idx="4">
                  <c:v>6.9816981596672652E-3</c:v>
                </c:pt>
                <c:pt idx="5">
                  <c:v>0</c:v>
                </c:pt>
                <c:pt idx="6">
                  <c:v>6.6291134753967062E-4</c:v>
                </c:pt>
                <c:pt idx="7">
                  <c:v>7.6043588181310448E-2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74368"/>
        <c:axId val="169296640"/>
      </c:barChart>
      <c:catAx>
        <c:axId val="169274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296640"/>
        <c:crosses val="autoZero"/>
        <c:auto val="1"/>
        <c:lblAlgn val="ctr"/>
        <c:lblOffset val="100"/>
        <c:noMultiLvlLbl val="0"/>
      </c:catAx>
      <c:valAx>
        <c:axId val="1692966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743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25581.590999999997</c:v>
                </c:pt>
                <c:pt idx="1">
                  <c:v>27261.845999999998</c:v>
                </c:pt>
                <c:pt idx="2">
                  <c:v>34786.883000000002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10522.132999999998</c:v>
                </c:pt>
                <c:pt idx="1">
                  <c:v>10894.859</c:v>
                </c:pt>
                <c:pt idx="2">
                  <c:v>10371.583000000001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2480.0230000000001</c:v>
                </c:pt>
                <c:pt idx="1">
                  <c:v>2982.5420000000008</c:v>
                </c:pt>
                <c:pt idx="2">
                  <c:v>2657.05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15.089</c:v>
                </c:pt>
                <c:pt idx="1">
                  <c:v>12.789</c:v>
                </c:pt>
                <c:pt idx="2">
                  <c:v>19.239000000000001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8444.8570000000127</c:v>
                </c:pt>
                <c:pt idx="1">
                  <c:v>4709.5040000000045</c:v>
                </c:pt>
                <c:pt idx="2">
                  <c:v>3048.9739999999983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817792"/>
        <c:axId val="168819328"/>
      </c:barChart>
      <c:catAx>
        <c:axId val="1688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819328"/>
        <c:crosses val="autoZero"/>
        <c:auto val="1"/>
        <c:lblAlgn val="ctr"/>
        <c:lblOffset val="100"/>
        <c:noMultiLvlLbl val="0"/>
      </c:catAx>
      <c:valAx>
        <c:axId val="1688193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8177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8.2668682493414764E-3</c:v>
                </c:pt>
                <c:pt idx="2">
                  <c:v>0</c:v>
                </c:pt>
                <c:pt idx="3">
                  <c:v>3.0655153931389258E-2</c:v>
                </c:pt>
                <c:pt idx="4">
                  <c:v>1.2680517601043157E-2</c:v>
                </c:pt>
                <c:pt idx="5">
                  <c:v>0</c:v>
                </c:pt>
                <c:pt idx="6">
                  <c:v>2.4733219729305706E-4</c:v>
                </c:pt>
                <c:pt idx="7">
                  <c:v>7.9729823686230578E-2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57696"/>
        <c:axId val="169771776"/>
      </c:barChart>
      <c:catAx>
        <c:axId val="16975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771776"/>
        <c:crosses val="autoZero"/>
        <c:auto val="1"/>
        <c:lblAlgn val="ctr"/>
        <c:lblOffset val="100"/>
        <c:noMultiLvlLbl val="0"/>
      </c:catAx>
      <c:valAx>
        <c:axId val="1697717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576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882752"/>
        <c:axId val="169884288"/>
      </c:barChart>
      <c:catAx>
        <c:axId val="16988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884288"/>
        <c:crosses val="autoZero"/>
        <c:auto val="1"/>
        <c:lblAlgn val="ctr"/>
        <c:lblOffset val="100"/>
        <c:noMultiLvlLbl val="0"/>
      </c:catAx>
      <c:valAx>
        <c:axId val="169884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8827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51520"/>
        <c:axId val="157073792"/>
      </c:barChart>
      <c:catAx>
        <c:axId val="15705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073792"/>
        <c:crosses val="autoZero"/>
        <c:auto val="1"/>
        <c:lblAlgn val="ctr"/>
        <c:lblOffset val="100"/>
        <c:noMultiLvlLbl val="0"/>
      </c:catAx>
      <c:valAx>
        <c:axId val="157073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0515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-2514.4569999999999</c:v>
                </c:pt>
                <c:pt idx="1">
                  <c:v>-1952.095</c:v>
                </c:pt>
                <c:pt idx="2">
                  <c:v>-1680.8980000000001</c:v>
                </c:pt>
                <c:pt idx="3">
                  <c:v>-1475.7829999999999</c:v>
                </c:pt>
                <c:pt idx="4">
                  <c:v>-1774.018</c:v>
                </c:pt>
                <c:pt idx="5">
                  <c:v>-1620.145</c:v>
                </c:pt>
                <c:pt idx="6">
                  <c:v>-1621.6889999999999</c:v>
                </c:pt>
                <c:pt idx="7">
                  <c:v>-1901.6160000000002</c:v>
                </c:pt>
                <c:pt idx="8">
                  <c:v>-1797.0680000000002</c:v>
                </c:pt>
                <c:pt idx="9">
                  <c:v>-2018.8009999999999</c:v>
                </c:pt>
                <c:pt idx="10">
                  <c:v>-2394.951</c:v>
                </c:pt>
                <c:pt idx="11">
                  <c:v>-2358.5039999999999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-24.807559000000001</c:v>
                </c:pt>
                <c:pt idx="4">
                  <c:v>-20.880217999999999</c:v>
                </c:pt>
                <c:pt idx="5">
                  <c:v>-46.349639000000003</c:v>
                </c:pt>
                <c:pt idx="6">
                  <c:v>-27.200652999999999</c:v>
                </c:pt>
                <c:pt idx="7">
                  <c:v>-33.775305999999993</c:v>
                </c:pt>
                <c:pt idx="8">
                  <c:v>-24.944792999999997</c:v>
                </c:pt>
                <c:pt idx="9">
                  <c:v>-37.311088999999996</c:v>
                </c:pt>
                <c:pt idx="10">
                  <c:v>-45.084821000000005</c:v>
                </c:pt>
                <c:pt idx="11">
                  <c:v>-30.917501000000001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1692.4839999999999</c:v>
                </c:pt>
                <c:pt idx="1">
                  <c:v>1313.009</c:v>
                </c:pt>
                <c:pt idx="2">
                  <c:v>1218.885</c:v>
                </c:pt>
                <c:pt idx="3">
                  <c:v>1105.847</c:v>
                </c:pt>
                <c:pt idx="4">
                  <c:v>1002.193</c:v>
                </c:pt>
                <c:pt idx="5">
                  <c:v>713.46899999999994</c:v>
                </c:pt>
                <c:pt idx="6">
                  <c:v>1085.8590000000002</c:v>
                </c:pt>
                <c:pt idx="7">
                  <c:v>739.66</c:v>
                </c:pt>
                <c:pt idx="8">
                  <c:v>772.27099999999996</c:v>
                </c:pt>
                <c:pt idx="9">
                  <c:v>1149.028</c:v>
                </c:pt>
                <c:pt idx="10">
                  <c:v>1201.5149999999999</c:v>
                </c:pt>
                <c:pt idx="11">
                  <c:v>1307.693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8.3830000000000002E-2</c:v>
                </c:pt>
                <c:pt idx="1">
                  <c:v>7.6990959999999999</c:v>
                </c:pt>
                <c:pt idx="2">
                  <c:v>0</c:v>
                </c:pt>
                <c:pt idx="3">
                  <c:v>0.178485</c:v>
                </c:pt>
                <c:pt idx="4">
                  <c:v>1.593467</c:v>
                </c:pt>
                <c:pt idx="5">
                  <c:v>1.029706</c:v>
                </c:pt>
                <c:pt idx="6">
                  <c:v>0.20150699999999999</c:v>
                </c:pt>
                <c:pt idx="7">
                  <c:v>7.8242000000000006E-2</c:v>
                </c:pt>
                <c:pt idx="8">
                  <c:v>0.179009</c:v>
                </c:pt>
                <c:pt idx="9">
                  <c:v>15.572120999999999</c:v>
                </c:pt>
                <c:pt idx="10">
                  <c:v>19.352898</c:v>
                </c:pt>
                <c:pt idx="11">
                  <c:v>20.169689999999999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0116608"/>
        <c:axId val="170118144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'8'!$B$6:$M$6</c:f>
              <c:numCache>
                <c:formatCode>#\ ##0.0</c:formatCode>
                <c:ptCount val="12"/>
                <c:pt idx="0">
                  <c:v>-866.825558</c:v>
                </c:pt>
                <c:pt idx="1">
                  <c:v>-672.92486199999985</c:v>
                </c:pt>
                <c:pt idx="2">
                  <c:v>-495.15287100000023</c:v>
                </c:pt>
                <c:pt idx="3">
                  <c:v>-394.5650740000001</c:v>
                </c:pt>
                <c:pt idx="4">
                  <c:v>-791.11175100000003</c:v>
                </c:pt>
                <c:pt idx="5">
                  <c:v>-951.99593300000004</c:v>
                </c:pt>
                <c:pt idx="6">
                  <c:v>-562.82914599999981</c:v>
                </c:pt>
                <c:pt idx="7">
                  <c:v>-1195.6530640000001</c:v>
                </c:pt>
                <c:pt idx="8">
                  <c:v>-1049.5627840000002</c:v>
                </c:pt>
                <c:pt idx="9">
                  <c:v>-891.5119679999998</c:v>
                </c:pt>
                <c:pt idx="10">
                  <c:v>-1219.167923</c:v>
                </c:pt>
                <c:pt idx="11">
                  <c:v>-1061.5588109999999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25568"/>
        <c:axId val="170124032"/>
      </c:lineChart>
      <c:catAx>
        <c:axId val="17011660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118144"/>
        <c:crosses val="autoZero"/>
        <c:auto val="1"/>
        <c:lblAlgn val="ctr"/>
        <c:lblOffset val="100"/>
        <c:noMultiLvlLbl val="0"/>
      </c:catAx>
      <c:valAx>
        <c:axId val="170118144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116608"/>
        <c:crosses val="autoZero"/>
        <c:crossBetween val="between"/>
        <c:majorUnit val="500"/>
        <c:minorUnit val="500"/>
      </c:valAx>
      <c:valAx>
        <c:axId val="170124032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70125568"/>
        <c:crosses val="max"/>
        <c:crossBetween val="between"/>
        <c:majorUnit val="500"/>
        <c:minorUnit val="500"/>
      </c:valAx>
      <c:catAx>
        <c:axId val="17012556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701240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26752"/>
        <c:axId val="170428288"/>
      </c:barChart>
      <c:catAx>
        <c:axId val="17042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428288"/>
        <c:crosses val="autoZero"/>
        <c:auto val="1"/>
        <c:lblAlgn val="ctr"/>
        <c:lblOffset val="100"/>
        <c:noMultiLvlLbl val="0"/>
      </c:catAx>
      <c:valAx>
        <c:axId val="170428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04267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201707.44539129426</c:v>
                </c:pt>
                <c:pt idx="1">
                  <c:v>195457.16338394096</c:v>
                </c:pt>
                <c:pt idx="2">
                  <c:v>165585.29991418141</c:v>
                </c:pt>
                <c:pt idx="3">
                  <c:v>159016.97683888517</c:v>
                </c:pt>
                <c:pt idx="4">
                  <c:v>192404.07583550285</c:v>
                </c:pt>
                <c:pt idx="5">
                  <c:v>197709.43205209266</c:v>
                </c:pt>
                <c:pt idx="6">
                  <c:v>197249.63736019042</c:v>
                </c:pt>
                <c:pt idx="7">
                  <c:v>196697.89306278509</c:v>
                </c:pt>
                <c:pt idx="8">
                  <c:v>192960.43923936173</c:v>
                </c:pt>
                <c:pt idx="9">
                  <c:v>170875.29631555919</c:v>
                </c:pt>
                <c:pt idx="10">
                  <c:v>168987.87420380724</c:v>
                </c:pt>
                <c:pt idx="11">
                  <c:v>202993.25855395093</c:v>
                </c:pt>
                <c:pt idx="12">
                  <c:v>211518.74837256732</c:v>
                </c:pt>
                <c:pt idx="13">
                  <c:v>214825.34014661142</c:v>
                </c:pt>
                <c:pt idx="14">
                  <c:v>211442.20243519414</c:v>
                </c:pt>
                <c:pt idx="15">
                  <c:v>208394.77333492943</c:v>
                </c:pt>
                <c:pt idx="16">
                  <c:v>184441.31593112429</c:v>
                </c:pt>
                <c:pt idx="17">
                  <c:v>177806.8426326561</c:v>
                </c:pt>
                <c:pt idx="18">
                  <c:v>209862.26037388991</c:v>
                </c:pt>
                <c:pt idx="19">
                  <c:v>211812.26308706027</c:v>
                </c:pt>
                <c:pt idx="20">
                  <c:v>210144.13001911709</c:v>
                </c:pt>
                <c:pt idx="21">
                  <c:v>209641.69151648416</c:v>
                </c:pt>
                <c:pt idx="22">
                  <c:v>203168.83833670762</c:v>
                </c:pt>
                <c:pt idx="23">
                  <c:v>175237.1509857894</c:v>
                </c:pt>
                <c:pt idx="24">
                  <c:v>175632.89660405525</c:v>
                </c:pt>
                <c:pt idx="25">
                  <c:v>201864.89128046817</c:v>
                </c:pt>
                <c:pt idx="26">
                  <c:v>206261.94677793924</c:v>
                </c:pt>
                <c:pt idx="27">
                  <c:v>191219.70929944923</c:v>
                </c:pt>
                <c:pt idx="28">
                  <c:v>205621.91426936971</c:v>
                </c:pt>
                <c:pt idx="29">
                  <c:v>203506.22403636359</c:v>
                </c:pt>
                <c:pt idx="30">
                  <c:v>175746.74950993634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40576"/>
        <c:axId val="170442112"/>
      </c:scatterChart>
      <c:valAx>
        <c:axId val="170440576"/>
        <c:scaling>
          <c:orientation val="minMax"/>
          <c:max val="44135"/>
          <c:min val="44105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442112"/>
        <c:crosses val="autoZero"/>
        <c:crossBetween val="midCat"/>
        <c:majorUnit val="1"/>
      </c:valAx>
      <c:valAx>
        <c:axId val="170442112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440576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9417.4314023110201</c:v>
                </c:pt>
                <c:pt idx="1">
                  <c:v>9208.1080562253901</c:v>
                </c:pt>
                <c:pt idx="2">
                  <c:v>7850.5456840349198</c:v>
                </c:pt>
                <c:pt idx="3">
                  <c:v>7641.1407741329804</c:v>
                </c:pt>
                <c:pt idx="4">
                  <c:v>9109.59869537347</c:v>
                </c:pt>
                <c:pt idx="5">
                  <c:v>9234.2717955795306</c:v>
                </c:pt>
                <c:pt idx="6">
                  <c:v>9192.5205625439794</c:v>
                </c:pt>
                <c:pt idx="7">
                  <c:v>9094.0437828565791</c:v>
                </c:pt>
                <c:pt idx="8">
                  <c:v>9050.4540971402002</c:v>
                </c:pt>
                <c:pt idx="9">
                  <c:v>8184.07599296441</c:v>
                </c:pt>
                <c:pt idx="10">
                  <c:v>8076.8379249158097</c:v>
                </c:pt>
                <c:pt idx="11">
                  <c:v>9535.9252578494707</c:v>
                </c:pt>
                <c:pt idx="12">
                  <c:v>9934.5745151811498</c:v>
                </c:pt>
                <c:pt idx="13">
                  <c:v>10147.7571793152</c:v>
                </c:pt>
                <c:pt idx="14">
                  <c:v>9871.1663236267195</c:v>
                </c:pt>
                <c:pt idx="15">
                  <c:v>9892.9044514284105</c:v>
                </c:pt>
                <c:pt idx="16">
                  <c:v>8833.3132222288496</c:v>
                </c:pt>
                <c:pt idx="17">
                  <c:v>8373.0174721388703</c:v>
                </c:pt>
                <c:pt idx="18">
                  <c:v>9843.7192674305606</c:v>
                </c:pt>
                <c:pt idx="19">
                  <c:v>10008.123499683699</c:v>
                </c:pt>
                <c:pt idx="20">
                  <c:v>9815.2350784569899</c:v>
                </c:pt>
                <c:pt idx="21">
                  <c:v>9725.9846438719305</c:v>
                </c:pt>
                <c:pt idx="22">
                  <c:v>9587.4191279864699</c:v>
                </c:pt>
                <c:pt idx="23">
                  <c:v>8479.1385093309109</c:v>
                </c:pt>
                <c:pt idx="24">
                  <c:v>8000.2739527367503</c:v>
                </c:pt>
                <c:pt idx="25">
                  <c:v>9618.6770043049091</c:v>
                </c:pt>
                <c:pt idx="26">
                  <c:v>9743.8625623572607</c:v>
                </c:pt>
                <c:pt idx="27">
                  <c:v>8855.9475805441998</c:v>
                </c:pt>
                <c:pt idx="28">
                  <c:v>9674.5065400448202</c:v>
                </c:pt>
                <c:pt idx="29">
                  <c:v>9713.4695651513302</c:v>
                </c:pt>
                <c:pt idx="30">
                  <c:v>8337.7612573393599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6780.6837864882</c:v>
                </c:pt>
                <c:pt idx="1">
                  <c:v>6752.9861125075604</c:v>
                </c:pt>
                <c:pt idx="2">
                  <c:v>6075.0738475150401</c:v>
                </c:pt>
                <c:pt idx="3">
                  <c:v>5599.4874964596302</c:v>
                </c:pt>
                <c:pt idx="4">
                  <c:v>6162.2346617378498</c:v>
                </c:pt>
                <c:pt idx="5">
                  <c:v>6554.1639263048801</c:v>
                </c:pt>
                <c:pt idx="6">
                  <c:v>6553.0844420796602</c:v>
                </c:pt>
                <c:pt idx="7">
                  <c:v>6550.5782034613003</c:v>
                </c:pt>
                <c:pt idx="8">
                  <c:v>6510.8775314675304</c:v>
                </c:pt>
                <c:pt idx="9">
                  <c:v>6129.6723680703299</c:v>
                </c:pt>
                <c:pt idx="10">
                  <c:v>5808.0055978043001</c:v>
                </c:pt>
                <c:pt idx="11">
                  <c:v>6578.0230552584098</c:v>
                </c:pt>
                <c:pt idx="12">
                  <c:v>7027.3258659454696</c:v>
                </c:pt>
                <c:pt idx="13">
                  <c:v>7109.9018572621499</c:v>
                </c:pt>
                <c:pt idx="14">
                  <c:v>7190.9716606179099</c:v>
                </c:pt>
                <c:pt idx="15">
                  <c:v>7026.8975566161198</c:v>
                </c:pt>
                <c:pt idx="16">
                  <c:v>6695.76416847359</c:v>
                </c:pt>
                <c:pt idx="17">
                  <c:v>6271.5885076523</c:v>
                </c:pt>
                <c:pt idx="18">
                  <c:v>6876.5744583441001</c:v>
                </c:pt>
                <c:pt idx="19">
                  <c:v>7260.4790990770698</c:v>
                </c:pt>
                <c:pt idx="20">
                  <c:v>7110.4298894195999</c:v>
                </c:pt>
                <c:pt idx="21">
                  <c:v>7249.0951941922503</c:v>
                </c:pt>
                <c:pt idx="22">
                  <c:v>7054.9946433982795</c:v>
                </c:pt>
                <c:pt idx="23">
                  <c:v>6402.5436592817496</c:v>
                </c:pt>
                <c:pt idx="24">
                  <c:v>5797.3244848867998</c:v>
                </c:pt>
                <c:pt idx="25">
                  <c:v>6592.9324384606698</c:v>
                </c:pt>
                <c:pt idx="26">
                  <c:v>6971.3297081951696</c:v>
                </c:pt>
                <c:pt idx="27">
                  <c:v>6879.2214513466697</c:v>
                </c:pt>
                <c:pt idx="28">
                  <c:v>6833.5945231146798</c:v>
                </c:pt>
                <c:pt idx="29">
                  <c:v>6936.8590239939604</c:v>
                </c:pt>
                <c:pt idx="30">
                  <c:v>6460.2502372705903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'9.1'!$L$6</c:f>
              <c:numCache>
                <c:formatCode>d/\ m/</c:formatCode>
                <c:ptCount val="1"/>
                <c:pt idx="0">
                  <c:v>44118</c:v>
                </c:pt>
              </c:numCache>
            </c:numRef>
          </c:xVal>
          <c:yVal>
            <c:numRef>
              <c:f>'9.1'!$L$5</c:f>
              <c:numCache>
                <c:formatCode>#\ ##0.0</c:formatCode>
                <c:ptCount val="1"/>
                <c:pt idx="0">
                  <c:v>10147.7571793152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'9.1'!$L$9</c:f>
              <c:numCache>
                <c:formatCode>d/\ m/</c:formatCode>
                <c:ptCount val="1"/>
                <c:pt idx="0">
                  <c:v>44108</c:v>
                </c:pt>
              </c:numCache>
            </c:numRef>
          </c:xVal>
          <c:yVal>
            <c:numRef>
              <c:f>'9.1'!$L$8</c:f>
              <c:numCache>
                <c:formatCode>#\ ##0.0</c:formatCode>
                <c:ptCount val="1"/>
                <c:pt idx="0">
                  <c:v>5599.4874964596302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10976"/>
        <c:axId val="170513152"/>
      </c:scatterChart>
      <c:valAx>
        <c:axId val="170510976"/>
        <c:scaling>
          <c:orientation val="minMax"/>
          <c:max val="44135"/>
          <c:min val="44105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513152"/>
        <c:crosses val="autoZero"/>
        <c:crossBetween val="midCat"/>
        <c:majorUnit val="1"/>
      </c:valAx>
      <c:valAx>
        <c:axId val="17051315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1097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7980.6846173984904</c:v>
                </c:pt>
                <c:pt idx="1">
                  <c:v>9640.7012407846196</c:v>
                </c:pt>
                <c:pt idx="2">
                  <c:v>9733.8109630219897</c:v>
                </c:pt>
                <c:pt idx="3">
                  <c:v>9967.3046291701503</c:v>
                </c:pt>
                <c:pt idx="4">
                  <c:v>9909.4453813197597</c:v>
                </c:pt>
                <c:pt idx="5">
                  <c:v>10003.554468339</c:v>
                </c:pt>
                <c:pt idx="6">
                  <c:v>8811.6382532071093</c:v>
                </c:pt>
                <c:pt idx="7">
                  <c:v>8689.7473721817296</c:v>
                </c:pt>
                <c:pt idx="8">
                  <c:v>10440.0082699185</c:v>
                </c:pt>
                <c:pt idx="9">
                  <c:v>10482.867760899901</c:v>
                </c:pt>
                <c:pt idx="10">
                  <c:v>10485.8863417019</c:v>
                </c:pt>
                <c:pt idx="11">
                  <c:v>10444.3312468485</c:v>
                </c:pt>
                <c:pt idx="12">
                  <c:v>10082.670320690801</c:v>
                </c:pt>
                <c:pt idx="13">
                  <c:v>8858.3717020611002</c:v>
                </c:pt>
                <c:pt idx="14">
                  <c:v>8656.96701348233</c:v>
                </c:pt>
                <c:pt idx="15">
                  <c:v>9714.9900299942601</c:v>
                </c:pt>
                <c:pt idx="16">
                  <c:v>9150.7184299690107</c:v>
                </c:pt>
                <c:pt idx="17">
                  <c:v>9930.1516143529407</c:v>
                </c:pt>
                <c:pt idx="18">
                  <c:v>10239.4008191624</c:v>
                </c:pt>
                <c:pt idx="19">
                  <c:v>10116.1658262646</c:v>
                </c:pt>
                <c:pt idx="20">
                  <c:v>9187.7741375316491</c:v>
                </c:pt>
                <c:pt idx="21">
                  <c:v>8827.3231970023007</c:v>
                </c:pt>
                <c:pt idx="22">
                  <c:v>10608.4603509849</c:v>
                </c:pt>
                <c:pt idx="23">
                  <c:v>10779.599306349999</c:v>
                </c:pt>
                <c:pt idx="24">
                  <c:v>11069.677183166899</c:v>
                </c:pt>
                <c:pt idx="25">
                  <c:v>11232.9260359377</c:v>
                </c:pt>
                <c:pt idx="26">
                  <c:v>11126.6890196237</c:v>
                </c:pt>
                <c:pt idx="27">
                  <c:v>9789.3024188994605</c:v>
                </c:pt>
                <c:pt idx="28">
                  <c:v>9296.6588800862392</c:v>
                </c:pt>
                <c:pt idx="29">
                  <c:v>10843.1655736384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5994.1226695852001</c:v>
                </c:pt>
                <c:pt idx="1">
                  <c:v>6624.7689070983497</c:v>
                </c:pt>
                <c:pt idx="2">
                  <c:v>6907.81701328702</c:v>
                </c:pt>
                <c:pt idx="3">
                  <c:v>7049.28146885154</c:v>
                </c:pt>
                <c:pt idx="4">
                  <c:v>7247.8579289112204</c:v>
                </c:pt>
                <c:pt idx="5">
                  <c:v>7519.3356752099098</c:v>
                </c:pt>
                <c:pt idx="6">
                  <c:v>7051.0841075874996</c:v>
                </c:pt>
                <c:pt idx="7">
                  <c:v>6620.3803252274802</c:v>
                </c:pt>
                <c:pt idx="8">
                  <c:v>7272.5751861413</c:v>
                </c:pt>
                <c:pt idx="9">
                  <c:v>7488.8195061199503</c:v>
                </c:pt>
                <c:pt idx="10">
                  <c:v>7524.14531728979</c:v>
                </c:pt>
                <c:pt idx="11">
                  <c:v>7529.0087835961504</c:v>
                </c:pt>
                <c:pt idx="12">
                  <c:v>7433.9969466047196</c:v>
                </c:pt>
                <c:pt idx="13">
                  <c:v>6848.59199935979</c:v>
                </c:pt>
                <c:pt idx="14">
                  <c:v>6423.9092080743403</c:v>
                </c:pt>
                <c:pt idx="15">
                  <c:v>6887.8145436982304</c:v>
                </c:pt>
                <c:pt idx="16">
                  <c:v>7059.8542093431697</c:v>
                </c:pt>
                <c:pt idx="17">
                  <c:v>7205.4559221557602</c:v>
                </c:pt>
                <c:pt idx="18">
                  <c:v>7416.6611052948901</c:v>
                </c:pt>
                <c:pt idx="19">
                  <c:v>7466.8376890546497</c:v>
                </c:pt>
                <c:pt idx="20">
                  <c:v>7212.7557429467097</c:v>
                </c:pt>
                <c:pt idx="21">
                  <c:v>6954.9803102716996</c:v>
                </c:pt>
                <c:pt idx="22">
                  <c:v>7460.1556485089404</c:v>
                </c:pt>
                <c:pt idx="23">
                  <c:v>7991.1331745490797</c:v>
                </c:pt>
                <c:pt idx="24">
                  <c:v>8066.5375844717501</c:v>
                </c:pt>
                <c:pt idx="25">
                  <c:v>8257.2290267095996</c:v>
                </c:pt>
                <c:pt idx="26">
                  <c:v>8300.5973795478603</c:v>
                </c:pt>
                <c:pt idx="27">
                  <c:v>7598.4767727815197</c:v>
                </c:pt>
                <c:pt idx="28">
                  <c:v>7180.6311432030398</c:v>
                </c:pt>
                <c:pt idx="29">
                  <c:v>7859.2251517934801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'9.1'!$M$6</c:f>
              <c:numCache>
                <c:formatCode>d/\ m/</c:formatCode>
                <c:ptCount val="1"/>
                <c:pt idx="0">
                  <c:v>44161</c:v>
                </c:pt>
              </c:numCache>
            </c:numRef>
          </c:xVal>
          <c:yVal>
            <c:numRef>
              <c:f>'9.1'!$M$5</c:f>
              <c:numCache>
                <c:formatCode>#\ ##0.0</c:formatCode>
                <c:ptCount val="1"/>
                <c:pt idx="0">
                  <c:v>11232.9260359377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'9.1'!$M$9</c:f>
              <c:numCache>
                <c:formatCode>d/\ m/</c:formatCode>
                <c:ptCount val="1"/>
                <c:pt idx="0">
                  <c:v>44136</c:v>
                </c:pt>
              </c:numCache>
            </c:numRef>
          </c:xVal>
          <c:yVal>
            <c:numRef>
              <c:f>'9.1'!$M$8</c:f>
              <c:numCache>
                <c:formatCode>#\ ##0.0</c:formatCode>
                <c:ptCount val="1"/>
                <c:pt idx="0">
                  <c:v>5994.1226695852001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14784"/>
        <c:axId val="170616704"/>
      </c:scatterChart>
      <c:valAx>
        <c:axId val="170614784"/>
        <c:scaling>
          <c:orientation val="minMax"/>
          <c:max val="44165"/>
          <c:min val="44136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616704"/>
        <c:crosses val="autoZero"/>
        <c:crossBetween val="midCat"/>
        <c:majorUnit val="1"/>
      </c:valAx>
      <c:valAx>
        <c:axId val="17061670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61478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11149.316144460799</c:v>
                </c:pt>
                <c:pt idx="1">
                  <c:v>11242.973077423299</c:v>
                </c:pt>
                <c:pt idx="2">
                  <c:v>11446.1949497653</c:v>
                </c:pt>
                <c:pt idx="3">
                  <c:v>11144.372821266201</c:v>
                </c:pt>
                <c:pt idx="4">
                  <c:v>9544.0984346288005</c:v>
                </c:pt>
                <c:pt idx="5">
                  <c:v>8949.3618218299798</c:v>
                </c:pt>
                <c:pt idx="6">
                  <c:v>10639.239528342299</c:v>
                </c:pt>
                <c:pt idx="7">
                  <c:v>10721.104639587</c:v>
                </c:pt>
                <c:pt idx="8">
                  <c:v>10769.0614875007</c:v>
                </c:pt>
                <c:pt idx="9">
                  <c:v>10872.8744242996</c:v>
                </c:pt>
                <c:pt idx="10">
                  <c:v>10899.964744491999</c:v>
                </c:pt>
                <c:pt idx="11">
                  <c:v>9815.3981774048807</c:v>
                </c:pt>
                <c:pt idx="12">
                  <c:v>9369.06663309746</c:v>
                </c:pt>
                <c:pt idx="13">
                  <c:v>10725.170698284301</c:v>
                </c:pt>
                <c:pt idx="14">
                  <c:v>10966.3144514916</c:v>
                </c:pt>
                <c:pt idx="15">
                  <c:v>10900.8007032323</c:v>
                </c:pt>
                <c:pt idx="16">
                  <c:v>10820.1076796737</c:v>
                </c:pt>
                <c:pt idx="17">
                  <c:v>10534.5569927131</c:v>
                </c:pt>
                <c:pt idx="18">
                  <c:v>9552.4054372704304</c:v>
                </c:pt>
                <c:pt idx="19">
                  <c:v>9238.2899109426198</c:v>
                </c:pt>
                <c:pt idx="20">
                  <c:v>10061.960020351</c:v>
                </c:pt>
                <c:pt idx="21">
                  <c:v>9615.1213548118794</c:v>
                </c:pt>
                <c:pt idx="22">
                  <c:v>8728.1570865994709</c:v>
                </c:pt>
                <c:pt idx="23">
                  <c:v>7794.33629765757</c:v>
                </c:pt>
                <c:pt idx="24">
                  <c:v>7276.5872508352504</c:v>
                </c:pt>
                <c:pt idx="25">
                  <c:v>7642.96942876293</c:v>
                </c:pt>
                <c:pt idx="26">
                  <c:v>8199.5863525887908</c:v>
                </c:pt>
                <c:pt idx="27">
                  <c:v>8886.5135752446495</c:v>
                </c:pt>
                <c:pt idx="28">
                  <c:v>8502.1879513434797</c:v>
                </c:pt>
                <c:pt idx="29">
                  <c:v>8641.6101110553991</c:v>
                </c:pt>
                <c:pt idx="30">
                  <c:v>8236.7172756905202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8301.6982832855101</c:v>
                </c:pt>
                <c:pt idx="1">
                  <c:v>8427.3080526433005</c:v>
                </c:pt>
                <c:pt idx="2">
                  <c:v>8485.7467257072403</c:v>
                </c:pt>
                <c:pt idx="3">
                  <c:v>8298.8915113476596</c:v>
                </c:pt>
                <c:pt idx="4">
                  <c:v>7493.2141608067705</c:v>
                </c:pt>
                <c:pt idx="5">
                  <c:v>6854.2708195338701</c:v>
                </c:pt>
                <c:pt idx="6">
                  <c:v>7352.9905366201701</c:v>
                </c:pt>
                <c:pt idx="7">
                  <c:v>7726.3231734717201</c:v>
                </c:pt>
                <c:pt idx="8">
                  <c:v>7819.695845358</c:v>
                </c:pt>
                <c:pt idx="9">
                  <c:v>7879.5042041515499</c:v>
                </c:pt>
                <c:pt idx="10">
                  <c:v>8039.3202665151102</c:v>
                </c:pt>
                <c:pt idx="11">
                  <c:v>7479.53051511795</c:v>
                </c:pt>
                <c:pt idx="12">
                  <c:v>7037.6355777667504</c:v>
                </c:pt>
                <c:pt idx="13">
                  <c:v>7595.2652286069097</c:v>
                </c:pt>
                <c:pt idx="14">
                  <c:v>7825.3431750110803</c:v>
                </c:pt>
                <c:pt idx="15">
                  <c:v>8019.4973397035001</c:v>
                </c:pt>
                <c:pt idx="16">
                  <c:v>7981.2046477253298</c:v>
                </c:pt>
                <c:pt idx="17">
                  <c:v>7934.5170078411902</c:v>
                </c:pt>
                <c:pt idx="18">
                  <c:v>7271.06297759268</c:v>
                </c:pt>
                <c:pt idx="19">
                  <c:v>6951.9379676157396</c:v>
                </c:pt>
                <c:pt idx="20">
                  <c:v>7260.2671509689899</c:v>
                </c:pt>
                <c:pt idx="21">
                  <c:v>7175.8363025257704</c:v>
                </c:pt>
                <c:pt idx="22">
                  <c:v>6515.5290511118201</c:v>
                </c:pt>
                <c:pt idx="23">
                  <c:v>5737.6195341497296</c:v>
                </c:pt>
                <c:pt idx="24">
                  <c:v>5583.9207792659299</c:v>
                </c:pt>
                <c:pt idx="25">
                  <c:v>5936.6135612939197</c:v>
                </c:pt>
                <c:pt idx="26">
                  <c:v>6323.4087585495699</c:v>
                </c:pt>
                <c:pt idx="27">
                  <c:v>6461.2704248546497</c:v>
                </c:pt>
                <c:pt idx="28">
                  <c:v>6560.5635662221503</c:v>
                </c:pt>
                <c:pt idx="29">
                  <c:v>6569.3026503187002</c:v>
                </c:pt>
                <c:pt idx="30">
                  <c:v>6513.16754868917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'9.1'!$N$6</c:f>
              <c:numCache>
                <c:formatCode>d/\ m/</c:formatCode>
                <c:ptCount val="1"/>
                <c:pt idx="0">
                  <c:v>44168</c:v>
                </c:pt>
              </c:numCache>
            </c:numRef>
          </c:xVal>
          <c:yVal>
            <c:numRef>
              <c:f>'9.1'!$N$5</c:f>
              <c:numCache>
                <c:formatCode>#\ ##0.0</c:formatCode>
                <c:ptCount val="1"/>
                <c:pt idx="0">
                  <c:v>11446.1949497653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'9.1'!$N$9</c:f>
              <c:numCache>
                <c:formatCode>d/\ m/</c:formatCode>
                <c:ptCount val="1"/>
                <c:pt idx="0">
                  <c:v>44190</c:v>
                </c:pt>
              </c:numCache>
            </c:numRef>
          </c:xVal>
          <c:yVal>
            <c:numRef>
              <c:f>'9.1'!$N$8</c:f>
              <c:numCache>
                <c:formatCode>#\ ##0.0</c:formatCode>
                <c:ptCount val="1"/>
                <c:pt idx="0">
                  <c:v>5583.9207792659299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54208"/>
        <c:axId val="171056128"/>
      </c:scatterChart>
      <c:valAx>
        <c:axId val="171054208"/>
        <c:scaling>
          <c:orientation val="minMax"/>
          <c:max val="44196"/>
          <c:min val="44166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1056128"/>
        <c:crosses val="autoZero"/>
        <c:crossBetween val="midCat"/>
        <c:majorUnit val="1"/>
      </c:valAx>
      <c:valAx>
        <c:axId val="171056128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05420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170157.50963427764</c:v>
                </c:pt>
                <c:pt idx="1">
                  <c:v>203163.53782026554</c:v>
                </c:pt>
                <c:pt idx="2">
                  <c:v>207091.53556071618</c:v>
                </c:pt>
                <c:pt idx="3">
                  <c:v>210855.96297871621</c:v>
                </c:pt>
                <c:pt idx="4">
                  <c:v>214064.16667636836</c:v>
                </c:pt>
                <c:pt idx="5">
                  <c:v>216030.79892850143</c:v>
                </c:pt>
                <c:pt idx="6">
                  <c:v>189817.2580683803</c:v>
                </c:pt>
                <c:pt idx="7">
                  <c:v>186210.76153590254</c:v>
                </c:pt>
                <c:pt idx="8">
                  <c:v>220764.89826807103</c:v>
                </c:pt>
                <c:pt idx="9">
                  <c:v>222744.40795841001</c:v>
                </c:pt>
                <c:pt idx="10">
                  <c:v>223180.34861135879</c:v>
                </c:pt>
                <c:pt idx="11">
                  <c:v>222658.86852962215</c:v>
                </c:pt>
                <c:pt idx="12">
                  <c:v>216617.99764109298</c:v>
                </c:pt>
                <c:pt idx="13">
                  <c:v>187647.21192856334</c:v>
                </c:pt>
                <c:pt idx="14">
                  <c:v>182687.99759510436</c:v>
                </c:pt>
                <c:pt idx="15">
                  <c:v>207127.34619116038</c:v>
                </c:pt>
                <c:pt idx="16">
                  <c:v>198819.18771592376</c:v>
                </c:pt>
                <c:pt idx="17">
                  <c:v>214388.94186803204</c:v>
                </c:pt>
                <c:pt idx="18">
                  <c:v>219953.97969868523</c:v>
                </c:pt>
                <c:pt idx="19">
                  <c:v>219037.77292618901</c:v>
                </c:pt>
                <c:pt idx="20">
                  <c:v>197554.07896673356</c:v>
                </c:pt>
                <c:pt idx="21">
                  <c:v>191843.22541411006</c:v>
                </c:pt>
                <c:pt idx="22">
                  <c:v>226415.68748570958</c:v>
                </c:pt>
                <c:pt idx="23">
                  <c:v>233385.65893763202</c:v>
                </c:pt>
                <c:pt idx="24">
                  <c:v>237645.73091917983</c:v>
                </c:pt>
                <c:pt idx="25">
                  <c:v>241063.12659108909</c:v>
                </c:pt>
                <c:pt idx="26">
                  <c:v>237938.0698084675</c:v>
                </c:pt>
                <c:pt idx="27">
                  <c:v>208491.91898526944</c:v>
                </c:pt>
                <c:pt idx="28">
                  <c:v>200738.15129060706</c:v>
                </c:pt>
                <c:pt idx="29">
                  <c:v>234970.88046585934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72512"/>
        <c:axId val="171090688"/>
      </c:scatterChart>
      <c:valAx>
        <c:axId val="171072512"/>
        <c:scaling>
          <c:orientation val="minMax"/>
          <c:max val="44165"/>
          <c:min val="44136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1090688"/>
        <c:crosses val="autoZero"/>
        <c:crossBetween val="midCat"/>
        <c:majorUnit val="1"/>
      </c:valAx>
      <c:valAx>
        <c:axId val="17109068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0725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241583.06516309001</c:v>
                </c:pt>
                <c:pt idx="1">
                  <c:v>244917.47716556356</c:v>
                </c:pt>
                <c:pt idx="2">
                  <c:v>247511.62009209913</c:v>
                </c:pt>
                <c:pt idx="3">
                  <c:v>239441.09697188929</c:v>
                </c:pt>
                <c:pt idx="4">
                  <c:v>204382.09025095642</c:v>
                </c:pt>
                <c:pt idx="5">
                  <c:v>192942.01640836248</c:v>
                </c:pt>
                <c:pt idx="6">
                  <c:v>226317.49223176125</c:v>
                </c:pt>
                <c:pt idx="7">
                  <c:v>229897.32984067718</c:v>
                </c:pt>
                <c:pt idx="8">
                  <c:v>232228.48169725446</c:v>
                </c:pt>
                <c:pt idx="9">
                  <c:v>235201.28592687982</c:v>
                </c:pt>
                <c:pt idx="10">
                  <c:v>234801.18267848925</c:v>
                </c:pt>
                <c:pt idx="11">
                  <c:v>208089.18899989565</c:v>
                </c:pt>
                <c:pt idx="12">
                  <c:v>201434.24754157063</c:v>
                </c:pt>
                <c:pt idx="13">
                  <c:v>230304.12106442743</c:v>
                </c:pt>
                <c:pt idx="14">
                  <c:v>235554.30728174269</c:v>
                </c:pt>
                <c:pt idx="15">
                  <c:v>235751.65691945705</c:v>
                </c:pt>
                <c:pt idx="16">
                  <c:v>234343.83745632734</c:v>
                </c:pt>
                <c:pt idx="17">
                  <c:v>227523.05777704366</c:v>
                </c:pt>
                <c:pt idx="18">
                  <c:v>202405.77624785382</c:v>
                </c:pt>
                <c:pt idx="19">
                  <c:v>197069.16527799083</c:v>
                </c:pt>
                <c:pt idx="20">
                  <c:v>214636.12746864394</c:v>
                </c:pt>
                <c:pt idx="21">
                  <c:v>205654.29566895627</c:v>
                </c:pt>
                <c:pt idx="22">
                  <c:v>186083.16128242307</c:v>
                </c:pt>
                <c:pt idx="23">
                  <c:v>157615.65571869139</c:v>
                </c:pt>
                <c:pt idx="24">
                  <c:v>157270.8297380133</c:v>
                </c:pt>
                <c:pt idx="25">
                  <c:v>166519.87424412183</c:v>
                </c:pt>
                <c:pt idx="26">
                  <c:v>176787.12809251191</c:v>
                </c:pt>
                <c:pt idx="27">
                  <c:v>187646.70292518652</c:v>
                </c:pt>
                <c:pt idx="28">
                  <c:v>185459.88303375241</c:v>
                </c:pt>
                <c:pt idx="29">
                  <c:v>186477.1058962511</c:v>
                </c:pt>
                <c:pt idx="30">
                  <c:v>177961.42717973594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61312"/>
        <c:axId val="170862848"/>
      </c:scatterChart>
      <c:valAx>
        <c:axId val="170861312"/>
        <c:scaling>
          <c:orientation val="minMax"/>
          <c:max val="44196"/>
          <c:min val="44166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862848"/>
        <c:crosses val="autoZero"/>
        <c:crossBetween val="midCat"/>
        <c:majorUnit val="1"/>
      </c:valAx>
      <c:valAx>
        <c:axId val="17086284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613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</a:t>
            </a:r>
            <a:r>
              <a:rPr lang="cs-CZ" sz="1000"/>
              <a:t> brutto</a:t>
            </a:r>
            <a:r>
              <a:rPr lang="en-US" sz="1000"/>
              <a:t>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6201.0872731476802</c:v>
                </c:pt>
                <c:pt idx="1">
                  <c:v>6653.8558239101703</c:v>
                </c:pt>
                <c:pt idx="2">
                  <c:v>6059.4964705897301</c:v>
                </c:pt>
                <c:pt idx="3">
                  <c:v>5106.09715973111</c:v>
                </c:pt>
                <c:pt idx="4">
                  <c:v>4861.1971547864696</c:v>
                </c:pt>
                <c:pt idx="5">
                  <c:v>4802.31174564719</c:v>
                </c:pt>
                <c:pt idx="6">
                  <c:v>4653.9753798172896</c:v>
                </c:pt>
                <c:pt idx="7">
                  <c:v>4759.3734912012196</c:v>
                </c:pt>
                <c:pt idx="8">
                  <c:v>5369.9610691171101</c:v>
                </c:pt>
                <c:pt idx="9">
                  <c:v>5599.4874964596302</c:v>
                </c:pt>
                <c:pt idx="10">
                  <c:v>5994.1226695852001</c:v>
                </c:pt>
                <c:pt idx="11">
                  <c:v>5583.9207792659299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11649.417784646999</c:v>
                </c:pt>
                <c:pt idx="1">
                  <c:v>11095.712285760401</c:v>
                </c:pt>
                <c:pt idx="2">
                  <c:v>10689.5876131722</c:v>
                </c:pt>
                <c:pt idx="3">
                  <c:v>9304.8150040549499</c:v>
                </c:pt>
                <c:pt idx="4">
                  <c:v>8831.0132395740093</c:v>
                </c:pt>
                <c:pt idx="5">
                  <c:v>8875.4985052184693</c:v>
                </c:pt>
                <c:pt idx="6">
                  <c:v>9038.5824989110097</c:v>
                </c:pt>
                <c:pt idx="7">
                  <c:v>8963.89010134614</c:v>
                </c:pt>
                <c:pt idx="8">
                  <c:v>9418.0607097283391</c:v>
                </c:pt>
                <c:pt idx="9">
                  <c:v>10147.7571793152</c:v>
                </c:pt>
                <c:pt idx="10">
                  <c:v>11232.9260359377</c:v>
                </c:pt>
                <c:pt idx="11">
                  <c:v>11446.1949497653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896768"/>
        <c:axId val="170902656"/>
      </c:barChart>
      <c:catAx>
        <c:axId val="1708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902656"/>
        <c:crosses val="autoZero"/>
        <c:auto val="1"/>
        <c:lblAlgn val="ctr"/>
        <c:lblOffset val="100"/>
        <c:noMultiLvlLbl val="0"/>
      </c:catAx>
      <c:valAx>
        <c:axId val="17090265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96768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'9.3'!$B$3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'9.3'!$B$5:$B$28</c:f>
              <c:numCache>
                <c:formatCode>#,##0</c:formatCode>
                <c:ptCount val="24"/>
                <c:pt idx="0">
                  <c:v>3692.8497450995101</c:v>
                </c:pt>
                <c:pt idx="1">
                  <c:v>3692.4759411253699</c:v>
                </c:pt>
                <c:pt idx="2">
                  <c:v>3693.0967272361499</c:v>
                </c:pt>
                <c:pt idx="3">
                  <c:v>3690.5968046799298</c:v>
                </c:pt>
                <c:pt idx="4">
                  <c:v>3689.1615833719002</c:v>
                </c:pt>
                <c:pt idx="5">
                  <c:v>3690.4232379925702</c:v>
                </c:pt>
                <c:pt idx="6">
                  <c:v>3692.2856696629401</c:v>
                </c:pt>
                <c:pt idx="7">
                  <c:v>3688.7176682344798</c:v>
                </c:pt>
                <c:pt idx="8">
                  <c:v>3683.0202357892599</c:v>
                </c:pt>
                <c:pt idx="9">
                  <c:v>3687.0855424460201</c:v>
                </c:pt>
                <c:pt idx="10">
                  <c:v>3688.5174065016899</c:v>
                </c:pt>
                <c:pt idx="11">
                  <c:v>3687.8899344065399</c:v>
                </c:pt>
                <c:pt idx="12">
                  <c:v>3688.4890369044101</c:v>
                </c:pt>
                <c:pt idx="13">
                  <c:v>3688.59751200967</c:v>
                </c:pt>
                <c:pt idx="14">
                  <c:v>3686.9703976537298</c:v>
                </c:pt>
                <c:pt idx="15">
                  <c:v>3688.0534741545198</c:v>
                </c:pt>
                <c:pt idx="16">
                  <c:v>3688.4623377846401</c:v>
                </c:pt>
                <c:pt idx="17">
                  <c:v>3685.7004069428699</c:v>
                </c:pt>
                <c:pt idx="18">
                  <c:v>3687.3992947909301</c:v>
                </c:pt>
                <c:pt idx="19">
                  <c:v>3688.1119041982602</c:v>
                </c:pt>
                <c:pt idx="20">
                  <c:v>3684.1116565289099</c:v>
                </c:pt>
                <c:pt idx="21">
                  <c:v>3684.5088349651501</c:v>
                </c:pt>
                <c:pt idx="22">
                  <c:v>3686.8185308766301</c:v>
                </c:pt>
                <c:pt idx="23">
                  <c:v>3684.9594157152601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C-4591-91D7-EE9E621ECC6F}"/>
            </c:ext>
          </c:extLst>
        </c:ser>
        <c:ser>
          <c:idx val="1"/>
          <c:order val="1"/>
          <c:tx>
            <c:strRef>
              <c:f>'9.3'!$C$3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'9.3'!$C$5:$C$28</c:f>
              <c:numCache>
                <c:formatCode>#,##0</c:formatCode>
                <c:ptCount val="24"/>
                <c:pt idx="0">
                  <c:v>4558.3527179539597</c:v>
                </c:pt>
                <c:pt idx="1">
                  <c:v>4521.4882246329598</c:v>
                </c:pt>
                <c:pt idx="2">
                  <c:v>4187.8223939499403</c:v>
                </c:pt>
                <c:pt idx="3">
                  <c:v>4147.1251505745504</c:v>
                </c:pt>
                <c:pt idx="4">
                  <c:v>4520.8097495852098</c:v>
                </c:pt>
                <c:pt idx="5">
                  <c:v>4729.71488472481</c:v>
                </c:pt>
                <c:pt idx="6">
                  <c:v>4879.3246339623201</c:v>
                </c:pt>
                <c:pt idx="7">
                  <c:v>4952.7465436165803</c:v>
                </c:pt>
                <c:pt idx="8">
                  <c:v>4992.3200090382097</c:v>
                </c:pt>
                <c:pt idx="9">
                  <c:v>4970.54160552752</c:v>
                </c:pt>
                <c:pt idx="10">
                  <c:v>4934.6043526333697</c:v>
                </c:pt>
                <c:pt idx="11">
                  <c:v>4905.3361762965696</c:v>
                </c:pt>
                <c:pt idx="12">
                  <c:v>4844.6301761189598</c:v>
                </c:pt>
                <c:pt idx="13">
                  <c:v>4778.7564582113</c:v>
                </c:pt>
                <c:pt idx="14">
                  <c:v>4698.9943498026096</c:v>
                </c:pt>
                <c:pt idx="15">
                  <c:v>4753.6085038670099</c:v>
                </c:pt>
                <c:pt idx="16">
                  <c:v>4868.6348052431704</c:v>
                </c:pt>
                <c:pt idx="17">
                  <c:v>4933.6830391225803</c:v>
                </c:pt>
                <c:pt idx="18">
                  <c:v>5014.1641369299796</c:v>
                </c:pt>
                <c:pt idx="19">
                  <c:v>4920.9603359803205</c:v>
                </c:pt>
                <c:pt idx="20">
                  <c:v>4832.38012389509</c:v>
                </c:pt>
                <c:pt idx="21">
                  <c:v>4676.73783897868</c:v>
                </c:pt>
                <c:pt idx="22">
                  <c:v>4702.0143033913901</c:v>
                </c:pt>
                <c:pt idx="23">
                  <c:v>4596.0611281772299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C-4591-91D7-EE9E621ECC6F}"/>
            </c:ext>
          </c:extLst>
        </c:ser>
        <c:ser>
          <c:idx val="2"/>
          <c:order val="2"/>
          <c:tx>
            <c:strRef>
              <c:f>'9.3'!$D$3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'9.3'!$D$5:$D$28</c:f>
              <c:numCache>
                <c:formatCode>#,##0</c:formatCode>
                <c:ptCount val="24"/>
                <c:pt idx="0">
                  <c:v>274.96507376318903</c:v>
                </c:pt>
                <c:pt idx="1">
                  <c:v>279.73524359400301</c:v>
                </c:pt>
                <c:pt idx="2">
                  <c:v>283.670587591556</c:v>
                </c:pt>
                <c:pt idx="3">
                  <c:v>284.65568073982303</c:v>
                </c:pt>
                <c:pt idx="4">
                  <c:v>284.947867666896</c:v>
                </c:pt>
                <c:pt idx="5">
                  <c:v>287.36216877829202</c:v>
                </c:pt>
                <c:pt idx="6">
                  <c:v>289.26055402741099</c:v>
                </c:pt>
                <c:pt idx="7">
                  <c:v>294.57836435460098</c:v>
                </c:pt>
                <c:pt idx="8">
                  <c:v>319.00690379939999</c:v>
                </c:pt>
                <c:pt idx="9">
                  <c:v>322.84708153767201</c:v>
                </c:pt>
                <c:pt idx="10">
                  <c:v>319.54452837703701</c:v>
                </c:pt>
                <c:pt idx="11">
                  <c:v>317.81978788361897</c:v>
                </c:pt>
                <c:pt idx="12">
                  <c:v>317.11353033115802</c:v>
                </c:pt>
                <c:pt idx="13">
                  <c:v>317.66451031633801</c:v>
                </c:pt>
                <c:pt idx="14">
                  <c:v>328.710865674042</c:v>
                </c:pt>
                <c:pt idx="15">
                  <c:v>343.124887090568</c:v>
                </c:pt>
                <c:pt idx="16">
                  <c:v>377.04868462675103</c:v>
                </c:pt>
                <c:pt idx="17">
                  <c:v>429.38363015801701</c:v>
                </c:pt>
                <c:pt idx="18">
                  <c:v>417.86810566687302</c:v>
                </c:pt>
                <c:pt idx="19">
                  <c:v>395.755359037711</c:v>
                </c:pt>
                <c:pt idx="20">
                  <c:v>301.552462278684</c:v>
                </c:pt>
                <c:pt idx="21">
                  <c:v>308.85213692253097</c:v>
                </c:pt>
                <c:pt idx="22">
                  <c:v>302.93659427644599</c:v>
                </c:pt>
                <c:pt idx="23">
                  <c:v>295.77048848451898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C-4591-91D7-EE9E621ECC6F}"/>
            </c:ext>
          </c:extLst>
        </c:ser>
        <c:ser>
          <c:idx val="3"/>
          <c:order val="3"/>
          <c:tx>
            <c:strRef>
              <c:f>'9.3'!$E$3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'9.3'!$E$5:$E$28</c:f>
              <c:numCache>
                <c:formatCode>#,##0</c:formatCode>
                <c:ptCount val="24"/>
                <c:pt idx="0">
                  <c:v>402.65003604859902</c:v>
                </c:pt>
                <c:pt idx="1">
                  <c:v>403.70265744454201</c:v>
                </c:pt>
                <c:pt idx="2">
                  <c:v>398.37638291506602</c:v>
                </c:pt>
                <c:pt idx="3">
                  <c:v>398.29004607111398</c:v>
                </c:pt>
                <c:pt idx="4">
                  <c:v>398.62885502647401</c:v>
                </c:pt>
                <c:pt idx="5">
                  <c:v>402.14533524954999</c:v>
                </c:pt>
                <c:pt idx="6">
                  <c:v>478.91223448103898</c:v>
                </c:pt>
                <c:pt idx="7">
                  <c:v>491.12981226840901</c:v>
                </c:pt>
                <c:pt idx="8">
                  <c:v>491.23669563780498</c:v>
                </c:pt>
                <c:pt idx="9">
                  <c:v>507.01730148628002</c:v>
                </c:pt>
                <c:pt idx="10">
                  <c:v>497.76011050977399</c:v>
                </c:pt>
                <c:pt idx="11">
                  <c:v>499.10651533901</c:v>
                </c:pt>
                <c:pt idx="12">
                  <c:v>489.49222123960197</c:v>
                </c:pt>
                <c:pt idx="13">
                  <c:v>467.57714506081101</c:v>
                </c:pt>
                <c:pt idx="14">
                  <c:v>464.39676371594499</c:v>
                </c:pt>
                <c:pt idx="15">
                  <c:v>477.09330757855702</c:v>
                </c:pt>
                <c:pt idx="16">
                  <c:v>487.56358269549202</c:v>
                </c:pt>
                <c:pt idx="17">
                  <c:v>516.48554484310705</c:v>
                </c:pt>
                <c:pt idx="18">
                  <c:v>555.31634109427102</c:v>
                </c:pt>
                <c:pt idx="19">
                  <c:v>546.37859289300502</c:v>
                </c:pt>
                <c:pt idx="20">
                  <c:v>505.02778375929603</c:v>
                </c:pt>
                <c:pt idx="21">
                  <c:v>482.612701557398</c:v>
                </c:pt>
                <c:pt idx="22">
                  <c:v>426.45658659853598</c:v>
                </c:pt>
                <c:pt idx="23">
                  <c:v>415.31215769596002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2C-4591-91D7-EE9E621ECC6F}"/>
            </c:ext>
          </c:extLst>
        </c:ser>
        <c:ser>
          <c:idx val="6"/>
          <c:order val="4"/>
          <c:tx>
            <c:strRef>
              <c:f>'9.3'!$I$3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'9.3'!$I$5:$I$28</c:f>
              <c:numCache>
                <c:formatCode>#,##0</c:formatCode>
                <c:ptCount val="24"/>
                <c:pt idx="0">
                  <c:v>203.254113953841</c:v>
                </c:pt>
                <c:pt idx="1">
                  <c:v>197.980795646682</c:v>
                </c:pt>
                <c:pt idx="2">
                  <c:v>212.148063913947</c:v>
                </c:pt>
                <c:pt idx="3">
                  <c:v>207.78971400623001</c:v>
                </c:pt>
                <c:pt idx="4">
                  <c:v>230.495530393937</c:v>
                </c:pt>
                <c:pt idx="5">
                  <c:v>238.01616726841601</c:v>
                </c:pt>
                <c:pt idx="6">
                  <c:v>227.792782144303</c:v>
                </c:pt>
                <c:pt idx="7">
                  <c:v>235.960744336011</c:v>
                </c:pt>
                <c:pt idx="8">
                  <c:v>235.57714937790101</c:v>
                </c:pt>
                <c:pt idx="9">
                  <c:v>227.150740023227</c:v>
                </c:pt>
                <c:pt idx="10">
                  <c:v>221.35766669652099</c:v>
                </c:pt>
                <c:pt idx="11">
                  <c:v>215.983949382449</c:v>
                </c:pt>
                <c:pt idx="12">
                  <c:v>204.89745341486</c:v>
                </c:pt>
                <c:pt idx="13">
                  <c:v>213.57739631104801</c:v>
                </c:pt>
                <c:pt idx="14">
                  <c:v>203.14921673273301</c:v>
                </c:pt>
                <c:pt idx="15">
                  <c:v>190.926448122224</c:v>
                </c:pt>
                <c:pt idx="16">
                  <c:v>184.91361746720901</c:v>
                </c:pt>
                <c:pt idx="17">
                  <c:v>173.45336517632501</c:v>
                </c:pt>
                <c:pt idx="18">
                  <c:v>159.11092300589999</c:v>
                </c:pt>
                <c:pt idx="19">
                  <c:v>152.45026631955</c:v>
                </c:pt>
                <c:pt idx="20">
                  <c:v>137.83959544334999</c:v>
                </c:pt>
                <c:pt idx="21">
                  <c:v>118.048030003875</c:v>
                </c:pt>
                <c:pt idx="22">
                  <c:v>106.61892676670099</c:v>
                </c:pt>
                <c:pt idx="23">
                  <c:v>85.107616867367298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2C-4591-91D7-EE9E621ECC6F}"/>
            </c:ext>
          </c:extLst>
        </c:ser>
        <c:ser>
          <c:idx val="7"/>
          <c:order val="5"/>
          <c:tx>
            <c:strRef>
              <c:f>'9.3'!$H$3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1.42825114317943</c:v>
                </c:pt>
                <c:pt idx="7">
                  <c:v>3.5109080043284999</c:v>
                </c:pt>
                <c:pt idx="8">
                  <c:v>17.357794568994098</c:v>
                </c:pt>
                <c:pt idx="9">
                  <c:v>54.596481140046897</c:v>
                </c:pt>
                <c:pt idx="10">
                  <c:v>83.671529449091295</c:v>
                </c:pt>
                <c:pt idx="11">
                  <c:v>109.42192941598201</c:v>
                </c:pt>
                <c:pt idx="12">
                  <c:v>121.911516824627</c:v>
                </c:pt>
                <c:pt idx="13">
                  <c:v>119.466713957971</c:v>
                </c:pt>
                <c:pt idx="14">
                  <c:v>95.774524804942303</c:v>
                </c:pt>
                <c:pt idx="15">
                  <c:v>68.222442604534805</c:v>
                </c:pt>
                <c:pt idx="16">
                  <c:v>37.852749348803499</c:v>
                </c:pt>
                <c:pt idx="17">
                  <c:v>7.6997478224592797</c:v>
                </c:pt>
                <c:pt idx="18">
                  <c:v>2.9295486989887398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2C-4591-91D7-EE9E621ECC6F}"/>
            </c:ext>
          </c:extLst>
        </c:ser>
        <c:ser>
          <c:idx val="4"/>
          <c:order val="6"/>
          <c:tx>
            <c:strRef>
              <c:f>'9.3'!$F$3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'9.3'!$F$5:$F$28</c:f>
              <c:numCache>
                <c:formatCode>#,##0</c:formatCode>
                <c:ptCount val="24"/>
                <c:pt idx="0">
                  <c:v>166.84377874046999</c:v>
                </c:pt>
                <c:pt idx="1">
                  <c:v>163.501716523075</c:v>
                </c:pt>
                <c:pt idx="2">
                  <c:v>163.30396001728201</c:v>
                </c:pt>
                <c:pt idx="3">
                  <c:v>164.228164235073</c:v>
                </c:pt>
                <c:pt idx="4">
                  <c:v>164.48311929838999</c:v>
                </c:pt>
                <c:pt idx="5">
                  <c:v>170.92077751058099</c:v>
                </c:pt>
                <c:pt idx="6">
                  <c:v>266.38867137958499</c:v>
                </c:pt>
                <c:pt idx="7">
                  <c:v>271.007806059492</c:v>
                </c:pt>
                <c:pt idx="8">
                  <c:v>309.94312335240198</c:v>
                </c:pt>
                <c:pt idx="9">
                  <c:v>334.936660470454</c:v>
                </c:pt>
                <c:pt idx="10">
                  <c:v>297.438561795807</c:v>
                </c:pt>
                <c:pt idx="11">
                  <c:v>290.141780060153</c:v>
                </c:pt>
                <c:pt idx="12">
                  <c:v>263.080080109032</c:v>
                </c:pt>
                <c:pt idx="13">
                  <c:v>231.904020349056</c:v>
                </c:pt>
                <c:pt idx="14">
                  <c:v>317.96154791676003</c:v>
                </c:pt>
                <c:pt idx="15">
                  <c:v>276.91506646697798</c:v>
                </c:pt>
                <c:pt idx="16">
                  <c:v>215.25008286384599</c:v>
                </c:pt>
                <c:pt idx="17">
                  <c:v>228.23193125863901</c:v>
                </c:pt>
                <c:pt idx="18">
                  <c:v>242.95928046416199</c:v>
                </c:pt>
                <c:pt idx="19">
                  <c:v>225.151572641006</c:v>
                </c:pt>
                <c:pt idx="20">
                  <c:v>209.364052636396</c:v>
                </c:pt>
                <c:pt idx="21">
                  <c:v>266.56026607719701</c:v>
                </c:pt>
                <c:pt idx="22">
                  <c:v>272.11841713005401</c:v>
                </c:pt>
                <c:pt idx="23">
                  <c:v>213.11497785853101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2C-4591-91D7-EE9E621ECC6F}"/>
            </c:ext>
          </c:extLst>
        </c:ser>
        <c:ser>
          <c:idx val="5"/>
          <c:order val="7"/>
          <c:tx>
            <c:strRef>
              <c:f>'9.3'!$G$3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335.45524862220702</c:v>
                </c:pt>
                <c:pt idx="8">
                  <c:v>593.01115907873998</c:v>
                </c:pt>
                <c:pt idx="9">
                  <c:v>240.768888257241</c:v>
                </c:pt>
                <c:pt idx="10">
                  <c:v>281.15542442321998</c:v>
                </c:pt>
                <c:pt idx="11">
                  <c:v>240.59873423851201</c:v>
                </c:pt>
                <c:pt idx="12">
                  <c:v>282.029826632148</c:v>
                </c:pt>
                <c:pt idx="13">
                  <c:v>241.15488780753901</c:v>
                </c:pt>
                <c:pt idx="14">
                  <c:v>250.72924124102201</c:v>
                </c:pt>
                <c:pt idx="15">
                  <c:v>356.71040636411902</c:v>
                </c:pt>
                <c:pt idx="16">
                  <c:v>291.67822824767899</c:v>
                </c:pt>
                <c:pt idx="17">
                  <c:v>189.05289143899699</c:v>
                </c:pt>
                <c:pt idx="18">
                  <c:v>280.39445093454799</c:v>
                </c:pt>
                <c:pt idx="19">
                  <c:v>212.86667100742901</c:v>
                </c:pt>
                <c:pt idx="20">
                  <c:v>148.65533110351299</c:v>
                </c:pt>
                <c:pt idx="21">
                  <c:v>23.927215861387602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2C-4591-91D7-EE9E621ECC6F}"/>
            </c:ext>
          </c:extLst>
        </c:ser>
        <c:ser>
          <c:idx val="10"/>
          <c:order val="10"/>
          <c:tx>
            <c:strRef>
              <c:f>'9.3'!$P$4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134976"/>
        <c:axId val="171136512"/>
      </c:areaChart>
      <c:areaChart>
        <c:grouping val="stacked"/>
        <c:varyColors val="0"/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'9.3'!$Q$5:$Q$28</c:f>
              <c:numCache>
                <c:formatCode>General</c:formatCode>
                <c:ptCount val="24"/>
                <c:pt idx="0">
                  <c:v>-1617.9292143461701</c:v>
                </c:pt>
                <c:pt idx="1">
                  <c:v>-1075.49127666086</c:v>
                </c:pt>
                <c:pt idx="2">
                  <c:v>-807.80276272571803</c:v>
                </c:pt>
                <c:pt idx="3">
                  <c:v>-848.42096624033195</c:v>
                </c:pt>
                <c:pt idx="4">
                  <c:v>-1075.1603826880801</c:v>
                </c:pt>
                <c:pt idx="5">
                  <c:v>-1445.0070211766399</c:v>
                </c:pt>
                <c:pt idx="6">
                  <c:v>-918.03474976227096</c:v>
                </c:pt>
                <c:pt idx="7">
                  <c:v>-801.54843787297295</c:v>
                </c:pt>
                <c:pt idx="8">
                  <c:v>-876.22470433961701</c:v>
                </c:pt>
                <c:pt idx="9">
                  <c:v>-331.67971105436499</c:v>
                </c:pt>
                <c:pt idx="10">
                  <c:v>-273.792412361093</c:v>
                </c:pt>
                <c:pt idx="11">
                  <c:v>-118.54162770763701</c:v>
                </c:pt>
                <c:pt idx="12">
                  <c:v>-80.258579381040406</c:v>
                </c:pt>
                <c:pt idx="13">
                  <c:v>-17.4255794464313</c:v>
                </c:pt>
                <c:pt idx="14">
                  <c:v>-184.03762403853099</c:v>
                </c:pt>
                <c:pt idx="15">
                  <c:v>-244.661119353993</c:v>
                </c:pt>
                <c:pt idx="16">
                  <c:v>-408.80013320232302</c:v>
                </c:pt>
                <c:pt idx="17">
                  <c:v>-497.52676046402797</c:v>
                </c:pt>
                <c:pt idx="18">
                  <c:v>-654.67975661758999</c:v>
                </c:pt>
                <c:pt idx="19">
                  <c:v>-521.543190462246</c:v>
                </c:pt>
                <c:pt idx="20">
                  <c:v>-715.515572426571</c:v>
                </c:pt>
                <c:pt idx="21">
                  <c:v>-962.19847747907602</c:v>
                </c:pt>
                <c:pt idx="22">
                  <c:v>-1293.2988108566201</c:v>
                </c:pt>
                <c:pt idx="23">
                  <c:v>-1498.2244434772799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2C-4591-91D7-EE9E621ECC6F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'9.3'!$K$5:$K$28</c:f>
              <c:numCache>
                <c:formatCode>#,##0</c:formatCode>
                <c:ptCount val="24"/>
                <c:pt idx="0">
                  <c:v>-354.54340077259798</c:v>
                </c:pt>
                <c:pt idx="1">
                  <c:v>-805.50913635156496</c:v>
                </c:pt>
                <c:pt idx="2">
                  <c:v>-942.53406205326701</c:v>
                </c:pt>
                <c:pt idx="3">
                  <c:v>-934.36273680423699</c:v>
                </c:pt>
                <c:pt idx="4">
                  <c:v>-924.73783247461301</c:v>
                </c:pt>
                <c:pt idx="5">
                  <c:v>-282.03443733399899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-0.47611396051218102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152128"/>
        <c:axId val="171138048"/>
      </c:areaChart>
      <c:catAx>
        <c:axId val="1711349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136512"/>
        <c:crosses val="autoZero"/>
        <c:auto val="1"/>
        <c:lblAlgn val="ctr"/>
        <c:lblOffset val="100"/>
        <c:noMultiLvlLbl val="0"/>
      </c:catAx>
      <c:valAx>
        <c:axId val="171136512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134976"/>
        <c:crosses val="autoZero"/>
        <c:crossBetween val="midCat"/>
        <c:majorUnit val="2000"/>
      </c:valAx>
      <c:valAx>
        <c:axId val="17113804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152128"/>
        <c:crosses val="max"/>
        <c:crossBetween val="midCat"/>
      </c:valAx>
      <c:catAx>
        <c:axId val="17115212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13804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7730496453900645E-2"/>
                  <c:y val="-0.1782691003317188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88.774090000001465</c:v>
                </c:pt>
                <c:pt idx="1">
                  <c:v>144.66340999999946</c:v>
                </c:pt>
                <c:pt idx="2">
                  <c:v>56.491429999999966</c:v>
                </c:pt>
                <c:pt idx="3">
                  <c:v>453.89507999999989</c:v>
                </c:pt>
                <c:pt idx="4">
                  <c:v>977.90573000000018</c:v>
                </c:pt>
                <c:pt idx="5">
                  <c:v>332.23803999999996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'9.4'!$B$3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'9.4'!$B$5:$B$28</c:f>
              <c:numCache>
                <c:formatCode>#,##0</c:formatCode>
                <c:ptCount val="24"/>
                <c:pt idx="0">
                  <c:v>3367.0114532919702</c:v>
                </c:pt>
                <c:pt idx="1">
                  <c:v>3372.1942435780502</c:v>
                </c:pt>
                <c:pt idx="2">
                  <c:v>3377.1001964432098</c:v>
                </c:pt>
                <c:pt idx="3">
                  <c:v>3392.3083942468202</c:v>
                </c:pt>
                <c:pt idx="4">
                  <c:v>3414.3619172766998</c:v>
                </c:pt>
                <c:pt idx="5">
                  <c:v>3466.29982391869</c:v>
                </c:pt>
                <c:pt idx="6">
                  <c:v>3488.3700185060702</c:v>
                </c:pt>
                <c:pt idx="7">
                  <c:v>3477.74763895156</c:v>
                </c:pt>
                <c:pt idx="8">
                  <c:v>3497.4832292358401</c:v>
                </c:pt>
                <c:pt idx="9">
                  <c:v>3506.7432107396198</c:v>
                </c:pt>
                <c:pt idx="10">
                  <c:v>3506.6782018433501</c:v>
                </c:pt>
                <c:pt idx="11">
                  <c:v>3506.41305690426</c:v>
                </c:pt>
                <c:pt idx="12">
                  <c:v>3528.8401083173899</c:v>
                </c:pt>
                <c:pt idx="13">
                  <c:v>3548.9058768642099</c:v>
                </c:pt>
                <c:pt idx="14">
                  <c:v>3566.57204849645</c:v>
                </c:pt>
                <c:pt idx="15">
                  <c:v>3570.4808020221799</c:v>
                </c:pt>
                <c:pt idx="16">
                  <c:v>3575.2183538361501</c:v>
                </c:pt>
                <c:pt idx="17">
                  <c:v>3580.2694123551701</c:v>
                </c:pt>
                <c:pt idx="18">
                  <c:v>3585.722326656</c:v>
                </c:pt>
                <c:pt idx="19">
                  <c:v>3593.0379241534201</c:v>
                </c:pt>
                <c:pt idx="20">
                  <c:v>3595.80107908633</c:v>
                </c:pt>
                <c:pt idx="21">
                  <c:v>3598.5909125824501</c:v>
                </c:pt>
                <c:pt idx="22">
                  <c:v>3611.3527842560902</c:v>
                </c:pt>
                <c:pt idx="23">
                  <c:v>3617.2876388827299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A7-B12D-E4B515044B4D}"/>
            </c:ext>
          </c:extLst>
        </c:ser>
        <c:ser>
          <c:idx val="1"/>
          <c:order val="1"/>
          <c:tx>
            <c:strRef>
              <c:f>'9.4'!$C$3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'9.4'!$C$5:$C$28</c:f>
              <c:numCache>
                <c:formatCode>#,##0</c:formatCode>
                <c:ptCount val="24"/>
                <c:pt idx="0">
                  <c:v>5771.2621767216997</c:v>
                </c:pt>
                <c:pt idx="1">
                  <c:v>5759.4736339876099</c:v>
                </c:pt>
                <c:pt idx="2">
                  <c:v>5659.5377006061299</c:v>
                </c:pt>
                <c:pt idx="3">
                  <c:v>5670.7008409377704</c:v>
                </c:pt>
                <c:pt idx="4">
                  <c:v>5858.4413185290396</c:v>
                </c:pt>
                <c:pt idx="5">
                  <c:v>5999.8090773939302</c:v>
                </c:pt>
                <c:pt idx="6">
                  <c:v>6375.1870459665897</c:v>
                </c:pt>
                <c:pt idx="7">
                  <c:v>6313.4505495834601</c:v>
                </c:pt>
                <c:pt idx="8">
                  <c:v>6405.5985707525997</c:v>
                </c:pt>
                <c:pt idx="9">
                  <c:v>6375.8203761211998</c:v>
                </c:pt>
                <c:pt idx="10">
                  <c:v>6338.9438188969498</c:v>
                </c:pt>
                <c:pt idx="11">
                  <c:v>6563.22748431747</c:v>
                </c:pt>
                <c:pt idx="12">
                  <c:v>6557.5061937005703</c:v>
                </c:pt>
                <c:pt idx="13">
                  <c:v>6514.5760560231902</c:v>
                </c:pt>
                <c:pt idx="14">
                  <c:v>6444.5992793413097</c:v>
                </c:pt>
                <c:pt idx="15">
                  <c:v>6468.5653932877203</c:v>
                </c:pt>
                <c:pt idx="16">
                  <c:v>6569.4380622823801</c:v>
                </c:pt>
                <c:pt idx="17">
                  <c:v>6564.03255496578</c:v>
                </c:pt>
                <c:pt idx="18">
                  <c:v>6641.8920225269003</c:v>
                </c:pt>
                <c:pt idx="19">
                  <c:v>6642.0195752793697</c:v>
                </c:pt>
                <c:pt idx="20">
                  <c:v>6619.65354048263</c:v>
                </c:pt>
                <c:pt idx="21">
                  <c:v>6728.0920374974603</c:v>
                </c:pt>
                <c:pt idx="22">
                  <c:v>6765.02656125878</c:v>
                </c:pt>
                <c:pt idx="23">
                  <c:v>6547.7109120113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D-4AA7-B12D-E4B515044B4D}"/>
            </c:ext>
          </c:extLst>
        </c:ser>
        <c:ser>
          <c:idx val="2"/>
          <c:order val="2"/>
          <c:tx>
            <c:strRef>
              <c:f>'9.4'!$D$3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'9.4'!$D$5:$D$28</c:f>
              <c:numCache>
                <c:formatCode>#,##0</c:formatCode>
                <c:ptCount val="24"/>
                <c:pt idx="0">
                  <c:v>1176.1943444732101</c:v>
                </c:pt>
                <c:pt idx="1">
                  <c:v>1170.4082608537101</c:v>
                </c:pt>
                <c:pt idx="2">
                  <c:v>1162.60721273945</c:v>
                </c:pt>
                <c:pt idx="3">
                  <c:v>1094.2992781202399</c:v>
                </c:pt>
                <c:pt idx="4">
                  <c:v>1121.53364111716</c:v>
                </c:pt>
                <c:pt idx="5">
                  <c:v>1175.88217212785</c:v>
                </c:pt>
                <c:pt idx="6">
                  <c:v>1234.38413450089</c:v>
                </c:pt>
                <c:pt idx="7">
                  <c:v>1245.9529841610899</c:v>
                </c:pt>
                <c:pt idx="8">
                  <c:v>1258.77720726811</c:v>
                </c:pt>
                <c:pt idx="9">
                  <c:v>1257.43335758136</c:v>
                </c:pt>
                <c:pt idx="10">
                  <c:v>1254.3683060358401</c:v>
                </c:pt>
                <c:pt idx="11">
                  <c:v>1284.6109630815799</c:v>
                </c:pt>
                <c:pt idx="12">
                  <c:v>1269.7784615830001</c:v>
                </c:pt>
                <c:pt idx="13">
                  <c:v>1235.9516925200201</c:v>
                </c:pt>
                <c:pt idx="14">
                  <c:v>1253.8358876224599</c:v>
                </c:pt>
                <c:pt idx="15">
                  <c:v>1246.8294179703601</c:v>
                </c:pt>
                <c:pt idx="16">
                  <c:v>1249.68406410389</c:v>
                </c:pt>
                <c:pt idx="17">
                  <c:v>1241.85463724127</c:v>
                </c:pt>
                <c:pt idx="18">
                  <c:v>1243.31869413813</c:v>
                </c:pt>
                <c:pt idx="19">
                  <c:v>1243.8462258476</c:v>
                </c:pt>
                <c:pt idx="20">
                  <c:v>1240.3087963211799</c:v>
                </c:pt>
                <c:pt idx="21">
                  <c:v>1245.1516890283399</c:v>
                </c:pt>
                <c:pt idx="22">
                  <c:v>1240.9214540865901</c:v>
                </c:pt>
                <c:pt idx="23">
                  <c:v>1232.50274330918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AA7-B12D-E4B515044B4D}"/>
            </c:ext>
          </c:extLst>
        </c:ser>
        <c:ser>
          <c:idx val="3"/>
          <c:order val="3"/>
          <c:tx>
            <c:strRef>
              <c:f>'9.4'!$E$3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'9.4'!$E$5:$E$28</c:f>
              <c:numCache>
                <c:formatCode>#,##0</c:formatCode>
                <c:ptCount val="24"/>
                <c:pt idx="0">
                  <c:v>411.29428570081302</c:v>
                </c:pt>
                <c:pt idx="1">
                  <c:v>408.25528323014902</c:v>
                </c:pt>
                <c:pt idx="2">
                  <c:v>406.74623536800101</c:v>
                </c:pt>
                <c:pt idx="3">
                  <c:v>410.31037745146699</c:v>
                </c:pt>
                <c:pt idx="4">
                  <c:v>414.06624121399301</c:v>
                </c:pt>
                <c:pt idx="5">
                  <c:v>417.197198945732</c:v>
                </c:pt>
                <c:pt idx="6">
                  <c:v>493.816019654515</c:v>
                </c:pt>
                <c:pt idx="7">
                  <c:v>501.58276524045999</c:v>
                </c:pt>
                <c:pt idx="8">
                  <c:v>517.31214966531195</c:v>
                </c:pt>
                <c:pt idx="9">
                  <c:v>513.45996921491303</c:v>
                </c:pt>
                <c:pt idx="10">
                  <c:v>512.44954221101602</c:v>
                </c:pt>
                <c:pt idx="11">
                  <c:v>514.65671990990302</c:v>
                </c:pt>
                <c:pt idx="12">
                  <c:v>547.61845598443404</c:v>
                </c:pt>
                <c:pt idx="13">
                  <c:v>559.06209706326194</c:v>
                </c:pt>
                <c:pt idx="14">
                  <c:v>508.47418727857001</c:v>
                </c:pt>
                <c:pt idx="15">
                  <c:v>509.41839613353</c:v>
                </c:pt>
                <c:pt idx="16">
                  <c:v>520.11724438465296</c:v>
                </c:pt>
                <c:pt idx="17">
                  <c:v>522.17981126547204</c:v>
                </c:pt>
                <c:pt idx="18">
                  <c:v>528.165624927051</c:v>
                </c:pt>
                <c:pt idx="19">
                  <c:v>527.97387334867699</c:v>
                </c:pt>
                <c:pt idx="20">
                  <c:v>522.69426590160003</c:v>
                </c:pt>
                <c:pt idx="21">
                  <c:v>496.37867253740399</c:v>
                </c:pt>
                <c:pt idx="22">
                  <c:v>439.10122359013599</c:v>
                </c:pt>
                <c:pt idx="23">
                  <c:v>427.28332467154399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D-4AA7-B12D-E4B515044B4D}"/>
            </c:ext>
          </c:extLst>
        </c:ser>
        <c:ser>
          <c:idx val="6"/>
          <c:order val="4"/>
          <c:tx>
            <c:strRef>
              <c:f>'9.4'!$I$3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'9.4'!$I$5:$I$28</c:f>
              <c:numCache>
                <c:formatCode>#,##0</c:formatCode>
                <c:ptCount val="24"/>
                <c:pt idx="0">
                  <c:v>76.963991822478107</c:v>
                </c:pt>
                <c:pt idx="1">
                  <c:v>77.771762976622995</c:v>
                </c:pt>
                <c:pt idx="2">
                  <c:v>79.234590672085901</c:v>
                </c:pt>
                <c:pt idx="3">
                  <c:v>77.934445020335701</c:v>
                </c:pt>
                <c:pt idx="4">
                  <c:v>75.067195643678502</c:v>
                </c:pt>
                <c:pt idx="5">
                  <c:v>74.283446293907403</c:v>
                </c:pt>
                <c:pt idx="6">
                  <c:v>78.756152431991595</c:v>
                </c:pt>
                <c:pt idx="7">
                  <c:v>77.165000034570994</c:v>
                </c:pt>
                <c:pt idx="8">
                  <c:v>72.935808673961404</c:v>
                </c:pt>
                <c:pt idx="9">
                  <c:v>74.206693234072105</c:v>
                </c:pt>
                <c:pt idx="10">
                  <c:v>71.110033165976802</c:v>
                </c:pt>
                <c:pt idx="11">
                  <c:v>73.965030411278704</c:v>
                </c:pt>
                <c:pt idx="12">
                  <c:v>73.841345330857393</c:v>
                </c:pt>
                <c:pt idx="13">
                  <c:v>69.318777636361801</c:v>
                </c:pt>
                <c:pt idx="14">
                  <c:v>63.5485608062979</c:v>
                </c:pt>
                <c:pt idx="15">
                  <c:v>61.167060464621699</c:v>
                </c:pt>
                <c:pt idx="16">
                  <c:v>59.999234106312898</c:v>
                </c:pt>
                <c:pt idx="17">
                  <c:v>54.773568533212703</c:v>
                </c:pt>
                <c:pt idx="18">
                  <c:v>50.812242856715002</c:v>
                </c:pt>
                <c:pt idx="19">
                  <c:v>45.820502082138901</c:v>
                </c:pt>
                <c:pt idx="20">
                  <c:v>42.448708692806001</c:v>
                </c:pt>
                <c:pt idx="21">
                  <c:v>44.051775682463102</c:v>
                </c:pt>
                <c:pt idx="22">
                  <c:v>46.5383414187637</c:v>
                </c:pt>
                <c:pt idx="23">
                  <c:v>47.749719993345103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D-4AA7-B12D-E4B515044B4D}"/>
            </c:ext>
          </c:extLst>
        </c:ser>
        <c:ser>
          <c:idx val="7"/>
          <c:order val="5"/>
          <c:tx>
            <c:strRef>
              <c:f>'9.4'!$H$3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0.80181314085365296</c:v>
                </c:pt>
                <c:pt idx="7">
                  <c:v>2.6543401712922798</c:v>
                </c:pt>
                <c:pt idx="8">
                  <c:v>17.111848818711</c:v>
                </c:pt>
                <c:pt idx="9">
                  <c:v>58.690711423146702</c:v>
                </c:pt>
                <c:pt idx="10">
                  <c:v>110.55584609550699</c:v>
                </c:pt>
                <c:pt idx="11">
                  <c:v>144.134226254331</c:v>
                </c:pt>
                <c:pt idx="12">
                  <c:v>159.666712657397</c:v>
                </c:pt>
                <c:pt idx="13">
                  <c:v>135.07106233408601</c:v>
                </c:pt>
                <c:pt idx="14">
                  <c:v>69.675258975081803</c:v>
                </c:pt>
                <c:pt idx="15">
                  <c:v>16.486399689918301</c:v>
                </c:pt>
                <c:pt idx="16">
                  <c:v>2.0035864255482099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AA7-B12D-E4B515044B4D}"/>
            </c:ext>
          </c:extLst>
        </c:ser>
        <c:ser>
          <c:idx val="4"/>
          <c:order val="6"/>
          <c:tx>
            <c:strRef>
              <c:f>'9.4'!$F$3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'9.4'!$F$5:$F$28</c:f>
              <c:numCache>
                <c:formatCode>#,##0</c:formatCode>
                <c:ptCount val="24"/>
                <c:pt idx="0">
                  <c:v>141.034010846862</c:v>
                </c:pt>
                <c:pt idx="1">
                  <c:v>140.98842725371199</c:v>
                </c:pt>
                <c:pt idx="2">
                  <c:v>140.93365268255801</c:v>
                </c:pt>
                <c:pt idx="3">
                  <c:v>141.942938856941</c:v>
                </c:pt>
                <c:pt idx="4">
                  <c:v>140.83387388682399</c:v>
                </c:pt>
                <c:pt idx="5">
                  <c:v>139.71693343665299</c:v>
                </c:pt>
                <c:pt idx="6">
                  <c:v>219.33544079852999</c:v>
                </c:pt>
                <c:pt idx="7">
                  <c:v>358.321910361341</c:v>
                </c:pt>
                <c:pt idx="8">
                  <c:v>352.06053013234902</c:v>
                </c:pt>
                <c:pt idx="9">
                  <c:v>291.38745551915201</c:v>
                </c:pt>
                <c:pt idx="10">
                  <c:v>286.069715854273</c:v>
                </c:pt>
                <c:pt idx="11">
                  <c:v>338.03225768730101</c:v>
                </c:pt>
                <c:pt idx="12">
                  <c:v>178.02018087607701</c:v>
                </c:pt>
                <c:pt idx="13">
                  <c:v>160.35708052708</c:v>
                </c:pt>
                <c:pt idx="14">
                  <c:v>261.64255169924701</c:v>
                </c:pt>
                <c:pt idx="15">
                  <c:v>328.88081950028902</c:v>
                </c:pt>
                <c:pt idx="16">
                  <c:v>263.16924174883599</c:v>
                </c:pt>
                <c:pt idx="17">
                  <c:v>289.04691154541001</c:v>
                </c:pt>
                <c:pt idx="18">
                  <c:v>262.2418165016</c:v>
                </c:pt>
                <c:pt idx="19">
                  <c:v>240.66672543593899</c:v>
                </c:pt>
                <c:pt idx="20">
                  <c:v>236.49164334425299</c:v>
                </c:pt>
                <c:pt idx="21">
                  <c:v>232.067761911639</c:v>
                </c:pt>
                <c:pt idx="22">
                  <c:v>190.41457469926101</c:v>
                </c:pt>
                <c:pt idx="23">
                  <c:v>189.284258673181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D-4AA7-B12D-E4B515044B4D}"/>
            </c:ext>
          </c:extLst>
        </c:ser>
        <c:ser>
          <c:idx val="5"/>
          <c:order val="7"/>
          <c:tx>
            <c:strRef>
              <c:f>'9.4'!$G$3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10.4805570841934</c:v>
                </c:pt>
                <c:pt idx="7">
                  <c:v>366.08641315508299</c:v>
                </c:pt>
                <c:pt idx="8">
                  <c:v>522.18562301971303</c:v>
                </c:pt>
                <c:pt idx="9">
                  <c:v>290.269382256629</c:v>
                </c:pt>
                <c:pt idx="10">
                  <c:v>93.131769577896605</c:v>
                </c:pt>
                <c:pt idx="11">
                  <c:v>164.91684174887399</c:v>
                </c:pt>
                <c:pt idx="12">
                  <c:v>311.51928786578799</c:v>
                </c:pt>
                <c:pt idx="13">
                  <c:v>136.380530656665</c:v>
                </c:pt>
                <c:pt idx="14">
                  <c:v>262.59626729160698</c:v>
                </c:pt>
                <c:pt idx="15">
                  <c:v>434.723353937159</c:v>
                </c:pt>
                <c:pt idx="16">
                  <c:v>521.090759311483</c:v>
                </c:pt>
                <c:pt idx="17">
                  <c:v>952.20581762917197</c:v>
                </c:pt>
                <c:pt idx="18">
                  <c:v>398.278624636811</c:v>
                </c:pt>
                <c:pt idx="19">
                  <c:v>351.42315564394499</c:v>
                </c:pt>
                <c:pt idx="20">
                  <c:v>174.07403980697501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D-4AA7-B12D-E4B515044B4D}"/>
            </c:ext>
          </c:extLst>
        </c:ser>
        <c:ser>
          <c:idx val="10"/>
          <c:order val="10"/>
          <c:tx>
            <c:strRef>
              <c:f>'9.4'!$P$4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1008"/>
        <c:axId val="43709184"/>
      </c:areaChart>
      <c:areaChart>
        <c:grouping val="stacked"/>
        <c:varyColors val="0"/>
        <c:ser>
          <c:idx val="8"/>
          <c:order val="8"/>
          <c:tx>
            <c:strRef>
              <c:f>'9.4'!$J$3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'9.4'!$Q$5:$Q$28</c:f>
              <c:numCache>
                <c:formatCode>General</c:formatCode>
                <c:ptCount val="24"/>
                <c:pt idx="0">
                  <c:v>-1529.3359644547199</c:v>
                </c:pt>
                <c:pt idx="1">
                  <c:v>-1463.6777762117699</c:v>
                </c:pt>
                <c:pt idx="2">
                  <c:v>-1467.59575179064</c:v>
                </c:pt>
                <c:pt idx="3">
                  <c:v>-1526.9755873796601</c:v>
                </c:pt>
                <c:pt idx="4">
                  <c:v>-1520.9263171294001</c:v>
                </c:pt>
                <c:pt idx="5">
                  <c:v>-1528.66094681859</c:v>
                </c:pt>
                <c:pt idx="6">
                  <c:v>-1763.0689938385799</c:v>
                </c:pt>
                <c:pt idx="7">
                  <c:v>-1709.20740063779</c:v>
                </c:pt>
                <c:pt idx="8">
                  <c:v>-1759.5688854488101</c:v>
                </c:pt>
                <c:pt idx="9">
                  <c:v>-1277.1307528915099</c:v>
                </c:pt>
                <c:pt idx="10">
                  <c:v>-1006.88036243027</c:v>
                </c:pt>
                <c:pt idx="11">
                  <c:v>-1365.3173672995899</c:v>
                </c:pt>
                <c:pt idx="12">
                  <c:v>-1393.8647103778201</c:v>
                </c:pt>
                <c:pt idx="13">
                  <c:v>-1200.8589080192401</c:v>
                </c:pt>
                <c:pt idx="14">
                  <c:v>-1506.69028482627</c:v>
                </c:pt>
                <c:pt idx="15">
                  <c:v>-1583.54767523642</c:v>
                </c:pt>
                <c:pt idx="16">
                  <c:v>-1706.3966763306901</c:v>
                </c:pt>
                <c:pt idx="17">
                  <c:v>-2414.3664637577299</c:v>
                </c:pt>
                <c:pt idx="18">
                  <c:v>-2178.8683214348098</c:v>
                </c:pt>
                <c:pt idx="19">
                  <c:v>-2192.9290570654798</c:v>
                </c:pt>
                <c:pt idx="20">
                  <c:v>-2362.3800212051601</c:v>
                </c:pt>
                <c:pt idx="21">
                  <c:v>-2649.5852533131701</c:v>
                </c:pt>
                <c:pt idx="22">
                  <c:v>-2985.5281287062198</c:v>
                </c:pt>
                <c:pt idx="23">
                  <c:v>-2747.9096159855098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D-4AA7-B12D-E4B515044B4D}"/>
            </c:ext>
          </c:extLst>
        </c:ser>
        <c:ser>
          <c:idx val="9"/>
          <c:order val="9"/>
          <c:tx>
            <c:strRef>
              <c:f>'9.4'!$K$3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'9.4'!$K$5:$K$28</c:f>
              <c:numCache>
                <c:formatCode>#,##0</c:formatCode>
                <c:ptCount val="24"/>
                <c:pt idx="0">
                  <c:v>-1041.1516287520201</c:v>
                </c:pt>
                <c:pt idx="1">
                  <c:v>-1056.75845822056</c:v>
                </c:pt>
                <c:pt idx="2">
                  <c:v>-1048.7875841023499</c:v>
                </c:pt>
                <c:pt idx="3">
                  <c:v>-1003.2916605443</c:v>
                </c:pt>
                <c:pt idx="4">
                  <c:v>-1029.3292828333199</c:v>
                </c:pt>
                <c:pt idx="5">
                  <c:v>-760.85825469941904</c:v>
                </c:pt>
                <c:pt idx="6">
                  <c:v>-5.0018898861904297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-7.8703985772742596E-2</c:v>
                </c:pt>
                <c:pt idx="23">
                  <c:v>-458.36868031094099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32160"/>
        <c:axId val="43710720"/>
      </c:areaChart>
      <c:catAx>
        <c:axId val="436910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43709184"/>
        <c:crosses val="autoZero"/>
        <c:auto val="1"/>
        <c:lblAlgn val="ctr"/>
        <c:lblOffset val="100"/>
        <c:noMultiLvlLbl val="0"/>
      </c:catAx>
      <c:valAx>
        <c:axId val="43709184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3691008"/>
        <c:crosses val="autoZero"/>
        <c:crossBetween val="midCat"/>
        <c:majorUnit val="2000"/>
      </c:valAx>
      <c:valAx>
        <c:axId val="4371072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332160"/>
        <c:crosses val="max"/>
        <c:crossBetween val="midCat"/>
      </c:valAx>
      <c:catAx>
        <c:axId val="17033216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4371072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'9.5'!$B$3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'9.5'!$B$5:$B$28</c:f>
              <c:numCache>
                <c:formatCode>#,##0</c:formatCode>
                <c:ptCount val="24"/>
                <c:pt idx="0">
                  <c:v>3444.8814776313998</c:v>
                </c:pt>
                <c:pt idx="1">
                  <c:v>3444.8297854489801</c:v>
                </c:pt>
                <c:pt idx="2">
                  <c:v>3441.1144459693801</c:v>
                </c:pt>
                <c:pt idx="3">
                  <c:v>3433.7454499475698</c:v>
                </c:pt>
                <c:pt idx="4">
                  <c:v>3437.9127184184199</c:v>
                </c:pt>
                <c:pt idx="5">
                  <c:v>3441.24285607616</c:v>
                </c:pt>
                <c:pt idx="6">
                  <c:v>3440.3690354979099</c:v>
                </c:pt>
                <c:pt idx="7">
                  <c:v>3426.8100380344499</c:v>
                </c:pt>
                <c:pt idx="8">
                  <c:v>3441.0260640218198</c:v>
                </c:pt>
                <c:pt idx="9">
                  <c:v>3435.5731148528098</c:v>
                </c:pt>
                <c:pt idx="10">
                  <c:v>3454.8201943509798</c:v>
                </c:pt>
                <c:pt idx="11">
                  <c:v>3507.9522587080701</c:v>
                </c:pt>
                <c:pt idx="12">
                  <c:v>3559.7269361049598</c:v>
                </c:pt>
                <c:pt idx="13">
                  <c:v>3619.2457880208599</c:v>
                </c:pt>
                <c:pt idx="14">
                  <c:v>3671.1154915837601</c:v>
                </c:pt>
                <c:pt idx="15">
                  <c:v>3693.9695104631501</c:v>
                </c:pt>
                <c:pt idx="16">
                  <c:v>3692.8472685822999</c:v>
                </c:pt>
                <c:pt idx="17">
                  <c:v>3694.4447919280901</c:v>
                </c:pt>
                <c:pt idx="18">
                  <c:v>3694.4131016116398</c:v>
                </c:pt>
                <c:pt idx="19">
                  <c:v>3694.7949772530601</c:v>
                </c:pt>
                <c:pt idx="20">
                  <c:v>3693.7293822199799</c:v>
                </c:pt>
                <c:pt idx="21">
                  <c:v>3692.6604732200899</c:v>
                </c:pt>
                <c:pt idx="22">
                  <c:v>3690.1541250127898</c:v>
                </c:pt>
                <c:pt idx="23">
                  <c:v>3690.0290655137301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3-48EB-9CA2-778AE5CF7536}"/>
            </c:ext>
          </c:extLst>
        </c:ser>
        <c:ser>
          <c:idx val="1"/>
          <c:order val="1"/>
          <c:tx>
            <c:strRef>
              <c:f>'9.5'!$C$3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'9.5'!$C$5:$C$28</c:f>
              <c:numCache>
                <c:formatCode>#,##0</c:formatCode>
                <c:ptCount val="24"/>
                <c:pt idx="0">
                  <c:v>4910.82778743775</c:v>
                </c:pt>
                <c:pt idx="1">
                  <c:v>4907.8370110706701</c:v>
                </c:pt>
                <c:pt idx="2">
                  <c:v>4561.2626533254897</c:v>
                </c:pt>
                <c:pt idx="3">
                  <c:v>4565.7242980347201</c:v>
                </c:pt>
                <c:pt idx="4">
                  <c:v>4593.6527731926999</c:v>
                </c:pt>
                <c:pt idx="5">
                  <c:v>4898.5709559936004</c:v>
                </c:pt>
                <c:pt idx="6">
                  <c:v>5186.9534649350398</c:v>
                </c:pt>
                <c:pt idx="7">
                  <c:v>5206.6524915624104</c:v>
                </c:pt>
                <c:pt idx="8">
                  <c:v>5061.9354543788804</c:v>
                </c:pt>
                <c:pt idx="9">
                  <c:v>5020.5007055379401</c:v>
                </c:pt>
                <c:pt idx="10">
                  <c:v>5092.6178831408797</c:v>
                </c:pt>
                <c:pt idx="11">
                  <c:v>5126.1553680362804</c:v>
                </c:pt>
                <c:pt idx="12">
                  <c:v>5093.6460314365204</c:v>
                </c:pt>
                <c:pt idx="13">
                  <c:v>5215.6321307729804</c:v>
                </c:pt>
                <c:pt idx="14">
                  <c:v>5092.4522121088803</c:v>
                </c:pt>
                <c:pt idx="15">
                  <c:v>5100.18802588782</c:v>
                </c:pt>
                <c:pt idx="16">
                  <c:v>5229.2371694023204</c:v>
                </c:pt>
                <c:pt idx="17">
                  <c:v>5107.46736670265</c:v>
                </c:pt>
                <c:pt idx="18">
                  <c:v>5081.3643043205202</c:v>
                </c:pt>
                <c:pt idx="19">
                  <c:v>5287.6347172492797</c:v>
                </c:pt>
                <c:pt idx="20">
                  <c:v>5270.2341542030899</c:v>
                </c:pt>
                <c:pt idx="21">
                  <c:v>5242.0416560672602</c:v>
                </c:pt>
                <c:pt idx="22">
                  <c:v>5147.60844094817</c:v>
                </c:pt>
                <c:pt idx="23">
                  <c:v>4737.6604406684901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3-48EB-9CA2-778AE5CF7536}"/>
            </c:ext>
          </c:extLst>
        </c:ser>
        <c:ser>
          <c:idx val="2"/>
          <c:order val="2"/>
          <c:tx>
            <c:strRef>
              <c:f>'9.5'!$D$3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'9.5'!$D$5:$D$28</c:f>
              <c:numCache>
                <c:formatCode>#,##0</c:formatCode>
                <c:ptCount val="24"/>
                <c:pt idx="0">
                  <c:v>1206.1769079559599</c:v>
                </c:pt>
                <c:pt idx="1">
                  <c:v>1193.76567971396</c:v>
                </c:pt>
                <c:pt idx="2">
                  <c:v>1169.19037685079</c:v>
                </c:pt>
                <c:pt idx="3">
                  <c:v>1159.7830423471601</c:v>
                </c:pt>
                <c:pt idx="4">
                  <c:v>1166.4186106606001</c:v>
                </c:pt>
                <c:pt idx="5">
                  <c:v>1186.56741025374</c:v>
                </c:pt>
                <c:pt idx="6">
                  <c:v>1234.3087591074</c:v>
                </c:pt>
                <c:pt idx="7">
                  <c:v>1259.87420718926</c:v>
                </c:pt>
                <c:pt idx="8">
                  <c:v>1252.0982268157099</c:v>
                </c:pt>
                <c:pt idx="9">
                  <c:v>1251.10806529092</c:v>
                </c:pt>
                <c:pt idx="10">
                  <c:v>1260.1246831783201</c:v>
                </c:pt>
                <c:pt idx="11">
                  <c:v>1269.79584429173</c:v>
                </c:pt>
                <c:pt idx="12">
                  <c:v>1261.2684583718899</c:v>
                </c:pt>
                <c:pt idx="13">
                  <c:v>1275.3811406749401</c:v>
                </c:pt>
                <c:pt idx="14">
                  <c:v>1255.21229476809</c:v>
                </c:pt>
                <c:pt idx="15">
                  <c:v>1252.55406388711</c:v>
                </c:pt>
                <c:pt idx="16">
                  <c:v>1260.19481368322</c:v>
                </c:pt>
                <c:pt idx="17">
                  <c:v>1246.3325849483399</c:v>
                </c:pt>
                <c:pt idx="18">
                  <c:v>1237.1706939631499</c:v>
                </c:pt>
                <c:pt idx="19">
                  <c:v>1246.3225811549801</c:v>
                </c:pt>
                <c:pt idx="20">
                  <c:v>1252.49562485709</c:v>
                </c:pt>
                <c:pt idx="21">
                  <c:v>1250.86762163089</c:v>
                </c:pt>
                <c:pt idx="22">
                  <c:v>1242.2433896968801</c:v>
                </c:pt>
                <c:pt idx="23">
                  <c:v>891.91589625325696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8EB-9CA2-778AE5CF7536}"/>
            </c:ext>
          </c:extLst>
        </c:ser>
        <c:ser>
          <c:idx val="3"/>
          <c:order val="3"/>
          <c:tx>
            <c:strRef>
              <c:f>'9.5'!$E$3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'9.5'!$E$5:$E$28</c:f>
              <c:numCache>
                <c:formatCode>#,##0</c:formatCode>
                <c:ptCount val="24"/>
                <c:pt idx="0">
                  <c:v>430.71127830688602</c:v>
                </c:pt>
                <c:pt idx="1">
                  <c:v>429.18032268967301</c:v>
                </c:pt>
                <c:pt idx="2">
                  <c:v>426.83215623290602</c:v>
                </c:pt>
                <c:pt idx="3">
                  <c:v>424.086332142929</c:v>
                </c:pt>
                <c:pt idx="4">
                  <c:v>420.92263130305503</c:v>
                </c:pt>
                <c:pt idx="5">
                  <c:v>431.82032690277401</c:v>
                </c:pt>
                <c:pt idx="6">
                  <c:v>506.65549796569798</c:v>
                </c:pt>
                <c:pt idx="7">
                  <c:v>535.96628215433805</c:v>
                </c:pt>
                <c:pt idx="8">
                  <c:v>517.52327393533506</c:v>
                </c:pt>
                <c:pt idx="9">
                  <c:v>515.32756724568196</c:v>
                </c:pt>
                <c:pt idx="10">
                  <c:v>512.83380132039997</c:v>
                </c:pt>
                <c:pt idx="11">
                  <c:v>533.90589056628505</c:v>
                </c:pt>
                <c:pt idx="12">
                  <c:v>513.93419864918906</c:v>
                </c:pt>
                <c:pt idx="13">
                  <c:v>527.49721320708102</c:v>
                </c:pt>
                <c:pt idx="14">
                  <c:v>506.94680667634998</c:v>
                </c:pt>
                <c:pt idx="15">
                  <c:v>512.87552635334896</c:v>
                </c:pt>
                <c:pt idx="16">
                  <c:v>525.37647700533</c:v>
                </c:pt>
                <c:pt idx="17">
                  <c:v>524.88047729021503</c:v>
                </c:pt>
                <c:pt idx="18">
                  <c:v>520.42115226181295</c:v>
                </c:pt>
                <c:pt idx="19">
                  <c:v>530.30975217674495</c:v>
                </c:pt>
                <c:pt idx="20">
                  <c:v>526.07215738825903</c:v>
                </c:pt>
                <c:pt idx="21">
                  <c:v>508.90243734760298</c:v>
                </c:pt>
                <c:pt idx="22">
                  <c:v>443.33187438916201</c:v>
                </c:pt>
                <c:pt idx="23">
                  <c:v>432.17120888973398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3-48EB-9CA2-778AE5CF7536}"/>
            </c:ext>
          </c:extLst>
        </c:ser>
        <c:ser>
          <c:idx val="6"/>
          <c:order val="4"/>
          <c:tx>
            <c:strRef>
              <c:f>'9.5'!$I$3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'9.5'!$I$5:$I$28</c:f>
              <c:numCache>
                <c:formatCode>#,##0</c:formatCode>
                <c:ptCount val="24"/>
                <c:pt idx="0">
                  <c:v>83.615745469957403</c:v>
                </c:pt>
                <c:pt idx="1">
                  <c:v>87.108299973857797</c:v>
                </c:pt>
                <c:pt idx="2">
                  <c:v>83.832129711912501</c:v>
                </c:pt>
                <c:pt idx="3">
                  <c:v>77.3181044230395</c:v>
                </c:pt>
                <c:pt idx="4">
                  <c:v>80.964222791626099</c:v>
                </c:pt>
                <c:pt idx="5">
                  <c:v>86.860374550665199</c:v>
                </c:pt>
                <c:pt idx="6">
                  <c:v>82.720150327407396</c:v>
                </c:pt>
                <c:pt idx="7">
                  <c:v>85.803653642441603</c:v>
                </c:pt>
                <c:pt idx="8">
                  <c:v>87.312144190574003</c:v>
                </c:pt>
                <c:pt idx="9">
                  <c:v>92.099067477326003</c:v>
                </c:pt>
                <c:pt idx="10">
                  <c:v>90.489258238024306</c:v>
                </c:pt>
                <c:pt idx="11">
                  <c:v>89.887170566642197</c:v>
                </c:pt>
                <c:pt idx="12">
                  <c:v>92.220728461756806</c:v>
                </c:pt>
                <c:pt idx="13">
                  <c:v>88.090541825369101</c:v>
                </c:pt>
                <c:pt idx="14">
                  <c:v>85.090495593327205</c:v>
                </c:pt>
                <c:pt idx="15">
                  <c:v>88.819249689534203</c:v>
                </c:pt>
                <c:pt idx="16">
                  <c:v>78.688894452567894</c:v>
                </c:pt>
                <c:pt idx="17">
                  <c:v>86.645272806685199</c:v>
                </c:pt>
                <c:pt idx="18">
                  <c:v>113.790004911675</c:v>
                </c:pt>
                <c:pt idx="19">
                  <c:v>124.883774397531</c:v>
                </c:pt>
                <c:pt idx="20">
                  <c:v>126.635931589233</c:v>
                </c:pt>
                <c:pt idx="21">
                  <c:v>124.370154765989</c:v>
                </c:pt>
                <c:pt idx="22">
                  <c:v>134.959630834244</c:v>
                </c:pt>
                <c:pt idx="23">
                  <c:v>140.08627489072299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3-48EB-9CA2-778AE5CF7536}"/>
            </c:ext>
          </c:extLst>
        </c:ser>
        <c:ser>
          <c:idx val="7"/>
          <c:order val="5"/>
          <c:tx>
            <c:strRef>
              <c:f>'9.5'!$H$3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0.50029429500332501</c:v>
                </c:pt>
                <c:pt idx="7">
                  <c:v>2.4805487913222799</c:v>
                </c:pt>
                <c:pt idx="8">
                  <c:v>4.4877980877169401</c:v>
                </c:pt>
                <c:pt idx="9">
                  <c:v>11.1910156211624</c:v>
                </c:pt>
                <c:pt idx="10">
                  <c:v>20.226968082564301</c:v>
                </c:pt>
                <c:pt idx="11">
                  <c:v>27.334340532372501</c:v>
                </c:pt>
                <c:pt idx="12">
                  <c:v>30.714277232906799</c:v>
                </c:pt>
                <c:pt idx="13">
                  <c:v>21.864994551695599</c:v>
                </c:pt>
                <c:pt idx="14">
                  <c:v>12.173267609054401</c:v>
                </c:pt>
                <c:pt idx="15">
                  <c:v>4.1735014424909096</c:v>
                </c:pt>
                <c:pt idx="16">
                  <c:v>1.9109686761292399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93-48EB-9CA2-778AE5CF7536}"/>
            </c:ext>
          </c:extLst>
        </c:ser>
        <c:ser>
          <c:idx val="4"/>
          <c:order val="6"/>
          <c:tx>
            <c:strRef>
              <c:f>'9.5'!$F$3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'9.5'!$F$5:$F$28</c:f>
              <c:numCache>
                <c:formatCode>#,##0</c:formatCode>
                <c:ptCount val="24"/>
                <c:pt idx="0">
                  <c:v>139.72703815714601</c:v>
                </c:pt>
                <c:pt idx="1">
                  <c:v>139.46515468044601</c:v>
                </c:pt>
                <c:pt idx="2">
                  <c:v>140.50114294681799</c:v>
                </c:pt>
                <c:pt idx="3">
                  <c:v>140.38171768472</c:v>
                </c:pt>
                <c:pt idx="4">
                  <c:v>139.18351869396199</c:v>
                </c:pt>
                <c:pt idx="5">
                  <c:v>139.28411345588199</c:v>
                </c:pt>
                <c:pt idx="6">
                  <c:v>202.099500652393</c:v>
                </c:pt>
                <c:pt idx="7">
                  <c:v>352.61932480898702</c:v>
                </c:pt>
                <c:pt idx="8">
                  <c:v>346.93458265489602</c:v>
                </c:pt>
                <c:pt idx="9">
                  <c:v>325.80201451141801</c:v>
                </c:pt>
                <c:pt idx="10">
                  <c:v>314.850167385514</c:v>
                </c:pt>
                <c:pt idx="11">
                  <c:v>300.96163336229199</c:v>
                </c:pt>
                <c:pt idx="12">
                  <c:v>242.01284623239701</c:v>
                </c:pt>
                <c:pt idx="13">
                  <c:v>242.50711084606399</c:v>
                </c:pt>
                <c:pt idx="14">
                  <c:v>232.23479014170101</c:v>
                </c:pt>
                <c:pt idx="15">
                  <c:v>236.25023530715401</c:v>
                </c:pt>
                <c:pt idx="16">
                  <c:v>305.363220930019</c:v>
                </c:pt>
                <c:pt idx="17">
                  <c:v>297.63851649689599</c:v>
                </c:pt>
                <c:pt idx="18">
                  <c:v>312.57158143038299</c:v>
                </c:pt>
                <c:pt idx="19">
                  <c:v>302.862992860492</c:v>
                </c:pt>
                <c:pt idx="20">
                  <c:v>290.86691756955298</c:v>
                </c:pt>
                <c:pt idx="21">
                  <c:v>238.08795393550801</c:v>
                </c:pt>
                <c:pt idx="22">
                  <c:v>192.335530226153</c:v>
                </c:pt>
                <c:pt idx="23">
                  <c:v>145.58703564441601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93-48EB-9CA2-778AE5CF7536}"/>
            </c:ext>
          </c:extLst>
        </c:ser>
        <c:ser>
          <c:idx val="5"/>
          <c:order val="7"/>
          <c:tx>
            <c:strRef>
              <c:f>'9.5'!$G$3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31.212025811749601</c:v>
                </c:pt>
                <c:pt idx="7">
                  <c:v>77.652174069969703</c:v>
                </c:pt>
                <c:pt idx="8">
                  <c:v>211.07372211302501</c:v>
                </c:pt>
                <c:pt idx="9">
                  <c:v>485.20052328656402</c:v>
                </c:pt>
                <c:pt idx="10">
                  <c:v>523.951352825409</c:v>
                </c:pt>
                <c:pt idx="11">
                  <c:v>513.43695557618696</c:v>
                </c:pt>
                <c:pt idx="12">
                  <c:v>477.13409942893998</c:v>
                </c:pt>
                <c:pt idx="13">
                  <c:v>488.282268801599</c:v>
                </c:pt>
                <c:pt idx="14">
                  <c:v>454.02969259514299</c:v>
                </c:pt>
                <c:pt idx="15">
                  <c:v>360.57899289916298</c:v>
                </c:pt>
                <c:pt idx="16">
                  <c:v>493.58383127176597</c:v>
                </c:pt>
                <c:pt idx="17">
                  <c:v>156.709753270183</c:v>
                </c:pt>
                <c:pt idx="18">
                  <c:v>319.687582064011</c:v>
                </c:pt>
                <c:pt idx="19">
                  <c:v>2.82348491962887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93-48EB-9CA2-778AE5CF7536}"/>
            </c:ext>
          </c:extLst>
        </c:ser>
        <c:ser>
          <c:idx val="10"/>
          <c:order val="10"/>
          <c:tx>
            <c:strRef>
              <c:f>'9.5'!$P$4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18.1335773846751</c:v>
                </c:pt>
                <c:pt idx="8">
                  <c:v>215.969418478996</c:v>
                </c:pt>
                <c:pt idx="9">
                  <c:v>143.883239131827</c:v>
                </c:pt>
                <c:pt idx="10">
                  <c:v>68.855620776818398</c:v>
                </c:pt>
                <c:pt idx="11">
                  <c:v>0</c:v>
                </c:pt>
                <c:pt idx="12">
                  <c:v>133.918747444762</c:v>
                </c:pt>
                <c:pt idx="13">
                  <c:v>0</c:v>
                </c:pt>
                <c:pt idx="14">
                  <c:v>0</c:v>
                </c:pt>
                <c:pt idx="15">
                  <c:v>103.206199701061</c:v>
                </c:pt>
                <c:pt idx="16">
                  <c:v>0</c:v>
                </c:pt>
                <c:pt idx="17">
                  <c:v>70.263833167040104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09024"/>
        <c:axId val="171823104"/>
      </c:areaChart>
      <c:areaChart>
        <c:grouping val="stacked"/>
        <c:varyColors val="0"/>
        <c:ser>
          <c:idx val="8"/>
          <c:order val="8"/>
          <c:tx>
            <c:strRef>
              <c:f>'9.5'!$J$3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'9.5'!$Q$5:$Q$28</c:f>
              <c:numCache>
                <c:formatCode>General</c:formatCode>
                <c:ptCount val="24"/>
                <c:pt idx="0">
                  <c:v>-554.21048149423598</c:v>
                </c:pt>
                <c:pt idx="1">
                  <c:v>-488.33488668638103</c:v>
                </c:pt>
                <c:pt idx="2">
                  <c:v>-230.18964610184099</c:v>
                </c:pt>
                <c:pt idx="3">
                  <c:v>-275.445468255229</c:v>
                </c:pt>
                <c:pt idx="4">
                  <c:v>-145.85077438752799</c:v>
                </c:pt>
                <c:pt idx="5">
                  <c:v>-145.16491717203601</c:v>
                </c:pt>
                <c:pt idx="6">
                  <c:v>-264.57826221979201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-57.326125648900799</c:v>
                </c:pt>
                <c:pt idx="12">
                  <c:v>0</c:v>
                </c:pt>
                <c:pt idx="13">
                  <c:v>-32.306238935258001</c:v>
                </c:pt>
                <c:pt idx="14">
                  <c:v>-76.006151652290498</c:v>
                </c:pt>
                <c:pt idx="15">
                  <c:v>0</c:v>
                </c:pt>
                <c:pt idx="16">
                  <c:v>-228.982928437467</c:v>
                </c:pt>
                <c:pt idx="17">
                  <c:v>0</c:v>
                </c:pt>
                <c:pt idx="18">
                  <c:v>-349.780268933549</c:v>
                </c:pt>
                <c:pt idx="19">
                  <c:v>-289.26343489915598</c:v>
                </c:pt>
                <c:pt idx="20">
                  <c:v>-644.23423634879202</c:v>
                </c:pt>
                <c:pt idx="21">
                  <c:v>-1055.0495939499799</c:v>
                </c:pt>
                <c:pt idx="22">
                  <c:v>-1279.5866786131501</c:v>
                </c:pt>
                <c:pt idx="23">
                  <c:v>-1036.6988865646699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93-48EB-9CA2-778AE5CF7536}"/>
            </c:ext>
          </c:extLst>
        </c:ser>
        <c:ser>
          <c:idx val="9"/>
          <c:order val="9"/>
          <c:tx>
            <c:strRef>
              <c:f>'9.5'!$K$3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'9.5'!$K$5:$K$28</c:f>
              <c:numCache>
                <c:formatCode>#,##0</c:formatCode>
                <c:ptCount val="24"/>
                <c:pt idx="0">
                  <c:v>-1017.99382226375</c:v>
                </c:pt>
                <c:pt idx="1">
                  <c:v>-1057.0032795864499</c:v>
                </c:pt>
                <c:pt idx="2">
                  <c:v>-1048.90103400674</c:v>
                </c:pt>
                <c:pt idx="3">
                  <c:v>-1039.8467506176801</c:v>
                </c:pt>
                <c:pt idx="4">
                  <c:v>-1029.5387719919499</c:v>
                </c:pt>
                <c:pt idx="5">
                  <c:v>-871.08398357430804</c:v>
                </c:pt>
                <c:pt idx="6">
                  <c:v>-4.9528644126620804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-3.6874118253900301E-2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26176"/>
        <c:axId val="171824640"/>
      </c:areaChart>
      <c:catAx>
        <c:axId val="17180902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823104"/>
        <c:crosses val="autoZero"/>
        <c:auto val="1"/>
        <c:lblAlgn val="ctr"/>
        <c:lblOffset val="100"/>
        <c:noMultiLvlLbl val="0"/>
      </c:catAx>
      <c:valAx>
        <c:axId val="171823104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809024"/>
        <c:crosses val="autoZero"/>
        <c:crossBetween val="midCat"/>
        <c:majorUnit val="2000"/>
      </c:valAx>
      <c:valAx>
        <c:axId val="17182464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826176"/>
        <c:crosses val="max"/>
        <c:crossBetween val="midCat"/>
      </c:valAx>
      <c:catAx>
        <c:axId val="17182617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82464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'9.6'!$B$3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'9.6'!$B$5:$B$28</c:f>
              <c:numCache>
                <c:formatCode>#,##0</c:formatCode>
                <c:ptCount val="24"/>
                <c:pt idx="0">
                  <c:v>3640.2059420915698</c:v>
                </c:pt>
                <c:pt idx="1">
                  <c:v>3638.33182930165</c:v>
                </c:pt>
                <c:pt idx="2">
                  <c:v>3636.8081704697902</c:v>
                </c:pt>
                <c:pt idx="3">
                  <c:v>3636.91998245573</c:v>
                </c:pt>
                <c:pt idx="4">
                  <c:v>3639.22632518919</c:v>
                </c:pt>
                <c:pt idx="5">
                  <c:v>3638.49870185597</c:v>
                </c:pt>
                <c:pt idx="6">
                  <c:v>3642.9995916343</c:v>
                </c:pt>
                <c:pt idx="7">
                  <c:v>3645.1457233517899</c:v>
                </c:pt>
                <c:pt idx="8">
                  <c:v>3645.82494765498</c:v>
                </c:pt>
                <c:pt idx="9">
                  <c:v>3651.4573170384501</c:v>
                </c:pt>
                <c:pt idx="10">
                  <c:v>3652.4385840466698</c:v>
                </c:pt>
                <c:pt idx="11">
                  <c:v>3646.0619232239201</c:v>
                </c:pt>
                <c:pt idx="12">
                  <c:v>3647.9727579986602</c:v>
                </c:pt>
                <c:pt idx="13">
                  <c:v>3589.1558887071101</c:v>
                </c:pt>
                <c:pt idx="14">
                  <c:v>3491.5116054928299</c:v>
                </c:pt>
                <c:pt idx="15">
                  <c:v>3489.3187370741398</c:v>
                </c:pt>
                <c:pt idx="16">
                  <c:v>3563.40224290781</c:v>
                </c:pt>
                <c:pt idx="17">
                  <c:v>3639.7386606407199</c:v>
                </c:pt>
                <c:pt idx="18">
                  <c:v>3643.2916318459502</c:v>
                </c:pt>
                <c:pt idx="19">
                  <c:v>3644.19950377655</c:v>
                </c:pt>
                <c:pt idx="20">
                  <c:v>3646.1620703876602</c:v>
                </c:pt>
                <c:pt idx="21">
                  <c:v>3650.3875962090601</c:v>
                </c:pt>
                <c:pt idx="22">
                  <c:v>3653.28137254385</c:v>
                </c:pt>
                <c:pt idx="23">
                  <c:v>3656.0449697887798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356-8D0C-03515BD7ED7C}"/>
            </c:ext>
          </c:extLst>
        </c:ser>
        <c:ser>
          <c:idx val="1"/>
          <c:order val="1"/>
          <c:tx>
            <c:strRef>
              <c:f>'9.6'!$C$3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'9.6'!$C$5:$C$28</c:f>
              <c:numCache>
                <c:formatCode>#,##0</c:formatCode>
                <c:ptCount val="24"/>
                <c:pt idx="0">
                  <c:v>2521.2239000224999</c:v>
                </c:pt>
                <c:pt idx="1">
                  <c:v>2496.5405358256598</c:v>
                </c:pt>
                <c:pt idx="2">
                  <c:v>2484.3774928757002</c:v>
                </c:pt>
                <c:pt idx="3">
                  <c:v>2533.3439687036998</c:v>
                </c:pt>
                <c:pt idx="4">
                  <c:v>2534.0611255461899</c:v>
                </c:pt>
                <c:pt idx="5">
                  <c:v>2520.1124505494199</c:v>
                </c:pt>
                <c:pt idx="6">
                  <c:v>2564.283931596</c:v>
                </c:pt>
                <c:pt idx="7">
                  <c:v>2507.0356967205298</c:v>
                </c:pt>
                <c:pt idx="8">
                  <c:v>2495.3339750339601</c:v>
                </c:pt>
                <c:pt idx="9">
                  <c:v>2618.0528356147502</c:v>
                </c:pt>
                <c:pt idx="10">
                  <c:v>2556.8306282895601</c:v>
                </c:pt>
                <c:pt idx="11">
                  <c:v>2507.5107002448699</c:v>
                </c:pt>
                <c:pt idx="12">
                  <c:v>2435.02258942248</c:v>
                </c:pt>
                <c:pt idx="13">
                  <c:v>2419.1072018858399</c:v>
                </c:pt>
                <c:pt idx="14">
                  <c:v>2360.2118993269</c:v>
                </c:pt>
                <c:pt idx="15">
                  <c:v>2434.2366085373701</c:v>
                </c:pt>
                <c:pt idx="16">
                  <c:v>2496.99486118188</c:v>
                </c:pt>
                <c:pt idx="17">
                  <c:v>2512.9221190601402</c:v>
                </c:pt>
                <c:pt idx="18">
                  <c:v>2767.9238933357501</c:v>
                </c:pt>
                <c:pt idx="19">
                  <c:v>2891.1684911819202</c:v>
                </c:pt>
                <c:pt idx="20">
                  <c:v>2794.61258995651</c:v>
                </c:pt>
                <c:pt idx="21">
                  <c:v>2702.8129232975598</c:v>
                </c:pt>
                <c:pt idx="22">
                  <c:v>2685.2670064845702</c:v>
                </c:pt>
                <c:pt idx="23">
                  <c:v>2688.6112606131001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356-8D0C-03515BD7ED7C}"/>
            </c:ext>
          </c:extLst>
        </c:ser>
        <c:ser>
          <c:idx val="2"/>
          <c:order val="2"/>
          <c:tx>
            <c:strRef>
              <c:f>'9.6'!$D$3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'9.6'!$D$5:$D$28</c:f>
              <c:numCache>
                <c:formatCode>#,##0</c:formatCode>
                <c:ptCount val="24"/>
                <c:pt idx="0">
                  <c:v>240.400135649009</c:v>
                </c:pt>
                <c:pt idx="1">
                  <c:v>209.65700833944899</c:v>
                </c:pt>
                <c:pt idx="2">
                  <c:v>209.15110584823901</c:v>
                </c:pt>
                <c:pt idx="3">
                  <c:v>209.859035183239</c:v>
                </c:pt>
                <c:pt idx="4">
                  <c:v>209.82063360967001</c:v>
                </c:pt>
                <c:pt idx="5">
                  <c:v>209.79057948427399</c:v>
                </c:pt>
                <c:pt idx="6">
                  <c:v>249.17243721531099</c:v>
                </c:pt>
                <c:pt idx="7">
                  <c:v>217.53271193694201</c:v>
                </c:pt>
                <c:pt idx="8">
                  <c:v>249.07392790048399</c:v>
                </c:pt>
                <c:pt idx="9">
                  <c:v>249.83528523483301</c:v>
                </c:pt>
                <c:pt idx="10">
                  <c:v>249.528071117678</c:v>
                </c:pt>
                <c:pt idx="11">
                  <c:v>245.96839336950299</c:v>
                </c:pt>
                <c:pt idx="12">
                  <c:v>241.58892029012301</c:v>
                </c:pt>
                <c:pt idx="13">
                  <c:v>244.15182177456299</c:v>
                </c:pt>
                <c:pt idx="14">
                  <c:v>237.299609077398</c:v>
                </c:pt>
                <c:pt idx="15">
                  <c:v>243.95480365444399</c:v>
                </c:pt>
                <c:pt idx="16">
                  <c:v>219.54463088853001</c:v>
                </c:pt>
                <c:pt idx="17">
                  <c:v>241.44366169878799</c:v>
                </c:pt>
                <c:pt idx="18">
                  <c:v>240.60049249362999</c:v>
                </c:pt>
                <c:pt idx="19">
                  <c:v>249.30767835930399</c:v>
                </c:pt>
                <c:pt idx="20">
                  <c:v>243.934767740692</c:v>
                </c:pt>
                <c:pt idx="21">
                  <c:v>245.307214330081</c:v>
                </c:pt>
                <c:pt idx="22">
                  <c:v>247.89015070920499</c:v>
                </c:pt>
                <c:pt idx="23">
                  <c:v>224.79565577069101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356-8D0C-03515BD7ED7C}"/>
            </c:ext>
          </c:extLst>
        </c:ser>
        <c:ser>
          <c:idx val="3"/>
          <c:order val="3"/>
          <c:tx>
            <c:strRef>
              <c:f>'9.6'!$E$3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'9.6'!$E$5:$E$28</c:f>
              <c:numCache>
                <c:formatCode>#,##0</c:formatCode>
                <c:ptCount val="24"/>
                <c:pt idx="0">
                  <c:v>394.39561620130797</c:v>
                </c:pt>
                <c:pt idx="1">
                  <c:v>398.68302147791098</c:v>
                </c:pt>
                <c:pt idx="2">
                  <c:v>398.867598236275</c:v>
                </c:pt>
                <c:pt idx="3">
                  <c:v>396.98162536455402</c:v>
                </c:pt>
                <c:pt idx="4">
                  <c:v>397.801712844478</c:v>
                </c:pt>
                <c:pt idx="5">
                  <c:v>400.02276242865798</c:v>
                </c:pt>
                <c:pt idx="6">
                  <c:v>428.61055978550797</c:v>
                </c:pt>
                <c:pt idx="7">
                  <c:v>434.65813853479801</c:v>
                </c:pt>
                <c:pt idx="8">
                  <c:v>426.25949660480302</c:v>
                </c:pt>
                <c:pt idx="9">
                  <c:v>436.89283070606501</c:v>
                </c:pt>
                <c:pt idx="10">
                  <c:v>408.982249503687</c:v>
                </c:pt>
                <c:pt idx="11">
                  <c:v>416.87554484300301</c:v>
                </c:pt>
                <c:pt idx="12">
                  <c:v>414.67944802965297</c:v>
                </c:pt>
                <c:pt idx="13">
                  <c:v>406.484102711346</c:v>
                </c:pt>
                <c:pt idx="14">
                  <c:v>402.43994903005199</c:v>
                </c:pt>
                <c:pt idx="15">
                  <c:v>401.86919193533402</c:v>
                </c:pt>
                <c:pt idx="16">
                  <c:v>404.31309804116398</c:v>
                </c:pt>
                <c:pt idx="17">
                  <c:v>420.765469385389</c:v>
                </c:pt>
                <c:pt idx="18">
                  <c:v>448.94188050186102</c:v>
                </c:pt>
                <c:pt idx="19">
                  <c:v>456.72821219698301</c:v>
                </c:pt>
                <c:pt idx="20">
                  <c:v>473.29126620207199</c:v>
                </c:pt>
                <c:pt idx="21">
                  <c:v>450.39549186389002</c:v>
                </c:pt>
                <c:pt idx="22">
                  <c:v>405.21220229742403</c:v>
                </c:pt>
                <c:pt idx="23">
                  <c:v>402.89010279867301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356-8D0C-03515BD7ED7C}"/>
            </c:ext>
          </c:extLst>
        </c:ser>
        <c:ser>
          <c:idx val="6"/>
          <c:order val="4"/>
          <c:tx>
            <c:strRef>
              <c:f>'9.6'!$I$3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'9.6'!$I$5:$I$28</c:f>
              <c:numCache>
                <c:formatCode>#,##0</c:formatCode>
                <c:ptCount val="24"/>
                <c:pt idx="0">
                  <c:v>114.81107755617199</c:v>
                </c:pt>
                <c:pt idx="1">
                  <c:v>107.22286361697</c:v>
                </c:pt>
                <c:pt idx="2">
                  <c:v>109.25354120521099</c:v>
                </c:pt>
                <c:pt idx="3">
                  <c:v>93.280836292272397</c:v>
                </c:pt>
                <c:pt idx="4">
                  <c:v>98.921284541112897</c:v>
                </c:pt>
                <c:pt idx="5">
                  <c:v>97.870248407677494</c:v>
                </c:pt>
                <c:pt idx="6">
                  <c:v>105.122427281111</c:v>
                </c:pt>
                <c:pt idx="7">
                  <c:v>116.094422119073</c:v>
                </c:pt>
                <c:pt idx="8">
                  <c:v>120.583090556107</c:v>
                </c:pt>
                <c:pt idx="9">
                  <c:v>113.70864047035001</c:v>
                </c:pt>
                <c:pt idx="10">
                  <c:v>132.33771253815701</c:v>
                </c:pt>
                <c:pt idx="11">
                  <c:v>143.89389118732299</c:v>
                </c:pt>
                <c:pt idx="12">
                  <c:v>110.46815110006099</c:v>
                </c:pt>
                <c:pt idx="13">
                  <c:v>79.085244429473406</c:v>
                </c:pt>
                <c:pt idx="14">
                  <c:v>81.782568143814501</c:v>
                </c:pt>
                <c:pt idx="15">
                  <c:v>88.110530507725301</c:v>
                </c:pt>
                <c:pt idx="16">
                  <c:v>86.904580185185097</c:v>
                </c:pt>
                <c:pt idx="17">
                  <c:v>85.625173116156205</c:v>
                </c:pt>
                <c:pt idx="18">
                  <c:v>92.795898123503093</c:v>
                </c:pt>
                <c:pt idx="19">
                  <c:v>100.46146391457</c:v>
                </c:pt>
                <c:pt idx="20">
                  <c:v>97.459047544253806</c:v>
                </c:pt>
                <c:pt idx="21">
                  <c:v>98.753668771691196</c:v>
                </c:pt>
                <c:pt idx="22">
                  <c:v>87.639680552943403</c:v>
                </c:pt>
                <c:pt idx="23">
                  <c:v>84.895074458443901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9-4356-8D0C-03515BD7ED7C}"/>
            </c:ext>
          </c:extLst>
        </c:ser>
        <c:ser>
          <c:idx val="7"/>
          <c:order val="5"/>
          <c:tx>
            <c:strRef>
              <c:f>'9.6'!$H$3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3.0343002959980101</c:v>
                </c:pt>
                <c:pt idx="7">
                  <c:v>11.379862043227201</c:v>
                </c:pt>
                <c:pt idx="8">
                  <c:v>136.725832675833</c:v>
                </c:pt>
                <c:pt idx="9">
                  <c:v>444.48013931317502</c:v>
                </c:pt>
                <c:pt idx="10">
                  <c:v>849.30860390945702</c:v>
                </c:pt>
                <c:pt idx="11">
                  <c:v>1188.33329804389</c:v>
                </c:pt>
                <c:pt idx="12">
                  <c:v>1373.52309842707</c:v>
                </c:pt>
                <c:pt idx="13">
                  <c:v>1328.6213740442299</c:v>
                </c:pt>
                <c:pt idx="14">
                  <c:v>1205.97628958573</c:v>
                </c:pt>
                <c:pt idx="15">
                  <c:v>920.77125793978598</c:v>
                </c:pt>
                <c:pt idx="16">
                  <c:v>538.06809948656598</c:v>
                </c:pt>
                <c:pt idx="17">
                  <c:v>192.62459099161001</c:v>
                </c:pt>
                <c:pt idx="18">
                  <c:v>11.7264957446145</c:v>
                </c:pt>
                <c:pt idx="19">
                  <c:v>1.10721269976727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356-8D0C-03515BD7ED7C}"/>
            </c:ext>
          </c:extLst>
        </c:ser>
        <c:ser>
          <c:idx val="4"/>
          <c:order val="6"/>
          <c:tx>
            <c:strRef>
              <c:f>'9.6'!$F$3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'9.6'!$F$5:$F$28</c:f>
              <c:numCache>
                <c:formatCode>#,##0</c:formatCode>
                <c:ptCount val="24"/>
                <c:pt idx="0">
                  <c:v>434.28473005869699</c:v>
                </c:pt>
                <c:pt idx="1">
                  <c:v>422.66758077944797</c:v>
                </c:pt>
                <c:pt idx="2">
                  <c:v>348.16843048670103</c:v>
                </c:pt>
                <c:pt idx="3">
                  <c:v>334.95528221364401</c:v>
                </c:pt>
                <c:pt idx="4">
                  <c:v>212.80192309574201</c:v>
                </c:pt>
                <c:pt idx="5">
                  <c:v>173.816663039709</c:v>
                </c:pt>
                <c:pt idx="6">
                  <c:v>184.27082721265501</c:v>
                </c:pt>
                <c:pt idx="7">
                  <c:v>196.470794991167</c:v>
                </c:pt>
                <c:pt idx="8">
                  <c:v>186.19153146719</c:v>
                </c:pt>
                <c:pt idx="9">
                  <c:v>184.89406171936301</c:v>
                </c:pt>
                <c:pt idx="10">
                  <c:v>183.52693467392101</c:v>
                </c:pt>
                <c:pt idx="11">
                  <c:v>168.936660440362</c:v>
                </c:pt>
                <c:pt idx="12">
                  <c:v>156.21597189600101</c:v>
                </c:pt>
                <c:pt idx="13">
                  <c:v>154.67263900820799</c:v>
                </c:pt>
                <c:pt idx="14">
                  <c:v>155.650718004319</c:v>
                </c:pt>
                <c:pt idx="15">
                  <c:v>155.562457069922</c:v>
                </c:pt>
                <c:pt idx="16">
                  <c:v>160.637461494159</c:v>
                </c:pt>
                <c:pt idx="17">
                  <c:v>454.81555346827503</c:v>
                </c:pt>
                <c:pt idx="18">
                  <c:v>697.175691722593</c:v>
                </c:pt>
                <c:pt idx="19">
                  <c:v>804.23465161661602</c:v>
                </c:pt>
                <c:pt idx="20">
                  <c:v>728.95910304906499</c:v>
                </c:pt>
                <c:pt idx="21">
                  <c:v>556.85587279022297</c:v>
                </c:pt>
                <c:pt idx="22">
                  <c:v>327.38833338647902</c:v>
                </c:pt>
                <c:pt idx="23">
                  <c:v>237.679515975909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356-8D0C-03515BD7ED7C}"/>
            </c:ext>
          </c:extLst>
        </c:ser>
        <c:ser>
          <c:idx val="5"/>
          <c:order val="7"/>
          <c:tx>
            <c:strRef>
              <c:f>'9.6'!$G$3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590.64947266814295</c:v>
                </c:pt>
                <c:pt idx="19">
                  <c:v>586.39245368576303</c:v>
                </c:pt>
                <c:pt idx="20">
                  <c:v>512.93761870701996</c:v>
                </c:pt>
                <c:pt idx="21">
                  <c:v>519.256976440421</c:v>
                </c:pt>
                <c:pt idx="22">
                  <c:v>510.71773268103402</c:v>
                </c:pt>
                <c:pt idx="23">
                  <c:v>313.96061539707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9-4356-8D0C-03515BD7ED7C}"/>
            </c:ext>
          </c:extLst>
        </c:ser>
        <c:ser>
          <c:idx val="10"/>
          <c:order val="10"/>
          <c:tx>
            <c:strRef>
              <c:f>'9.6'!$P$4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55.499740533048701</c:v>
                </c:pt>
                <c:pt idx="15">
                  <c:v>164.83713646561199</c:v>
                </c:pt>
                <c:pt idx="16">
                  <c:v>239.726324555292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709952"/>
        <c:axId val="171711488"/>
      </c:areaChart>
      <c:areaChart>
        <c:grouping val="stacked"/>
        <c:varyColors val="0"/>
        <c:ser>
          <c:idx val="8"/>
          <c:order val="8"/>
          <c:tx>
            <c:strRef>
              <c:f>'9.6'!$J$3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'9.6'!$Q$5:$Q$28</c:f>
              <c:numCache>
                <c:formatCode>General</c:formatCode>
                <c:ptCount val="24"/>
                <c:pt idx="0">
                  <c:v>-1655.1343647598401</c:v>
                </c:pt>
                <c:pt idx="1">
                  <c:v>-1673.61534288147</c:v>
                </c:pt>
                <c:pt idx="2">
                  <c:v>-1573.1079518353699</c:v>
                </c:pt>
                <c:pt idx="3">
                  <c:v>-1471.52140353761</c:v>
                </c:pt>
                <c:pt idx="4">
                  <c:v>-1247.31944025503</c:v>
                </c:pt>
                <c:pt idx="5">
                  <c:v>-1327.45544965767</c:v>
                </c:pt>
                <c:pt idx="6">
                  <c:v>-1367.57077105081</c:v>
                </c:pt>
                <c:pt idx="7">
                  <c:v>-1096.5837121755701</c:v>
                </c:pt>
                <c:pt idx="8">
                  <c:v>-719.45120779214199</c:v>
                </c:pt>
                <c:pt idx="9">
                  <c:v>-674.38852588028999</c:v>
                </c:pt>
                <c:pt idx="10">
                  <c:v>-600.15745594612599</c:v>
                </c:pt>
                <c:pt idx="11">
                  <c:v>-266.65525244295497</c:v>
                </c:pt>
                <c:pt idx="12">
                  <c:v>-58.561453325513902</c:v>
                </c:pt>
                <c:pt idx="13">
                  <c:v>-50.553506505537698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-717.88399556122897</c:v>
                </c:pt>
                <c:pt idx="18">
                  <c:v>-1238.03057146834</c:v>
                </c:pt>
                <c:pt idx="19">
                  <c:v>-1092.4588932985</c:v>
                </c:pt>
                <c:pt idx="20">
                  <c:v>-1163.5065828541001</c:v>
                </c:pt>
                <c:pt idx="21">
                  <c:v>-1275.8339572449499</c:v>
                </c:pt>
                <c:pt idx="22">
                  <c:v>-1103.1873173275501</c:v>
                </c:pt>
                <c:pt idx="23">
                  <c:v>-1105.1839085096401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9-4356-8D0C-03515BD7ED7C}"/>
            </c:ext>
          </c:extLst>
        </c:ser>
        <c:ser>
          <c:idx val="9"/>
          <c:order val="9"/>
          <c:tx>
            <c:strRef>
              <c:f>'9.6'!$K$3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-114.743467371435</c:v>
                </c:pt>
                <c:pt idx="4">
                  <c:v>-219.68874583431699</c:v>
                </c:pt>
                <c:pt idx="5">
                  <c:v>-104.904900381972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-32.350514490348097</c:v>
                </c:pt>
                <c:pt idx="11">
                  <c:v>-439.95959424086902</c:v>
                </c:pt>
                <c:pt idx="12">
                  <c:v>-949.22994260138603</c:v>
                </c:pt>
                <c:pt idx="13">
                  <c:v>-944.37627496422203</c:v>
                </c:pt>
                <c:pt idx="14">
                  <c:v>-934.63696376162</c:v>
                </c:pt>
                <c:pt idx="15">
                  <c:v>-925.22067925998704</c:v>
                </c:pt>
                <c:pt idx="16">
                  <c:v>-814.99945015868798</c:v>
                </c:pt>
                <c:pt idx="17">
                  <c:v>-4.9596605487976602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727104"/>
        <c:axId val="171725568"/>
      </c:areaChart>
      <c:catAx>
        <c:axId val="17170995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711488"/>
        <c:crosses val="autoZero"/>
        <c:auto val="1"/>
        <c:lblAlgn val="ctr"/>
        <c:lblOffset val="100"/>
        <c:noMultiLvlLbl val="0"/>
      </c:catAx>
      <c:valAx>
        <c:axId val="17171148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709952"/>
        <c:crosses val="autoZero"/>
        <c:crossBetween val="midCat"/>
        <c:majorUnit val="2000"/>
      </c:valAx>
      <c:valAx>
        <c:axId val="17172556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727104"/>
        <c:crosses val="max"/>
        <c:crossBetween val="midCat"/>
      </c:valAx>
      <c:catAx>
        <c:axId val="1717271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72556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'9.7'!$B$3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'9.7'!$B$5:$B$28</c:f>
              <c:numCache>
                <c:formatCode>#,##0</c:formatCode>
                <c:ptCount val="24"/>
                <c:pt idx="0">
                  <c:v>3667.5563134631602</c:v>
                </c:pt>
                <c:pt idx="1">
                  <c:v>3670.22274893536</c:v>
                </c:pt>
                <c:pt idx="2">
                  <c:v>3673.3244077315699</c:v>
                </c:pt>
                <c:pt idx="3">
                  <c:v>3678.0419455341498</c:v>
                </c:pt>
                <c:pt idx="4">
                  <c:v>3678.0169239487</c:v>
                </c:pt>
                <c:pt idx="5">
                  <c:v>3676.9730442482601</c:v>
                </c:pt>
                <c:pt idx="6">
                  <c:v>3678.3638022671398</c:v>
                </c:pt>
                <c:pt idx="7">
                  <c:v>3680.4165493616701</c:v>
                </c:pt>
                <c:pt idx="8">
                  <c:v>3680.2981589117999</c:v>
                </c:pt>
                <c:pt idx="9">
                  <c:v>3678.40381807634</c:v>
                </c:pt>
                <c:pt idx="10">
                  <c:v>3677.44996478642</c:v>
                </c:pt>
                <c:pt idx="11">
                  <c:v>3673.9781078472602</c:v>
                </c:pt>
                <c:pt idx="12">
                  <c:v>3670.6196337839101</c:v>
                </c:pt>
                <c:pt idx="13">
                  <c:v>3672.82747725321</c:v>
                </c:pt>
                <c:pt idx="14">
                  <c:v>3672.8975303643101</c:v>
                </c:pt>
                <c:pt idx="15">
                  <c:v>3671.4450570486802</c:v>
                </c:pt>
                <c:pt idx="16">
                  <c:v>3672.3922376444002</c:v>
                </c:pt>
                <c:pt idx="17">
                  <c:v>3672.91419785062</c:v>
                </c:pt>
                <c:pt idx="18">
                  <c:v>3669.9476132753698</c:v>
                </c:pt>
                <c:pt idx="19">
                  <c:v>3668.0515788213702</c:v>
                </c:pt>
                <c:pt idx="20">
                  <c:v>3668.6752579199501</c:v>
                </c:pt>
                <c:pt idx="21">
                  <c:v>3664.4680000553399</c:v>
                </c:pt>
                <c:pt idx="22">
                  <c:v>3663.5725114658799</c:v>
                </c:pt>
                <c:pt idx="23">
                  <c:v>3662.5436137755901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1-46C0-B191-96C997409676}"/>
            </c:ext>
          </c:extLst>
        </c:ser>
        <c:ser>
          <c:idx val="1"/>
          <c:order val="1"/>
          <c:tx>
            <c:strRef>
              <c:f>'9.7'!$C$3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'9.7'!$C$5:$C$28</c:f>
              <c:numCache>
                <c:formatCode>#,##0</c:formatCode>
                <c:ptCount val="24"/>
                <c:pt idx="0">
                  <c:v>3205.31108285653</c:v>
                </c:pt>
                <c:pt idx="1">
                  <c:v>3237.6313375878299</c:v>
                </c:pt>
                <c:pt idx="2">
                  <c:v>3121.47963217906</c:v>
                </c:pt>
                <c:pt idx="3">
                  <c:v>3113.3968232442198</c:v>
                </c:pt>
                <c:pt idx="4">
                  <c:v>3094.7056147264998</c:v>
                </c:pt>
                <c:pt idx="5">
                  <c:v>3091.2720492293201</c:v>
                </c:pt>
                <c:pt idx="6">
                  <c:v>2980.1901413246801</c:v>
                </c:pt>
                <c:pt idx="7">
                  <c:v>2981.3396077010302</c:v>
                </c:pt>
                <c:pt idx="8">
                  <c:v>2951.5545772375999</c:v>
                </c:pt>
                <c:pt idx="9">
                  <c:v>3082.0625971089798</c:v>
                </c:pt>
                <c:pt idx="10">
                  <c:v>3135.4259615379401</c:v>
                </c:pt>
                <c:pt idx="11">
                  <c:v>3286.4518528038798</c:v>
                </c:pt>
                <c:pt idx="12">
                  <c:v>3327.8857797184801</c:v>
                </c:pt>
                <c:pt idx="13">
                  <c:v>3256.4878875352802</c:v>
                </c:pt>
                <c:pt idx="14">
                  <c:v>3163.0690979649698</c:v>
                </c:pt>
                <c:pt idx="15">
                  <c:v>3184.5914122614099</c:v>
                </c:pt>
                <c:pt idx="16">
                  <c:v>3578.1617384316601</c:v>
                </c:pt>
                <c:pt idx="17">
                  <c:v>3835.5204761833002</c:v>
                </c:pt>
                <c:pt idx="18">
                  <c:v>3899.9828296064002</c:v>
                </c:pt>
                <c:pt idx="19">
                  <c:v>3868.15529456072</c:v>
                </c:pt>
                <c:pt idx="20">
                  <c:v>3816.3567917670398</c:v>
                </c:pt>
                <c:pt idx="21">
                  <c:v>3719.8278263566599</c:v>
                </c:pt>
                <c:pt idx="22">
                  <c:v>3340.24046449561</c:v>
                </c:pt>
                <c:pt idx="23">
                  <c:v>3161.49503535747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1-46C0-B191-96C997409676}"/>
            </c:ext>
          </c:extLst>
        </c:ser>
        <c:ser>
          <c:idx val="2"/>
          <c:order val="2"/>
          <c:tx>
            <c:strRef>
              <c:f>'9.7'!$D$3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'9.7'!$D$5:$D$28</c:f>
              <c:numCache>
                <c:formatCode>#,##0</c:formatCode>
                <c:ptCount val="24"/>
                <c:pt idx="0">
                  <c:v>303.56617405761699</c:v>
                </c:pt>
                <c:pt idx="1">
                  <c:v>310.01334333030798</c:v>
                </c:pt>
                <c:pt idx="2">
                  <c:v>307.540983452131</c:v>
                </c:pt>
                <c:pt idx="3">
                  <c:v>310.41900496463597</c:v>
                </c:pt>
                <c:pt idx="4">
                  <c:v>308.91488748868801</c:v>
                </c:pt>
                <c:pt idx="5">
                  <c:v>310.63435719636698</c:v>
                </c:pt>
                <c:pt idx="6">
                  <c:v>331.48832534517402</c:v>
                </c:pt>
                <c:pt idx="7">
                  <c:v>338.798567938205</c:v>
                </c:pt>
                <c:pt idx="8">
                  <c:v>334.47819643876301</c:v>
                </c:pt>
                <c:pt idx="9">
                  <c:v>349.652915462289</c:v>
                </c:pt>
                <c:pt idx="10">
                  <c:v>364.03133864678898</c:v>
                </c:pt>
                <c:pt idx="11">
                  <c:v>369.19808807733102</c:v>
                </c:pt>
                <c:pt idx="12">
                  <c:v>368.96938248905298</c:v>
                </c:pt>
                <c:pt idx="13">
                  <c:v>359.550706999993</c:v>
                </c:pt>
                <c:pt idx="14">
                  <c:v>362.545585538605</c:v>
                </c:pt>
                <c:pt idx="15">
                  <c:v>366.74409103854902</c:v>
                </c:pt>
                <c:pt idx="16">
                  <c:v>358.896306431102</c:v>
                </c:pt>
                <c:pt idx="17">
                  <c:v>365.487043518642</c:v>
                </c:pt>
                <c:pt idx="18">
                  <c:v>368.89092317699601</c:v>
                </c:pt>
                <c:pt idx="19">
                  <c:v>368.74401434836398</c:v>
                </c:pt>
                <c:pt idx="20">
                  <c:v>365.645634687474</c:v>
                </c:pt>
                <c:pt idx="21">
                  <c:v>368.60545601636198</c:v>
                </c:pt>
                <c:pt idx="22">
                  <c:v>328.58192661268498</c:v>
                </c:pt>
                <c:pt idx="23">
                  <c:v>286.88733908651102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1-46C0-B191-96C997409676}"/>
            </c:ext>
          </c:extLst>
        </c:ser>
        <c:ser>
          <c:idx val="3"/>
          <c:order val="3"/>
          <c:tx>
            <c:strRef>
              <c:f>'9.7'!$E$3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'9.7'!$E$5:$E$28</c:f>
              <c:numCache>
                <c:formatCode>#,##0</c:formatCode>
                <c:ptCount val="24"/>
                <c:pt idx="0">
                  <c:v>423.394963573165</c:v>
                </c:pt>
                <c:pt idx="1">
                  <c:v>422.36605151237097</c:v>
                </c:pt>
                <c:pt idx="2">
                  <c:v>421.20366969090298</c:v>
                </c:pt>
                <c:pt idx="3">
                  <c:v>410.28216466068397</c:v>
                </c:pt>
                <c:pt idx="4">
                  <c:v>408.30371639989897</c:v>
                </c:pt>
                <c:pt idx="5">
                  <c:v>407.83475333681599</c:v>
                </c:pt>
                <c:pt idx="6">
                  <c:v>446.23917174190001</c:v>
                </c:pt>
                <c:pt idx="7">
                  <c:v>460.74059725001899</c:v>
                </c:pt>
                <c:pt idx="8">
                  <c:v>463.68028643996098</c:v>
                </c:pt>
                <c:pt idx="9">
                  <c:v>464.743671712035</c:v>
                </c:pt>
                <c:pt idx="10">
                  <c:v>465.04856647533302</c:v>
                </c:pt>
                <c:pt idx="11">
                  <c:v>457.55518512254099</c:v>
                </c:pt>
                <c:pt idx="12">
                  <c:v>459.455148537556</c:v>
                </c:pt>
                <c:pt idx="13">
                  <c:v>454.326500167961</c:v>
                </c:pt>
                <c:pt idx="14">
                  <c:v>461.40110670162801</c:v>
                </c:pt>
                <c:pt idx="15">
                  <c:v>473.65579469824303</c:v>
                </c:pt>
                <c:pt idx="16">
                  <c:v>476.23033867752002</c:v>
                </c:pt>
                <c:pt idx="17">
                  <c:v>491.67273043681701</c:v>
                </c:pt>
                <c:pt idx="18">
                  <c:v>498.119313974997</c:v>
                </c:pt>
                <c:pt idx="19">
                  <c:v>502.978640947884</c:v>
                </c:pt>
                <c:pt idx="20">
                  <c:v>493.99845806150398</c:v>
                </c:pt>
                <c:pt idx="21">
                  <c:v>470.93999698961602</c:v>
                </c:pt>
                <c:pt idx="22">
                  <c:v>420.70661173018499</c:v>
                </c:pt>
                <c:pt idx="23">
                  <c:v>420.78294994467501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1-46C0-B191-96C997409676}"/>
            </c:ext>
          </c:extLst>
        </c:ser>
        <c:ser>
          <c:idx val="6"/>
          <c:order val="4"/>
          <c:tx>
            <c:strRef>
              <c:f>'9.7'!$I$3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'9.7'!$I$5:$I$28</c:f>
              <c:numCache>
                <c:formatCode>#,##0</c:formatCode>
                <c:ptCount val="24"/>
                <c:pt idx="0">
                  <c:v>82.412397065372204</c:v>
                </c:pt>
                <c:pt idx="1">
                  <c:v>87.700703110516699</c:v>
                </c:pt>
                <c:pt idx="2">
                  <c:v>86.781608037438403</c:v>
                </c:pt>
                <c:pt idx="3">
                  <c:v>90.033147745279706</c:v>
                </c:pt>
                <c:pt idx="4">
                  <c:v>89.887066447842699</c:v>
                </c:pt>
                <c:pt idx="5">
                  <c:v>95.995252481741801</c:v>
                </c:pt>
                <c:pt idx="6">
                  <c:v>102.406349145231</c:v>
                </c:pt>
                <c:pt idx="7">
                  <c:v>88.457640263305507</c:v>
                </c:pt>
                <c:pt idx="8">
                  <c:v>94.046377411107599</c:v>
                </c:pt>
                <c:pt idx="9">
                  <c:v>106.049691879585</c:v>
                </c:pt>
                <c:pt idx="10">
                  <c:v>109.548154205534</c:v>
                </c:pt>
                <c:pt idx="11">
                  <c:v>98.907126723500198</c:v>
                </c:pt>
                <c:pt idx="12">
                  <c:v>84.116715082382996</c:v>
                </c:pt>
                <c:pt idx="13">
                  <c:v>81.440239233310194</c:v>
                </c:pt>
                <c:pt idx="14">
                  <c:v>88.514227161730602</c:v>
                </c:pt>
                <c:pt idx="15">
                  <c:v>100.144423642673</c:v>
                </c:pt>
                <c:pt idx="16">
                  <c:v>98.523084046474494</c:v>
                </c:pt>
                <c:pt idx="17">
                  <c:v>97.303638475158095</c:v>
                </c:pt>
                <c:pt idx="18">
                  <c:v>109.377651196773</c:v>
                </c:pt>
                <c:pt idx="19">
                  <c:v>96.260768890990093</c:v>
                </c:pt>
                <c:pt idx="20">
                  <c:v>100.797836944135</c:v>
                </c:pt>
                <c:pt idx="21">
                  <c:v>104.02527255581199</c:v>
                </c:pt>
                <c:pt idx="22">
                  <c:v>97.632360950263703</c:v>
                </c:pt>
                <c:pt idx="23">
                  <c:v>92.020922690468097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1-46C0-B191-96C997409676}"/>
            </c:ext>
          </c:extLst>
        </c:ser>
        <c:ser>
          <c:idx val="7"/>
          <c:order val="5"/>
          <c:tx>
            <c:strRef>
              <c:f>'9.7'!$H$3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2.2621156725808902</c:v>
                </c:pt>
                <c:pt idx="7">
                  <c:v>24.6561634997298</c:v>
                </c:pt>
                <c:pt idx="8">
                  <c:v>87.953128166876496</c:v>
                </c:pt>
                <c:pt idx="9">
                  <c:v>135.96038427650899</c:v>
                </c:pt>
                <c:pt idx="10">
                  <c:v>152.42490111177599</c:v>
                </c:pt>
                <c:pt idx="11">
                  <c:v>130.79009399691699</c:v>
                </c:pt>
                <c:pt idx="12">
                  <c:v>102.189543502405</c:v>
                </c:pt>
                <c:pt idx="13">
                  <c:v>77.000534405141494</c:v>
                </c:pt>
                <c:pt idx="14">
                  <c:v>49.908306543556201</c:v>
                </c:pt>
                <c:pt idx="15">
                  <c:v>18.3086321234785</c:v>
                </c:pt>
                <c:pt idx="16">
                  <c:v>3.7615329705156801</c:v>
                </c:pt>
                <c:pt idx="17">
                  <c:v>0.81174019970493605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1-46C0-B191-96C997409676}"/>
            </c:ext>
          </c:extLst>
        </c:ser>
        <c:ser>
          <c:idx val="4"/>
          <c:order val="6"/>
          <c:tx>
            <c:strRef>
              <c:f>'9.7'!$F$3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'9.7'!$F$5:$F$28</c:f>
              <c:numCache>
                <c:formatCode>#,##0</c:formatCode>
                <c:ptCount val="24"/>
                <c:pt idx="0">
                  <c:v>259.92736727744102</c:v>
                </c:pt>
                <c:pt idx="1">
                  <c:v>182.64922073234399</c:v>
                </c:pt>
                <c:pt idx="2">
                  <c:v>182.07556423622901</c:v>
                </c:pt>
                <c:pt idx="3">
                  <c:v>165.711147355425</c:v>
                </c:pt>
                <c:pt idx="4">
                  <c:v>164.820935562811</c:v>
                </c:pt>
                <c:pt idx="5">
                  <c:v>170.850412411349</c:v>
                </c:pt>
                <c:pt idx="6">
                  <c:v>174.7869918156</c:v>
                </c:pt>
                <c:pt idx="7">
                  <c:v>193.34751832143201</c:v>
                </c:pt>
                <c:pt idx="8">
                  <c:v>265.95291460108001</c:v>
                </c:pt>
                <c:pt idx="9">
                  <c:v>276.62337664139199</c:v>
                </c:pt>
                <c:pt idx="10">
                  <c:v>287.819259983611</c:v>
                </c:pt>
                <c:pt idx="11">
                  <c:v>277.10331171962201</c:v>
                </c:pt>
                <c:pt idx="12">
                  <c:v>268.69906236251802</c:v>
                </c:pt>
                <c:pt idx="13">
                  <c:v>271.58345268993099</c:v>
                </c:pt>
                <c:pt idx="14">
                  <c:v>278.53544968062999</c:v>
                </c:pt>
                <c:pt idx="15">
                  <c:v>279.95613521383899</c:v>
                </c:pt>
                <c:pt idx="16">
                  <c:v>278.51846564320499</c:v>
                </c:pt>
                <c:pt idx="17">
                  <c:v>299.53463842259299</c:v>
                </c:pt>
                <c:pt idx="18">
                  <c:v>328.20802633520299</c:v>
                </c:pt>
                <c:pt idx="19">
                  <c:v>376.91439452500799</c:v>
                </c:pt>
                <c:pt idx="20">
                  <c:v>354.65681024763899</c:v>
                </c:pt>
                <c:pt idx="21">
                  <c:v>345.93412581103098</c:v>
                </c:pt>
                <c:pt idx="22">
                  <c:v>273.28807434194999</c:v>
                </c:pt>
                <c:pt idx="23">
                  <c:v>269.638819460322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1-46C0-B191-96C997409676}"/>
            </c:ext>
          </c:extLst>
        </c:ser>
        <c:ser>
          <c:idx val="5"/>
          <c:order val="7"/>
          <c:tx>
            <c:strRef>
              <c:f>'9.7'!$G$3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232.36529589845301</c:v>
                </c:pt>
                <c:pt idx="11">
                  <c:v>662.37279419158097</c:v>
                </c:pt>
                <c:pt idx="12">
                  <c:v>260.93969133936599</c:v>
                </c:pt>
                <c:pt idx="13">
                  <c:v>2.1881434639546198</c:v>
                </c:pt>
                <c:pt idx="14">
                  <c:v>0</c:v>
                </c:pt>
                <c:pt idx="15">
                  <c:v>0</c:v>
                </c:pt>
                <c:pt idx="16">
                  <c:v>92.579575455085006</c:v>
                </c:pt>
                <c:pt idx="17">
                  <c:v>688.65749428116806</c:v>
                </c:pt>
                <c:pt idx="18">
                  <c:v>672.85176732327</c:v>
                </c:pt>
                <c:pt idx="19">
                  <c:v>711.36721841008796</c:v>
                </c:pt>
                <c:pt idx="20">
                  <c:v>477.62937173648203</c:v>
                </c:pt>
                <c:pt idx="21">
                  <c:v>106.465323052343</c:v>
                </c:pt>
                <c:pt idx="22">
                  <c:v>185.09885684528501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1-46C0-B191-96C997409676}"/>
            </c:ext>
          </c:extLst>
        </c:ser>
        <c:ser>
          <c:idx val="10"/>
          <c:order val="10"/>
          <c:tx>
            <c:strRef>
              <c:f>'9.7'!$P$4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76128"/>
        <c:axId val="172177664"/>
      </c:areaChart>
      <c:areaChart>
        <c:grouping val="stacked"/>
        <c:varyColors val="0"/>
        <c:ser>
          <c:idx val="8"/>
          <c:order val="8"/>
          <c:tx>
            <c:strRef>
              <c:f>'9.7'!$J$3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'9.7'!$Q$5:$Q$28</c:f>
              <c:numCache>
                <c:formatCode>General</c:formatCode>
                <c:ptCount val="24"/>
                <c:pt idx="0">
                  <c:v>-1805.0002799456199</c:v>
                </c:pt>
                <c:pt idx="1">
                  <c:v>-982.44667016175595</c:v>
                </c:pt>
                <c:pt idx="2">
                  <c:v>-834.09112895798205</c:v>
                </c:pt>
                <c:pt idx="3">
                  <c:v>-794.18485509574305</c:v>
                </c:pt>
                <c:pt idx="4">
                  <c:v>-810.13437587654903</c:v>
                </c:pt>
                <c:pt idx="5">
                  <c:v>-808.84273657006997</c:v>
                </c:pt>
                <c:pt idx="6">
                  <c:v>-640.13963126454803</c:v>
                </c:pt>
                <c:pt idx="7">
                  <c:v>-954.39959802226099</c:v>
                </c:pt>
                <c:pt idx="8">
                  <c:v>-944.41660928404997</c:v>
                </c:pt>
                <c:pt idx="9">
                  <c:v>-810.15407027003698</c:v>
                </c:pt>
                <c:pt idx="10">
                  <c:v>-735.63197868207897</c:v>
                </c:pt>
                <c:pt idx="11">
                  <c:v>-1020.26124552389</c:v>
                </c:pt>
                <c:pt idx="12">
                  <c:v>-745.762201132325</c:v>
                </c:pt>
                <c:pt idx="13">
                  <c:v>-390.07730298774601</c:v>
                </c:pt>
                <c:pt idx="14">
                  <c:v>-323.67695542114399</c:v>
                </c:pt>
                <c:pt idx="15">
                  <c:v>-391.05508494530199</c:v>
                </c:pt>
                <c:pt idx="16">
                  <c:v>-772.86109898283098</c:v>
                </c:pt>
                <c:pt idx="17">
                  <c:v>-1513.47653995829</c:v>
                </c:pt>
                <c:pt idx="18">
                  <c:v>-1566.69350749052</c:v>
                </c:pt>
                <c:pt idx="19">
                  <c:v>-1766.6232986618199</c:v>
                </c:pt>
                <c:pt idx="20">
                  <c:v>-1653.0557885394701</c:v>
                </c:pt>
                <c:pt idx="21">
                  <c:v>-1491.1019034925901</c:v>
                </c:pt>
                <c:pt idx="22">
                  <c:v>-1062.145193112</c:v>
                </c:pt>
                <c:pt idx="23">
                  <c:v>-838.05944097898998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1-46C0-B191-96C997409676}"/>
            </c:ext>
          </c:extLst>
        </c:ser>
        <c:ser>
          <c:idx val="9"/>
          <c:order val="9"/>
          <c:tx>
            <c:strRef>
              <c:f>'9.7'!$K$3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'9.7'!$K$5:$K$28</c:f>
              <c:numCache>
                <c:formatCode>#,##0</c:formatCode>
                <c:ptCount val="24"/>
                <c:pt idx="0">
                  <c:v>-33.464265658248301</c:v>
                </c:pt>
                <c:pt idx="1">
                  <c:v>-926.78635940538697</c:v>
                </c:pt>
                <c:pt idx="2">
                  <c:v>-953.71819542626099</c:v>
                </c:pt>
                <c:pt idx="3">
                  <c:v>-947.70487207917699</c:v>
                </c:pt>
                <c:pt idx="4">
                  <c:v>-940.39209911268699</c:v>
                </c:pt>
                <c:pt idx="5">
                  <c:v>-932.59203266667998</c:v>
                </c:pt>
                <c:pt idx="6">
                  <c:v>-903.72943933523095</c:v>
                </c:pt>
                <c:pt idx="7">
                  <c:v>-385.77346530858199</c:v>
                </c:pt>
                <c:pt idx="8">
                  <c:v>-108.21463551888399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-103.825632372583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93280"/>
        <c:axId val="172191744"/>
      </c:areaChart>
      <c:catAx>
        <c:axId val="1721761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177664"/>
        <c:crosses val="autoZero"/>
        <c:auto val="1"/>
        <c:lblAlgn val="ctr"/>
        <c:lblOffset val="100"/>
        <c:noMultiLvlLbl val="0"/>
      </c:catAx>
      <c:valAx>
        <c:axId val="172177664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176128"/>
        <c:crosses val="autoZero"/>
        <c:crossBetween val="midCat"/>
        <c:majorUnit val="2000"/>
      </c:valAx>
      <c:valAx>
        <c:axId val="17219174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2193280"/>
        <c:crosses val="max"/>
        <c:crossBetween val="midCat"/>
      </c:valAx>
      <c:catAx>
        <c:axId val="17219328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219174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'9.8'!$B$3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'9.8'!$B$5:$B$28</c:f>
              <c:numCache>
                <c:formatCode>#,##0</c:formatCode>
                <c:ptCount val="24"/>
                <c:pt idx="0">
                  <c:v>3677.7624214653702</c:v>
                </c:pt>
                <c:pt idx="1">
                  <c:v>3682.1497959573599</c:v>
                </c:pt>
                <c:pt idx="2">
                  <c:v>3682.5149999844498</c:v>
                </c:pt>
                <c:pt idx="3">
                  <c:v>3683.4471813908499</c:v>
                </c:pt>
                <c:pt idx="4">
                  <c:v>3685.1947777640198</c:v>
                </c:pt>
                <c:pt idx="5">
                  <c:v>3684.8095759421599</c:v>
                </c:pt>
                <c:pt idx="6">
                  <c:v>3682.9335735334298</c:v>
                </c:pt>
                <c:pt idx="7">
                  <c:v>3684.19926050805</c:v>
                </c:pt>
                <c:pt idx="8">
                  <c:v>3682.8151623240301</c:v>
                </c:pt>
                <c:pt idx="9">
                  <c:v>3679.0014460707098</c:v>
                </c:pt>
                <c:pt idx="10">
                  <c:v>3680.1437223872399</c:v>
                </c:pt>
                <c:pt idx="11">
                  <c:v>3681.6078321063501</c:v>
                </c:pt>
                <c:pt idx="12">
                  <c:v>3680.1203739847601</c:v>
                </c:pt>
                <c:pt idx="13">
                  <c:v>3679.8818986537699</c:v>
                </c:pt>
                <c:pt idx="14">
                  <c:v>3680.6139596201501</c:v>
                </c:pt>
                <c:pt idx="15">
                  <c:v>3680.2070745216502</c:v>
                </c:pt>
                <c:pt idx="16">
                  <c:v>3681.4244077079202</c:v>
                </c:pt>
                <c:pt idx="17">
                  <c:v>3684.3226508100802</c:v>
                </c:pt>
                <c:pt idx="18">
                  <c:v>3684.1725777827101</c:v>
                </c:pt>
                <c:pt idx="19">
                  <c:v>3683.2637407075699</c:v>
                </c:pt>
                <c:pt idx="20">
                  <c:v>3687.12415783705</c:v>
                </c:pt>
                <c:pt idx="21">
                  <c:v>3686.96741616396</c:v>
                </c:pt>
                <c:pt idx="22">
                  <c:v>3685.08137414573</c:v>
                </c:pt>
                <c:pt idx="23">
                  <c:v>3687.9412664281299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6-4ED3-90B8-D268EC801704}"/>
            </c:ext>
          </c:extLst>
        </c:ser>
        <c:ser>
          <c:idx val="1"/>
          <c:order val="1"/>
          <c:tx>
            <c:strRef>
              <c:f>'9.8'!$C$3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'9.8'!$C$5:$C$28</c:f>
              <c:numCache>
                <c:formatCode>#,##0</c:formatCode>
                <c:ptCount val="24"/>
                <c:pt idx="0">
                  <c:v>3206.9500978334099</c:v>
                </c:pt>
                <c:pt idx="1">
                  <c:v>3022.2522099593898</c:v>
                </c:pt>
                <c:pt idx="2">
                  <c:v>3001.6532056203901</c:v>
                </c:pt>
                <c:pt idx="3">
                  <c:v>3048.1854919542702</c:v>
                </c:pt>
                <c:pt idx="4">
                  <c:v>3059.0360937689702</c:v>
                </c:pt>
                <c:pt idx="5">
                  <c:v>3077.45725133114</c:v>
                </c:pt>
                <c:pt idx="6">
                  <c:v>3140.1283758366699</c:v>
                </c:pt>
                <c:pt idx="7">
                  <c:v>3209.70186253464</c:v>
                </c:pt>
                <c:pt idx="8">
                  <c:v>3292.5891564092799</c:v>
                </c:pt>
                <c:pt idx="9">
                  <c:v>3602.0214928066098</c:v>
                </c:pt>
                <c:pt idx="10">
                  <c:v>3684.5948443295301</c:v>
                </c:pt>
                <c:pt idx="11">
                  <c:v>3817.6696113753101</c:v>
                </c:pt>
                <c:pt idx="12">
                  <c:v>3801.3105158918102</c:v>
                </c:pt>
                <c:pt idx="13">
                  <c:v>3741.2884015560098</c:v>
                </c:pt>
                <c:pt idx="14">
                  <c:v>3693.3927261375102</c:v>
                </c:pt>
                <c:pt idx="15">
                  <c:v>3768.2726418657198</c:v>
                </c:pt>
                <c:pt idx="16">
                  <c:v>3821.1321252060302</c:v>
                </c:pt>
                <c:pt idx="17">
                  <c:v>3918.0592853164399</c:v>
                </c:pt>
                <c:pt idx="18">
                  <c:v>3927.7417812163999</c:v>
                </c:pt>
                <c:pt idx="19">
                  <c:v>3919.8153057434902</c:v>
                </c:pt>
                <c:pt idx="20">
                  <c:v>3926.71017610634</c:v>
                </c:pt>
                <c:pt idx="21">
                  <c:v>3913.7211731952798</c:v>
                </c:pt>
                <c:pt idx="22">
                  <c:v>3892.0322563316099</c:v>
                </c:pt>
                <c:pt idx="23">
                  <c:v>3828.4911214327899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6-4ED3-90B8-D268EC801704}"/>
            </c:ext>
          </c:extLst>
        </c:ser>
        <c:ser>
          <c:idx val="2"/>
          <c:order val="2"/>
          <c:tx>
            <c:strRef>
              <c:f>'9.8'!$D$3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'9.8'!$D$5:$D$28</c:f>
              <c:numCache>
                <c:formatCode>#,##0</c:formatCode>
                <c:ptCount val="24"/>
                <c:pt idx="0">
                  <c:v>359.99030175646601</c:v>
                </c:pt>
                <c:pt idx="1">
                  <c:v>337.73260499273101</c:v>
                </c:pt>
                <c:pt idx="2">
                  <c:v>320.40065133646698</c:v>
                </c:pt>
                <c:pt idx="3">
                  <c:v>322.98040757460001</c:v>
                </c:pt>
                <c:pt idx="4">
                  <c:v>321.44591168827202</c:v>
                </c:pt>
                <c:pt idx="5">
                  <c:v>319.34203323002299</c:v>
                </c:pt>
                <c:pt idx="6">
                  <c:v>335.89421432836502</c:v>
                </c:pt>
                <c:pt idx="7">
                  <c:v>311.76473098497002</c:v>
                </c:pt>
                <c:pt idx="8">
                  <c:v>352.86550045632998</c:v>
                </c:pt>
                <c:pt idx="9">
                  <c:v>358.906636968334</c:v>
                </c:pt>
                <c:pt idx="10">
                  <c:v>378.44599040738399</c:v>
                </c:pt>
                <c:pt idx="11">
                  <c:v>379.41778310867602</c:v>
                </c:pt>
                <c:pt idx="12">
                  <c:v>375.86289549494001</c:v>
                </c:pt>
                <c:pt idx="13">
                  <c:v>375.00464370807703</c:v>
                </c:pt>
                <c:pt idx="14">
                  <c:v>377.74970712813098</c:v>
                </c:pt>
                <c:pt idx="15">
                  <c:v>378.27233806838302</c:v>
                </c:pt>
                <c:pt idx="16">
                  <c:v>373.05271569624102</c:v>
                </c:pt>
                <c:pt idx="17">
                  <c:v>373.18963650303198</c:v>
                </c:pt>
                <c:pt idx="18">
                  <c:v>379.59310529439898</c:v>
                </c:pt>
                <c:pt idx="19">
                  <c:v>375.34360679595898</c:v>
                </c:pt>
                <c:pt idx="20">
                  <c:v>393.51877699424</c:v>
                </c:pt>
                <c:pt idx="21">
                  <c:v>399.61334656306201</c:v>
                </c:pt>
                <c:pt idx="22">
                  <c:v>373.85586254130101</c:v>
                </c:pt>
                <c:pt idx="23">
                  <c:v>368.53438716264799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6-4ED3-90B8-D268EC801704}"/>
            </c:ext>
          </c:extLst>
        </c:ser>
        <c:ser>
          <c:idx val="3"/>
          <c:order val="3"/>
          <c:tx>
            <c:strRef>
              <c:f>'9.8'!$E$3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'9.8'!$E$5:$E$28</c:f>
              <c:numCache>
                <c:formatCode>#,##0</c:formatCode>
                <c:ptCount val="24"/>
                <c:pt idx="0">
                  <c:v>424.37286530612602</c:v>
                </c:pt>
                <c:pt idx="1">
                  <c:v>424.41881141127402</c:v>
                </c:pt>
                <c:pt idx="2">
                  <c:v>425.85943099749602</c:v>
                </c:pt>
                <c:pt idx="3">
                  <c:v>427.128263235475</c:v>
                </c:pt>
                <c:pt idx="4">
                  <c:v>429.78620295801699</c:v>
                </c:pt>
                <c:pt idx="5">
                  <c:v>430.16712516809599</c:v>
                </c:pt>
                <c:pt idx="6">
                  <c:v>463.220602324281</c:v>
                </c:pt>
                <c:pt idx="7">
                  <c:v>471.77525773746402</c:v>
                </c:pt>
                <c:pt idx="8">
                  <c:v>478.89082186596801</c:v>
                </c:pt>
                <c:pt idx="9">
                  <c:v>483.43124101299202</c:v>
                </c:pt>
                <c:pt idx="10">
                  <c:v>493.95630625983603</c:v>
                </c:pt>
                <c:pt idx="11">
                  <c:v>500.86612768939199</c:v>
                </c:pt>
                <c:pt idx="12">
                  <c:v>499.82453530052697</c:v>
                </c:pt>
                <c:pt idx="13">
                  <c:v>478.40391148578402</c:v>
                </c:pt>
                <c:pt idx="14">
                  <c:v>473.99089979083601</c:v>
                </c:pt>
                <c:pt idx="15">
                  <c:v>478.22938951075503</c:v>
                </c:pt>
                <c:pt idx="16">
                  <c:v>481.77064867045101</c:v>
                </c:pt>
                <c:pt idx="17">
                  <c:v>493.61885195614298</c:v>
                </c:pt>
                <c:pt idx="18">
                  <c:v>502.12171799055199</c:v>
                </c:pt>
                <c:pt idx="19">
                  <c:v>500.60970661549999</c:v>
                </c:pt>
                <c:pt idx="20">
                  <c:v>498.67975870736302</c:v>
                </c:pt>
                <c:pt idx="21">
                  <c:v>483.11653567363402</c:v>
                </c:pt>
                <c:pt idx="22">
                  <c:v>439.12860984014901</c:v>
                </c:pt>
                <c:pt idx="23">
                  <c:v>428.87580860708402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6-4ED3-90B8-D268EC801704}"/>
            </c:ext>
          </c:extLst>
        </c:ser>
        <c:ser>
          <c:idx val="6"/>
          <c:order val="4"/>
          <c:tx>
            <c:strRef>
              <c:f>'9.8'!$I$3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'9.8'!$I$5:$I$28</c:f>
              <c:numCache>
                <c:formatCode>#,##0</c:formatCode>
                <c:ptCount val="24"/>
                <c:pt idx="0">
                  <c:v>60.673900625745503</c:v>
                </c:pt>
                <c:pt idx="1">
                  <c:v>41.7673892487025</c:v>
                </c:pt>
                <c:pt idx="2">
                  <c:v>43.8795622812017</c:v>
                </c:pt>
                <c:pt idx="3">
                  <c:v>37.801161675703803</c:v>
                </c:pt>
                <c:pt idx="4">
                  <c:v>39.555660385517299</c:v>
                </c:pt>
                <c:pt idx="5">
                  <c:v>42.2579898521128</c:v>
                </c:pt>
                <c:pt idx="6">
                  <c:v>42.224988768787298</c:v>
                </c:pt>
                <c:pt idx="7">
                  <c:v>47.712970279415003</c:v>
                </c:pt>
                <c:pt idx="8">
                  <c:v>58.565582721088198</c:v>
                </c:pt>
                <c:pt idx="9">
                  <c:v>82.599594571952295</c:v>
                </c:pt>
                <c:pt idx="10">
                  <c:v>93.456566587968595</c:v>
                </c:pt>
                <c:pt idx="11">
                  <c:v>87.754882164116793</c:v>
                </c:pt>
                <c:pt idx="12">
                  <c:v>87.923518757849706</c:v>
                </c:pt>
                <c:pt idx="13">
                  <c:v>92.887296921029105</c:v>
                </c:pt>
                <c:pt idx="14">
                  <c:v>82.736208912593597</c:v>
                </c:pt>
                <c:pt idx="15">
                  <c:v>64.393370325659902</c:v>
                </c:pt>
                <c:pt idx="16">
                  <c:v>68.304098818893294</c:v>
                </c:pt>
                <c:pt idx="17">
                  <c:v>80.523257170294499</c:v>
                </c:pt>
                <c:pt idx="18">
                  <c:v>79.416211322563896</c:v>
                </c:pt>
                <c:pt idx="19">
                  <c:v>80.982325847746694</c:v>
                </c:pt>
                <c:pt idx="20">
                  <c:v>86.452696791204502</c:v>
                </c:pt>
                <c:pt idx="21">
                  <c:v>76.543317630757699</c:v>
                </c:pt>
                <c:pt idx="22">
                  <c:v>63.288894540638303</c:v>
                </c:pt>
                <c:pt idx="23">
                  <c:v>60.976303298576902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6-4ED3-90B8-D268EC801704}"/>
            </c:ext>
          </c:extLst>
        </c:ser>
        <c:ser>
          <c:idx val="7"/>
          <c:order val="5"/>
          <c:tx>
            <c:strRef>
              <c:f>'9.8'!$H$3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2.3108076820591101</c:v>
                </c:pt>
                <c:pt idx="8">
                  <c:v>27.239717402930498</c:v>
                </c:pt>
                <c:pt idx="9">
                  <c:v>100.452525161387</c:v>
                </c:pt>
                <c:pt idx="10">
                  <c:v>133.82184809153</c:v>
                </c:pt>
                <c:pt idx="11">
                  <c:v>156.31333294533599</c:v>
                </c:pt>
                <c:pt idx="12">
                  <c:v>159.84210602760299</c:v>
                </c:pt>
                <c:pt idx="13">
                  <c:v>114.975442977816</c:v>
                </c:pt>
                <c:pt idx="14">
                  <c:v>61.291919520278803</c:v>
                </c:pt>
                <c:pt idx="15">
                  <c:v>10.9867287588979</c:v>
                </c:pt>
                <c:pt idx="16">
                  <c:v>2.0525979224939399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26-4ED3-90B8-D268EC801704}"/>
            </c:ext>
          </c:extLst>
        </c:ser>
        <c:ser>
          <c:idx val="4"/>
          <c:order val="6"/>
          <c:tx>
            <c:strRef>
              <c:f>'9.8'!$F$3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'9.8'!$F$5:$F$28</c:f>
              <c:numCache>
                <c:formatCode>#,##0</c:formatCode>
                <c:ptCount val="24"/>
                <c:pt idx="0">
                  <c:v>132.94274178011699</c:v>
                </c:pt>
                <c:pt idx="1">
                  <c:v>127.149066439718</c:v>
                </c:pt>
                <c:pt idx="2">
                  <c:v>128.04509097723599</c:v>
                </c:pt>
                <c:pt idx="3">
                  <c:v>128.00840890933699</c:v>
                </c:pt>
                <c:pt idx="4">
                  <c:v>129.05681900636401</c:v>
                </c:pt>
                <c:pt idx="5">
                  <c:v>125.67430532632</c:v>
                </c:pt>
                <c:pt idx="6">
                  <c:v>130.06516103953899</c:v>
                </c:pt>
                <c:pt idx="7">
                  <c:v>148.589930702359</c:v>
                </c:pt>
                <c:pt idx="8">
                  <c:v>152.07491113303601</c:v>
                </c:pt>
                <c:pt idx="9">
                  <c:v>144.318695053878</c:v>
                </c:pt>
                <c:pt idx="10">
                  <c:v>189.41461250412399</c:v>
                </c:pt>
                <c:pt idx="11">
                  <c:v>201.78886127954499</c:v>
                </c:pt>
                <c:pt idx="12">
                  <c:v>200.33827255948799</c:v>
                </c:pt>
                <c:pt idx="13">
                  <c:v>150.12733590326599</c:v>
                </c:pt>
                <c:pt idx="14">
                  <c:v>144.53113801418601</c:v>
                </c:pt>
                <c:pt idx="15">
                  <c:v>143.026476382212</c:v>
                </c:pt>
                <c:pt idx="16">
                  <c:v>238.873088686758</c:v>
                </c:pt>
                <c:pt idx="17">
                  <c:v>282.86383004481598</c:v>
                </c:pt>
                <c:pt idx="18">
                  <c:v>264.78308784048301</c:v>
                </c:pt>
                <c:pt idx="19">
                  <c:v>269.83228174470298</c:v>
                </c:pt>
                <c:pt idx="20">
                  <c:v>267.89027314793799</c:v>
                </c:pt>
                <c:pt idx="21">
                  <c:v>218.16897700232201</c:v>
                </c:pt>
                <c:pt idx="22">
                  <c:v>145.400043100826</c:v>
                </c:pt>
                <c:pt idx="23">
                  <c:v>146.42695182136899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26-4ED3-90B8-D268EC801704}"/>
            </c:ext>
          </c:extLst>
        </c:ser>
        <c:ser>
          <c:idx val="5"/>
          <c:order val="7"/>
          <c:tx>
            <c:strRef>
              <c:f>'9.8'!$G$3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614.97784245353103</c:v>
                </c:pt>
                <c:pt idx="12">
                  <c:v>825.35757783928602</c:v>
                </c:pt>
                <c:pt idx="13">
                  <c:v>25.479496281305099</c:v>
                </c:pt>
                <c:pt idx="14">
                  <c:v>0</c:v>
                </c:pt>
                <c:pt idx="15">
                  <c:v>0</c:v>
                </c:pt>
                <c:pt idx="16">
                  <c:v>329.54125749180503</c:v>
                </c:pt>
                <c:pt idx="17">
                  <c:v>308.81035108887801</c:v>
                </c:pt>
                <c:pt idx="18">
                  <c:v>380.86625613206502</c:v>
                </c:pt>
                <c:pt idx="19">
                  <c:v>591.07170280580101</c:v>
                </c:pt>
                <c:pt idx="20">
                  <c:v>831.74765333379196</c:v>
                </c:pt>
                <c:pt idx="21">
                  <c:v>491.82034314622001</c:v>
                </c:pt>
                <c:pt idx="22">
                  <c:v>581.42083751828295</c:v>
                </c:pt>
                <c:pt idx="23">
                  <c:v>75.856995549172595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26-4ED3-90B8-D268EC801704}"/>
            </c:ext>
          </c:extLst>
        </c:ser>
        <c:ser>
          <c:idx val="10"/>
          <c:order val="10"/>
          <c:tx>
            <c:strRef>
              <c:f>'9.8'!$P$4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39488"/>
        <c:axId val="171841024"/>
      </c:areaChart>
      <c:areaChart>
        <c:grouping val="stacked"/>
        <c:varyColors val="0"/>
        <c:ser>
          <c:idx val="8"/>
          <c:order val="8"/>
          <c:tx>
            <c:strRef>
              <c:f>'9.8'!$J$3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'9.8'!$Q$5:$Q$28</c:f>
              <c:numCache>
                <c:formatCode>General</c:formatCode>
                <c:ptCount val="24"/>
                <c:pt idx="0">
                  <c:v>-2124.2878245798202</c:v>
                </c:pt>
                <c:pt idx="1">
                  <c:v>-1620.89632129554</c:v>
                </c:pt>
                <c:pt idx="2">
                  <c:v>-943.76106179851604</c:v>
                </c:pt>
                <c:pt idx="3">
                  <c:v>-1003.52439805009</c:v>
                </c:pt>
                <c:pt idx="4">
                  <c:v>-970.58538485284305</c:v>
                </c:pt>
                <c:pt idx="5">
                  <c:v>-907.34811640638804</c:v>
                </c:pt>
                <c:pt idx="6">
                  <c:v>-883.59833883854697</c:v>
                </c:pt>
                <c:pt idx="7">
                  <c:v>-890.44131838700298</c:v>
                </c:pt>
                <c:pt idx="8">
                  <c:v>-1617.6326068006999</c:v>
                </c:pt>
                <c:pt idx="9">
                  <c:v>-1709.05014792883</c:v>
                </c:pt>
                <c:pt idx="10">
                  <c:v>-1637.72790724676</c:v>
                </c:pt>
                <c:pt idx="11">
                  <c:v>-2363.44960402579</c:v>
                </c:pt>
                <c:pt idx="12">
                  <c:v>-2610.69569028468</c:v>
                </c:pt>
                <c:pt idx="13">
                  <c:v>-1527.87538167766</c:v>
                </c:pt>
                <c:pt idx="14">
                  <c:v>-1437.7660900359101</c:v>
                </c:pt>
                <c:pt idx="15">
                  <c:v>-1404.85041844492</c:v>
                </c:pt>
                <c:pt idx="16">
                  <c:v>-1751.9401848607399</c:v>
                </c:pt>
                <c:pt idx="17">
                  <c:v>-1864.8006120544301</c:v>
                </c:pt>
                <c:pt idx="18">
                  <c:v>-1975.63757718228</c:v>
                </c:pt>
                <c:pt idx="19">
                  <c:v>-2253.0851093377601</c:v>
                </c:pt>
                <c:pt idx="20">
                  <c:v>-2616.5922538485202</c:v>
                </c:pt>
                <c:pt idx="21">
                  <c:v>-2487.9216940194301</c:v>
                </c:pt>
                <c:pt idx="22">
                  <c:v>-2491.5804135919302</c:v>
                </c:pt>
                <c:pt idx="23">
                  <c:v>-2168.8431514245699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26-4ED3-90B8-D268EC801704}"/>
            </c:ext>
          </c:extLst>
        </c:ser>
        <c:ser>
          <c:idx val="9"/>
          <c:order val="9"/>
          <c:tx>
            <c:strRef>
              <c:f>'9.8'!$K$3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'9.8'!$K$5:$K$28</c:f>
              <c:numCache>
                <c:formatCode>#,##0</c:formatCode>
                <c:ptCount val="24"/>
                <c:pt idx="0">
                  <c:v>-8.5480907046479301E-2</c:v>
                </c:pt>
                <c:pt idx="1">
                  <c:v>-393.88764551879899</c:v>
                </c:pt>
                <c:pt idx="2">
                  <c:v>-1018.98774406515</c:v>
                </c:pt>
                <c:pt idx="3">
                  <c:v>-1060.10573742421</c:v>
                </c:pt>
                <c:pt idx="4">
                  <c:v>-1052.3537922774899</c:v>
                </c:pt>
                <c:pt idx="5">
                  <c:v>-1043.47215580444</c:v>
                </c:pt>
                <c:pt idx="6">
                  <c:v>-1033.0887375024399</c:v>
                </c:pt>
                <c:pt idx="7">
                  <c:v>-922.28872241435704</c:v>
                </c:pt>
                <c:pt idx="8">
                  <c:v>-136.24315958445899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60736"/>
        <c:axId val="171842560"/>
      </c:areaChart>
      <c:catAx>
        <c:axId val="17183948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841024"/>
        <c:crosses val="autoZero"/>
        <c:auto val="1"/>
        <c:lblAlgn val="ctr"/>
        <c:lblOffset val="100"/>
        <c:noMultiLvlLbl val="0"/>
      </c:catAx>
      <c:valAx>
        <c:axId val="171841024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839488"/>
        <c:crosses val="autoZero"/>
        <c:crossBetween val="midCat"/>
        <c:majorUnit val="2000"/>
      </c:valAx>
      <c:valAx>
        <c:axId val="17184256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860736"/>
        <c:crosses val="max"/>
        <c:crossBetween val="midCat"/>
      </c:valAx>
      <c:catAx>
        <c:axId val="17186073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84256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664.521974</c:v>
                </c:pt>
                <c:pt idx="2">
                  <c:v>0</c:v>
                </c:pt>
                <c:pt idx="3">
                  <c:v>0.26389200000000002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2.2481230000000001</c:v>
                </c:pt>
                <c:pt idx="2">
                  <c:v>0</c:v>
                </c:pt>
                <c:pt idx="3">
                  <c:v>659.08374200000003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628.44984399999987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8812.2954559999998</c:v>
                </c:pt>
                <c:pt idx="2">
                  <c:v>0</c:v>
                </c:pt>
                <c:pt idx="3">
                  <c:v>0.51650499999999999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18.571566999999998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6.9477239999999991</c:v>
                </c:pt>
                <c:pt idx="2">
                  <c:v>0</c:v>
                </c:pt>
                <c:pt idx="3">
                  <c:v>2.4130000000000002E-3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53.470421999999999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182.58217099999999</c:v>
                </c:pt>
                <c:pt idx="2">
                  <c:v>0</c:v>
                </c:pt>
                <c:pt idx="3">
                  <c:v>60.86304899999999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7.1999999999999998E-3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4.6562349999999997</c:v>
                </c:pt>
                <c:pt idx="2">
                  <c:v>0</c:v>
                </c:pt>
                <c:pt idx="3">
                  <c:v>1.8186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226.430284</c:v>
                </c:pt>
                <c:pt idx="2">
                  <c:v>1541.6862599999999</c:v>
                </c:pt>
                <c:pt idx="3">
                  <c:v>314.41786200000001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7948.0700299999999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974656"/>
        <c:axId val="171976192"/>
      </c:barChart>
      <c:catAx>
        <c:axId val="17197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1976192"/>
        <c:crosses val="autoZero"/>
        <c:auto val="1"/>
        <c:lblAlgn val="ctr"/>
        <c:lblOffset val="100"/>
        <c:noMultiLvlLbl val="0"/>
      </c:catAx>
      <c:valAx>
        <c:axId val="1719761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97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44</c:v>
              </c:pt>
              <c:pt idx="3">
                <c:v>66</c:v>
              </c:pt>
              <c:pt idx="4">
                <c:v>88</c:v>
              </c:pt>
              <c:pt idx="5">
                <c:v>110</c:v>
              </c:pt>
              <c:pt idx="6">
                <c:v>132</c:v>
              </c:pt>
              <c:pt idx="7">
                <c:v>154</c:v>
              </c:pt>
              <c:pt idx="8">
                <c:v>176</c:v>
              </c:pt>
              <c:pt idx="9">
                <c:v>198</c:v>
              </c:pt>
              <c:pt idx="10">
                <c:v>220</c:v>
              </c:pt>
              <c:pt idx="11">
                <c:v>242</c:v>
              </c:pt>
              <c:pt idx="12">
                <c:v>263</c:v>
              </c:pt>
              <c:pt idx="13">
                <c:v>285</c:v>
              </c:pt>
              <c:pt idx="14">
                <c:v>307</c:v>
              </c:pt>
              <c:pt idx="15">
                <c:v>329</c:v>
              </c:pt>
              <c:pt idx="16">
                <c:v>351</c:v>
              </c:pt>
              <c:pt idx="17">
                <c:v>373</c:v>
              </c:pt>
              <c:pt idx="18">
                <c:v>395</c:v>
              </c:pt>
              <c:pt idx="19">
                <c:v>417</c:v>
              </c:pt>
              <c:pt idx="20">
                <c:v>439</c:v>
              </c:pt>
              <c:pt idx="21">
                <c:v>461</c:v>
              </c:pt>
              <c:pt idx="22">
                <c:v>483</c:v>
              </c:pt>
              <c:pt idx="23">
                <c:v>505</c:v>
              </c:pt>
              <c:pt idx="24">
                <c:v>527</c:v>
              </c:pt>
              <c:pt idx="25">
                <c:v>549</c:v>
              </c:pt>
              <c:pt idx="26">
                <c:v>571</c:v>
              </c:pt>
              <c:pt idx="27">
                <c:v>593</c:v>
              </c:pt>
              <c:pt idx="28">
                <c:v>615</c:v>
              </c:pt>
              <c:pt idx="29">
                <c:v>637</c:v>
              </c:pt>
              <c:pt idx="30">
                <c:v>659</c:v>
              </c:pt>
              <c:pt idx="31">
                <c:v>681</c:v>
              </c:pt>
              <c:pt idx="32">
                <c:v>703</c:v>
              </c:pt>
              <c:pt idx="33">
                <c:v>725</c:v>
              </c:pt>
              <c:pt idx="34">
                <c:v>747</c:v>
              </c:pt>
              <c:pt idx="35">
                <c:v>769</c:v>
              </c:pt>
              <c:pt idx="36">
                <c:v>790</c:v>
              </c:pt>
              <c:pt idx="37">
                <c:v>812</c:v>
              </c:pt>
              <c:pt idx="38">
                <c:v>834</c:v>
              </c:pt>
              <c:pt idx="39">
                <c:v>856</c:v>
              </c:pt>
              <c:pt idx="40">
                <c:v>878</c:v>
              </c:pt>
              <c:pt idx="41">
                <c:v>900</c:v>
              </c:pt>
              <c:pt idx="42">
                <c:v>922</c:v>
              </c:pt>
              <c:pt idx="43">
                <c:v>944</c:v>
              </c:pt>
              <c:pt idx="44">
                <c:v>966</c:v>
              </c:pt>
              <c:pt idx="45">
                <c:v>988</c:v>
              </c:pt>
              <c:pt idx="46">
                <c:v>1010</c:v>
              </c:pt>
              <c:pt idx="47">
                <c:v>1032</c:v>
              </c:pt>
              <c:pt idx="48">
                <c:v>1054</c:v>
              </c:pt>
              <c:pt idx="49">
                <c:v>1076</c:v>
              </c:pt>
              <c:pt idx="50">
                <c:v>1098</c:v>
              </c:pt>
              <c:pt idx="51">
                <c:v>1120</c:v>
              </c:pt>
              <c:pt idx="52">
                <c:v>1142</c:v>
              </c:pt>
              <c:pt idx="53">
                <c:v>1164</c:v>
              </c:pt>
              <c:pt idx="54">
                <c:v>1186</c:v>
              </c:pt>
              <c:pt idx="55">
                <c:v>1208</c:v>
              </c:pt>
              <c:pt idx="56">
                <c:v>1230</c:v>
              </c:pt>
              <c:pt idx="57">
                <c:v>1252</c:v>
              </c:pt>
              <c:pt idx="58">
                <c:v>1274</c:v>
              </c:pt>
              <c:pt idx="59">
                <c:v>1295</c:v>
              </c:pt>
              <c:pt idx="60">
                <c:v>1317</c:v>
              </c:pt>
              <c:pt idx="61">
                <c:v>1339</c:v>
              </c:pt>
              <c:pt idx="62">
                <c:v>1361</c:v>
              </c:pt>
              <c:pt idx="63">
                <c:v>1383</c:v>
              </c:pt>
              <c:pt idx="64">
                <c:v>1405</c:v>
              </c:pt>
              <c:pt idx="65">
                <c:v>1427</c:v>
              </c:pt>
              <c:pt idx="66">
                <c:v>1449</c:v>
              </c:pt>
              <c:pt idx="67">
                <c:v>1471</c:v>
              </c:pt>
              <c:pt idx="68">
                <c:v>1493</c:v>
              </c:pt>
              <c:pt idx="69">
                <c:v>1515</c:v>
              </c:pt>
              <c:pt idx="70">
                <c:v>1537</c:v>
              </c:pt>
              <c:pt idx="71">
                <c:v>1559</c:v>
              </c:pt>
              <c:pt idx="72">
                <c:v>1581</c:v>
              </c:pt>
              <c:pt idx="73">
                <c:v>1603</c:v>
              </c:pt>
              <c:pt idx="74">
                <c:v>1625</c:v>
              </c:pt>
              <c:pt idx="75">
                <c:v>1647</c:v>
              </c:pt>
              <c:pt idx="76">
                <c:v>1669</c:v>
              </c:pt>
              <c:pt idx="77">
                <c:v>1691</c:v>
              </c:pt>
              <c:pt idx="78">
                <c:v>1713</c:v>
              </c:pt>
              <c:pt idx="79">
                <c:v>1735</c:v>
              </c:pt>
              <c:pt idx="80">
                <c:v>1757</c:v>
              </c:pt>
              <c:pt idx="81">
                <c:v>1779</c:v>
              </c:pt>
              <c:pt idx="82">
                <c:v>1801</c:v>
              </c:pt>
              <c:pt idx="83">
                <c:v>1822</c:v>
              </c:pt>
              <c:pt idx="84">
                <c:v>1844</c:v>
              </c:pt>
              <c:pt idx="85">
                <c:v>1866</c:v>
              </c:pt>
              <c:pt idx="86">
                <c:v>1888</c:v>
              </c:pt>
              <c:pt idx="87">
                <c:v>1910</c:v>
              </c:pt>
              <c:pt idx="88">
                <c:v>1932</c:v>
              </c:pt>
              <c:pt idx="89">
                <c:v>1954</c:v>
              </c:pt>
              <c:pt idx="90">
                <c:v>1976</c:v>
              </c:pt>
              <c:pt idx="91">
                <c:v>1998</c:v>
              </c:pt>
              <c:pt idx="92">
                <c:v>2020</c:v>
              </c:pt>
              <c:pt idx="93">
                <c:v>2042</c:v>
              </c:pt>
              <c:pt idx="94">
                <c:v>2064</c:v>
              </c:pt>
              <c:pt idx="95">
                <c:v>2086</c:v>
              </c:pt>
              <c:pt idx="96">
                <c:v>2108</c:v>
              </c:pt>
              <c:pt idx="97">
                <c:v>2130</c:v>
              </c:pt>
              <c:pt idx="98">
                <c:v>2152</c:v>
              </c:pt>
              <c:pt idx="99">
                <c:v>2174</c:v>
              </c:pt>
              <c:pt idx="100">
                <c:v>2196</c:v>
              </c:pt>
              <c:pt idx="101">
                <c:v>2218</c:v>
              </c:pt>
              <c:pt idx="102">
                <c:v>2240</c:v>
              </c:pt>
              <c:pt idx="103">
                <c:v>2262</c:v>
              </c:pt>
              <c:pt idx="104">
                <c:v>2284</c:v>
              </c:pt>
              <c:pt idx="105">
                <c:v>2306</c:v>
              </c:pt>
              <c:pt idx="106">
                <c:v>2327</c:v>
              </c:pt>
              <c:pt idx="107">
                <c:v>2349</c:v>
              </c:pt>
              <c:pt idx="108">
                <c:v>2371</c:v>
              </c:pt>
              <c:pt idx="109">
                <c:v>2393</c:v>
              </c:pt>
              <c:pt idx="110">
                <c:v>2415</c:v>
              </c:pt>
              <c:pt idx="111">
                <c:v>2437</c:v>
              </c:pt>
              <c:pt idx="112">
                <c:v>2459</c:v>
              </c:pt>
              <c:pt idx="113">
                <c:v>2481</c:v>
              </c:pt>
              <c:pt idx="114">
                <c:v>2503</c:v>
              </c:pt>
              <c:pt idx="115">
                <c:v>2525</c:v>
              </c:pt>
              <c:pt idx="116">
                <c:v>2547</c:v>
              </c:pt>
              <c:pt idx="117">
                <c:v>2569</c:v>
              </c:pt>
              <c:pt idx="118">
                <c:v>2591</c:v>
              </c:pt>
              <c:pt idx="119">
                <c:v>2613</c:v>
              </c:pt>
              <c:pt idx="120">
                <c:v>2635</c:v>
              </c:pt>
              <c:pt idx="121">
                <c:v>2657</c:v>
              </c:pt>
              <c:pt idx="122">
                <c:v>2679</c:v>
              </c:pt>
              <c:pt idx="123">
                <c:v>2701</c:v>
              </c:pt>
              <c:pt idx="124">
                <c:v>2723</c:v>
              </c:pt>
              <c:pt idx="125">
                <c:v>2745</c:v>
              </c:pt>
              <c:pt idx="126">
                <c:v>2767</c:v>
              </c:pt>
              <c:pt idx="127">
                <c:v>2789</c:v>
              </c:pt>
              <c:pt idx="128">
                <c:v>2811</c:v>
              </c:pt>
              <c:pt idx="129">
                <c:v>2833</c:v>
              </c:pt>
              <c:pt idx="130">
                <c:v>2854</c:v>
              </c:pt>
              <c:pt idx="131">
                <c:v>2876</c:v>
              </c:pt>
              <c:pt idx="132">
                <c:v>2898</c:v>
              </c:pt>
              <c:pt idx="133">
                <c:v>2920</c:v>
              </c:pt>
              <c:pt idx="134">
                <c:v>2942</c:v>
              </c:pt>
              <c:pt idx="135">
                <c:v>2964</c:v>
              </c:pt>
              <c:pt idx="136">
                <c:v>2986</c:v>
              </c:pt>
              <c:pt idx="137">
                <c:v>3008</c:v>
              </c:pt>
              <c:pt idx="138">
                <c:v>3030</c:v>
              </c:pt>
              <c:pt idx="139">
                <c:v>3052</c:v>
              </c:pt>
              <c:pt idx="140">
                <c:v>3074</c:v>
              </c:pt>
              <c:pt idx="141">
                <c:v>3096</c:v>
              </c:pt>
              <c:pt idx="142">
                <c:v>3118</c:v>
              </c:pt>
              <c:pt idx="143">
                <c:v>3140</c:v>
              </c:pt>
              <c:pt idx="144">
                <c:v>3162</c:v>
              </c:pt>
              <c:pt idx="145">
                <c:v>3184</c:v>
              </c:pt>
              <c:pt idx="146">
                <c:v>3206</c:v>
              </c:pt>
              <c:pt idx="147">
                <c:v>3228</c:v>
              </c:pt>
              <c:pt idx="148">
                <c:v>3250</c:v>
              </c:pt>
              <c:pt idx="149">
                <c:v>3272</c:v>
              </c:pt>
              <c:pt idx="150">
                <c:v>3294</c:v>
              </c:pt>
              <c:pt idx="151">
                <c:v>3316</c:v>
              </c:pt>
              <c:pt idx="152">
                <c:v>3338</c:v>
              </c:pt>
              <c:pt idx="153">
                <c:v>3359</c:v>
              </c:pt>
              <c:pt idx="154">
                <c:v>3381</c:v>
              </c:pt>
              <c:pt idx="155">
                <c:v>3403</c:v>
              </c:pt>
              <c:pt idx="156">
                <c:v>3425</c:v>
              </c:pt>
              <c:pt idx="157">
                <c:v>3447</c:v>
              </c:pt>
              <c:pt idx="158">
                <c:v>3469</c:v>
              </c:pt>
              <c:pt idx="159">
                <c:v>3491</c:v>
              </c:pt>
              <c:pt idx="160">
                <c:v>3513</c:v>
              </c:pt>
              <c:pt idx="161">
                <c:v>3535</c:v>
              </c:pt>
              <c:pt idx="162">
                <c:v>3557</c:v>
              </c:pt>
              <c:pt idx="163">
                <c:v>3579</c:v>
              </c:pt>
              <c:pt idx="164">
                <c:v>3601</c:v>
              </c:pt>
              <c:pt idx="165">
                <c:v>3623</c:v>
              </c:pt>
              <c:pt idx="166">
                <c:v>3645</c:v>
              </c:pt>
              <c:pt idx="167">
                <c:v>3667</c:v>
              </c:pt>
              <c:pt idx="168">
                <c:v>3689</c:v>
              </c:pt>
              <c:pt idx="169">
                <c:v>3711</c:v>
              </c:pt>
              <c:pt idx="170">
                <c:v>3733</c:v>
              </c:pt>
              <c:pt idx="171">
                <c:v>3755</c:v>
              </c:pt>
              <c:pt idx="172">
                <c:v>3777</c:v>
              </c:pt>
              <c:pt idx="173">
                <c:v>3799</c:v>
              </c:pt>
              <c:pt idx="174">
                <c:v>3821</c:v>
              </c:pt>
              <c:pt idx="175">
                <c:v>3843</c:v>
              </c:pt>
              <c:pt idx="176">
                <c:v>3865</c:v>
              </c:pt>
              <c:pt idx="177">
                <c:v>3886</c:v>
              </c:pt>
              <c:pt idx="178">
                <c:v>3908</c:v>
              </c:pt>
              <c:pt idx="179">
                <c:v>3930</c:v>
              </c:pt>
              <c:pt idx="180">
                <c:v>3952</c:v>
              </c:pt>
              <c:pt idx="181">
                <c:v>3974</c:v>
              </c:pt>
              <c:pt idx="182">
                <c:v>3996</c:v>
              </c:pt>
              <c:pt idx="183">
                <c:v>4018</c:v>
              </c:pt>
              <c:pt idx="184">
                <c:v>4040</c:v>
              </c:pt>
              <c:pt idx="185">
                <c:v>4062</c:v>
              </c:pt>
              <c:pt idx="186">
                <c:v>4084</c:v>
              </c:pt>
              <c:pt idx="187">
                <c:v>4106</c:v>
              </c:pt>
              <c:pt idx="188">
                <c:v>4128</c:v>
              </c:pt>
              <c:pt idx="189">
                <c:v>4150</c:v>
              </c:pt>
              <c:pt idx="190">
                <c:v>4172</c:v>
              </c:pt>
              <c:pt idx="191">
                <c:v>4194</c:v>
              </c:pt>
              <c:pt idx="192">
                <c:v>4216</c:v>
              </c:pt>
              <c:pt idx="193">
                <c:v>4238</c:v>
              </c:pt>
              <c:pt idx="194">
                <c:v>4260</c:v>
              </c:pt>
              <c:pt idx="195">
                <c:v>4282</c:v>
              </c:pt>
              <c:pt idx="196">
                <c:v>4304</c:v>
              </c:pt>
              <c:pt idx="197">
                <c:v>4326</c:v>
              </c:pt>
              <c:pt idx="198">
                <c:v>4348</c:v>
              </c:pt>
              <c:pt idx="199">
                <c:v>4370</c:v>
              </c:pt>
              <c:pt idx="200">
                <c:v>4392</c:v>
              </c:pt>
              <c:pt idx="201">
                <c:v>4413</c:v>
              </c:pt>
              <c:pt idx="202">
                <c:v>4435</c:v>
              </c:pt>
              <c:pt idx="203">
                <c:v>4457</c:v>
              </c:pt>
              <c:pt idx="204">
                <c:v>4479</c:v>
              </c:pt>
              <c:pt idx="205">
                <c:v>4501</c:v>
              </c:pt>
              <c:pt idx="206">
                <c:v>4523</c:v>
              </c:pt>
              <c:pt idx="207">
                <c:v>4545</c:v>
              </c:pt>
              <c:pt idx="208">
                <c:v>4567</c:v>
              </c:pt>
              <c:pt idx="209">
                <c:v>4589</c:v>
              </c:pt>
              <c:pt idx="210">
                <c:v>4611</c:v>
              </c:pt>
              <c:pt idx="211">
                <c:v>4633</c:v>
              </c:pt>
              <c:pt idx="212">
                <c:v>4655</c:v>
              </c:pt>
              <c:pt idx="213">
                <c:v>4677</c:v>
              </c:pt>
              <c:pt idx="214">
                <c:v>4699</c:v>
              </c:pt>
              <c:pt idx="215">
                <c:v>4721</c:v>
              </c:pt>
              <c:pt idx="216">
                <c:v>4743</c:v>
              </c:pt>
              <c:pt idx="217">
                <c:v>4765</c:v>
              </c:pt>
              <c:pt idx="218">
                <c:v>4787</c:v>
              </c:pt>
              <c:pt idx="219">
                <c:v>4809</c:v>
              </c:pt>
              <c:pt idx="220">
                <c:v>4831</c:v>
              </c:pt>
              <c:pt idx="221">
                <c:v>4853</c:v>
              </c:pt>
              <c:pt idx="222">
                <c:v>4875</c:v>
              </c:pt>
              <c:pt idx="223">
                <c:v>4897</c:v>
              </c:pt>
              <c:pt idx="224">
                <c:v>4918</c:v>
              </c:pt>
              <c:pt idx="225">
                <c:v>4940</c:v>
              </c:pt>
              <c:pt idx="226">
                <c:v>4962</c:v>
              </c:pt>
              <c:pt idx="227">
                <c:v>4984</c:v>
              </c:pt>
              <c:pt idx="228">
                <c:v>5006</c:v>
              </c:pt>
              <c:pt idx="229">
                <c:v>5028</c:v>
              </c:pt>
              <c:pt idx="230">
                <c:v>5050</c:v>
              </c:pt>
              <c:pt idx="231">
                <c:v>5072</c:v>
              </c:pt>
              <c:pt idx="232">
                <c:v>5094</c:v>
              </c:pt>
              <c:pt idx="233">
                <c:v>5116</c:v>
              </c:pt>
              <c:pt idx="234">
                <c:v>5138</c:v>
              </c:pt>
              <c:pt idx="235">
                <c:v>5160</c:v>
              </c:pt>
              <c:pt idx="236">
                <c:v>5182</c:v>
              </c:pt>
              <c:pt idx="237">
                <c:v>5204</c:v>
              </c:pt>
              <c:pt idx="238">
                <c:v>5226</c:v>
              </c:pt>
              <c:pt idx="239">
                <c:v>5248</c:v>
              </c:pt>
              <c:pt idx="240">
                <c:v>5270</c:v>
              </c:pt>
              <c:pt idx="241">
                <c:v>5292</c:v>
              </c:pt>
              <c:pt idx="242">
                <c:v>5314</c:v>
              </c:pt>
              <c:pt idx="243">
                <c:v>5336</c:v>
              </c:pt>
              <c:pt idx="244">
                <c:v>5358</c:v>
              </c:pt>
              <c:pt idx="245">
                <c:v>5380</c:v>
              </c:pt>
              <c:pt idx="246">
                <c:v>5402</c:v>
              </c:pt>
              <c:pt idx="247">
                <c:v>5424</c:v>
              </c:pt>
              <c:pt idx="248">
                <c:v>5445</c:v>
              </c:pt>
              <c:pt idx="249">
                <c:v>5467</c:v>
              </c:pt>
              <c:pt idx="250">
                <c:v>5489</c:v>
              </c:pt>
              <c:pt idx="251">
                <c:v>5511</c:v>
              </c:pt>
              <c:pt idx="252">
                <c:v>5533</c:v>
              </c:pt>
              <c:pt idx="253">
                <c:v>5555</c:v>
              </c:pt>
              <c:pt idx="254">
                <c:v>5577</c:v>
              </c:pt>
              <c:pt idx="255">
                <c:v>5599</c:v>
              </c:pt>
              <c:pt idx="256">
                <c:v>5621</c:v>
              </c:pt>
              <c:pt idx="257">
                <c:v>5643</c:v>
              </c:pt>
              <c:pt idx="258">
                <c:v>5665</c:v>
              </c:pt>
              <c:pt idx="259">
                <c:v>5687</c:v>
              </c:pt>
              <c:pt idx="260">
                <c:v>5709</c:v>
              </c:pt>
              <c:pt idx="261">
                <c:v>5731</c:v>
              </c:pt>
              <c:pt idx="262">
                <c:v>5753</c:v>
              </c:pt>
              <c:pt idx="263">
                <c:v>5775</c:v>
              </c:pt>
              <c:pt idx="264">
                <c:v>5797</c:v>
              </c:pt>
              <c:pt idx="265">
                <c:v>5819</c:v>
              </c:pt>
              <c:pt idx="266">
                <c:v>5841</c:v>
              </c:pt>
              <c:pt idx="267">
                <c:v>5863</c:v>
              </c:pt>
              <c:pt idx="268">
                <c:v>5885</c:v>
              </c:pt>
              <c:pt idx="269">
                <c:v>5907</c:v>
              </c:pt>
              <c:pt idx="270">
                <c:v>5929</c:v>
              </c:pt>
              <c:pt idx="271">
                <c:v>5950</c:v>
              </c:pt>
              <c:pt idx="272">
                <c:v>5972</c:v>
              </c:pt>
              <c:pt idx="273">
                <c:v>5994</c:v>
              </c:pt>
              <c:pt idx="274">
                <c:v>6016</c:v>
              </c:pt>
              <c:pt idx="275">
                <c:v>6038</c:v>
              </c:pt>
              <c:pt idx="276">
                <c:v>6060</c:v>
              </c:pt>
              <c:pt idx="277">
                <c:v>6082</c:v>
              </c:pt>
              <c:pt idx="278">
                <c:v>6104</c:v>
              </c:pt>
              <c:pt idx="279">
                <c:v>6126</c:v>
              </c:pt>
              <c:pt idx="280">
                <c:v>6148</c:v>
              </c:pt>
              <c:pt idx="281">
                <c:v>6170</c:v>
              </c:pt>
              <c:pt idx="282">
                <c:v>6192</c:v>
              </c:pt>
              <c:pt idx="283">
                <c:v>6214</c:v>
              </c:pt>
              <c:pt idx="284">
                <c:v>6236</c:v>
              </c:pt>
              <c:pt idx="285">
                <c:v>6258</c:v>
              </c:pt>
              <c:pt idx="286">
                <c:v>6280</c:v>
              </c:pt>
              <c:pt idx="287">
                <c:v>6302</c:v>
              </c:pt>
              <c:pt idx="288">
                <c:v>6324</c:v>
              </c:pt>
              <c:pt idx="289">
                <c:v>6346</c:v>
              </c:pt>
              <c:pt idx="290">
                <c:v>6368</c:v>
              </c:pt>
              <c:pt idx="291">
                <c:v>6390</c:v>
              </c:pt>
              <c:pt idx="292">
                <c:v>6412</c:v>
              </c:pt>
              <c:pt idx="293">
                <c:v>6434</c:v>
              </c:pt>
              <c:pt idx="294">
                <c:v>6456</c:v>
              </c:pt>
              <c:pt idx="295">
                <c:v>6477</c:v>
              </c:pt>
              <c:pt idx="296">
                <c:v>6499</c:v>
              </c:pt>
              <c:pt idx="297">
                <c:v>6521</c:v>
              </c:pt>
              <c:pt idx="298">
                <c:v>6543</c:v>
              </c:pt>
              <c:pt idx="299">
                <c:v>6565</c:v>
              </c:pt>
              <c:pt idx="300">
                <c:v>6587</c:v>
              </c:pt>
              <c:pt idx="301">
                <c:v>6609</c:v>
              </c:pt>
              <c:pt idx="302">
                <c:v>6631</c:v>
              </c:pt>
              <c:pt idx="303">
                <c:v>6653</c:v>
              </c:pt>
              <c:pt idx="304">
                <c:v>6675</c:v>
              </c:pt>
              <c:pt idx="305">
                <c:v>6697</c:v>
              </c:pt>
              <c:pt idx="306">
                <c:v>6719</c:v>
              </c:pt>
              <c:pt idx="307">
                <c:v>6741</c:v>
              </c:pt>
              <c:pt idx="308">
                <c:v>6763</c:v>
              </c:pt>
              <c:pt idx="309">
                <c:v>6785</c:v>
              </c:pt>
              <c:pt idx="310">
                <c:v>6807</c:v>
              </c:pt>
              <c:pt idx="311">
                <c:v>6829</c:v>
              </c:pt>
              <c:pt idx="312">
                <c:v>6851</c:v>
              </c:pt>
              <c:pt idx="313">
                <c:v>6873</c:v>
              </c:pt>
              <c:pt idx="314">
                <c:v>6895</c:v>
              </c:pt>
              <c:pt idx="315">
                <c:v>6917</c:v>
              </c:pt>
              <c:pt idx="316">
                <c:v>6939</c:v>
              </c:pt>
              <c:pt idx="317">
                <c:v>6961</c:v>
              </c:pt>
              <c:pt idx="318">
                <c:v>6982</c:v>
              </c:pt>
              <c:pt idx="319">
                <c:v>7004</c:v>
              </c:pt>
              <c:pt idx="320">
                <c:v>7026</c:v>
              </c:pt>
              <c:pt idx="321">
                <c:v>7048</c:v>
              </c:pt>
              <c:pt idx="322">
                <c:v>7070</c:v>
              </c:pt>
              <c:pt idx="323">
                <c:v>7092</c:v>
              </c:pt>
              <c:pt idx="324">
                <c:v>7114</c:v>
              </c:pt>
              <c:pt idx="325">
                <c:v>7136</c:v>
              </c:pt>
              <c:pt idx="326">
                <c:v>7158</c:v>
              </c:pt>
              <c:pt idx="327">
                <c:v>7180</c:v>
              </c:pt>
              <c:pt idx="328">
                <c:v>7202</c:v>
              </c:pt>
              <c:pt idx="329">
                <c:v>7224</c:v>
              </c:pt>
              <c:pt idx="330">
                <c:v>7246</c:v>
              </c:pt>
              <c:pt idx="331">
                <c:v>7268</c:v>
              </c:pt>
              <c:pt idx="332">
                <c:v>7290</c:v>
              </c:pt>
              <c:pt idx="333">
                <c:v>7312</c:v>
              </c:pt>
              <c:pt idx="334">
                <c:v>7334</c:v>
              </c:pt>
              <c:pt idx="335">
                <c:v>7356</c:v>
              </c:pt>
              <c:pt idx="336">
                <c:v>7378</c:v>
              </c:pt>
              <c:pt idx="337">
                <c:v>7400</c:v>
              </c:pt>
              <c:pt idx="338">
                <c:v>7422</c:v>
              </c:pt>
              <c:pt idx="339">
                <c:v>7444</c:v>
              </c:pt>
              <c:pt idx="340">
                <c:v>7466</c:v>
              </c:pt>
              <c:pt idx="341">
                <c:v>7488</c:v>
              </c:pt>
              <c:pt idx="342">
                <c:v>7509</c:v>
              </c:pt>
              <c:pt idx="343">
                <c:v>7531</c:v>
              </c:pt>
              <c:pt idx="344">
                <c:v>7553</c:v>
              </c:pt>
              <c:pt idx="345">
                <c:v>7575</c:v>
              </c:pt>
              <c:pt idx="346">
                <c:v>7597</c:v>
              </c:pt>
              <c:pt idx="347">
                <c:v>7619</c:v>
              </c:pt>
              <c:pt idx="348">
                <c:v>7641</c:v>
              </c:pt>
              <c:pt idx="349">
                <c:v>7663</c:v>
              </c:pt>
              <c:pt idx="350">
                <c:v>7685</c:v>
              </c:pt>
              <c:pt idx="351">
                <c:v>7707</c:v>
              </c:pt>
              <c:pt idx="352">
                <c:v>7729</c:v>
              </c:pt>
              <c:pt idx="353">
                <c:v>7751</c:v>
              </c:pt>
              <c:pt idx="354">
                <c:v>7773</c:v>
              </c:pt>
              <c:pt idx="355">
                <c:v>7795</c:v>
              </c:pt>
              <c:pt idx="356">
                <c:v>7817</c:v>
              </c:pt>
              <c:pt idx="357">
                <c:v>7839</c:v>
              </c:pt>
              <c:pt idx="358">
                <c:v>7861</c:v>
              </c:pt>
              <c:pt idx="359">
                <c:v>7883</c:v>
              </c:pt>
              <c:pt idx="360">
                <c:v>7905</c:v>
              </c:pt>
              <c:pt idx="361">
                <c:v>7927</c:v>
              </c:pt>
              <c:pt idx="362">
                <c:v>7949</c:v>
              </c:pt>
              <c:pt idx="363">
                <c:v>7971</c:v>
              </c:pt>
              <c:pt idx="364">
                <c:v>7993</c:v>
              </c:pt>
              <c:pt idx="365">
                <c:v>8014</c:v>
              </c:pt>
              <c:pt idx="366">
                <c:v>8036</c:v>
              </c:pt>
              <c:pt idx="367">
                <c:v>8058</c:v>
              </c:pt>
              <c:pt idx="368">
                <c:v>8080</c:v>
              </c:pt>
              <c:pt idx="369">
                <c:v>8102</c:v>
              </c:pt>
              <c:pt idx="370">
                <c:v>8124</c:v>
              </c:pt>
              <c:pt idx="371">
                <c:v>8146</c:v>
              </c:pt>
              <c:pt idx="372">
                <c:v>8168</c:v>
              </c:pt>
              <c:pt idx="373">
                <c:v>8190</c:v>
              </c:pt>
              <c:pt idx="374">
                <c:v>8212</c:v>
              </c:pt>
              <c:pt idx="375">
                <c:v>8234</c:v>
              </c:pt>
              <c:pt idx="376">
                <c:v>8256</c:v>
              </c:pt>
              <c:pt idx="377">
                <c:v>8278</c:v>
              </c:pt>
              <c:pt idx="378">
                <c:v>8300</c:v>
              </c:pt>
              <c:pt idx="379">
                <c:v>8322</c:v>
              </c:pt>
              <c:pt idx="380">
                <c:v>8344</c:v>
              </c:pt>
              <c:pt idx="381">
                <c:v>8366</c:v>
              </c:pt>
              <c:pt idx="382">
                <c:v>8388</c:v>
              </c:pt>
              <c:pt idx="383">
                <c:v>8410</c:v>
              </c:pt>
              <c:pt idx="384">
                <c:v>8432</c:v>
              </c:pt>
              <c:pt idx="385">
                <c:v>8454</c:v>
              </c:pt>
              <c:pt idx="386">
                <c:v>8476</c:v>
              </c:pt>
              <c:pt idx="387">
                <c:v>8498</c:v>
              </c:pt>
              <c:pt idx="388">
                <c:v>8520</c:v>
              </c:pt>
              <c:pt idx="389">
                <c:v>8541</c:v>
              </c:pt>
              <c:pt idx="390">
                <c:v>8563</c:v>
              </c:pt>
              <c:pt idx="391">
                <c:v>8585</c:v>
              </c:pt>
              <c:pt idx="392">
                <c:v>8607</c:v>
              </c:pt>
              <c:pt idx="393">
                <c:v>8629</c:v>
              </c:pt>
              <c:pt idx="394">
                <c:v>8651</c:v>
              </c:pt>
              <c:pt idx="395">
                <c:v>8673</c:v>
              </c:pt>
              <c:pt idx="396">
                <c:v>8695</c:v>
              </c:pt>
              <c:pt idx="397">
                <c:v>8717</c:v>
              </c:pt>
              <c:pt idx="398">
                <c:v>8739</c:v>
              </c:pt>
              <c:pt idx="399">
                <c:v>8761</c:v>
              </c:pt>
              <c:pt idx="400">
                <c:v>8783</c:v>
              </c:pt>
            </c:numLit>
          </c:xVal>
          <c:yVal>
            <c:numLit>
              <c:formatCode>General</c:formatCode>
              <c:ptCount val="401"/>
              <c:pt idx="0">
                <c:v>11649.417784646999</c:v>
              </c:pt>
              <c:pt idx="1">
                <c:v>11277.842486117301</c:v>
              </c:pt>
              <c:pt idx="2">
                <c:v>11201.5539442298</c:v>
              </c:pt>
              <c:pt idx="3">
                <c:v>11135.7512394527</c:v>
              </c:pt>
              <c:pt idx="4">
                <c:v>11096.982793319001</c:v>
              </c:pt>
              <c:pt idx="5">
                <c:v>11065.553760668599</c:v>
              </c:pt>
              <c:pt idx="6">
                <c:v>11023.4867064709</c:v>
              </c:pt>
              <c:pt idx="7">
                <c:v>10979.189882479999</c:v>
              </c:pt>
              <c:pt idx="8">
                <c:v>10953.2545261861</c:v>
              </c:pt>
              <c:pt idx="9">
                <c:v>10911.331680086299</c:v>
              </c:pt>
              <c:pt idx="10">
                <c:v>10883.896082117801</c:v>
              </c:pt>
              <c:pt idx="11">
                <c:v>10858.8182057873</c:v>
              </c:pt>
              <c:pt idx="12">
                <c:v>10831.667426931101</c:v>
              </c:pt>
              <c:pt idx="13">
                <c:v>10807.8491507209</c:v>
              </c:pt>
              <c:pt idx="14">
                <c:v>10776.547399146601</c:v>
              </c:pt>
              <c:pt idx="15">
                <c:v>10743.307258442899</c:v>
              </c:pt>
              <c:pt idx="16">
                <c:v>10721.2675729811</c:v>
              </c:pt>
              <c:pt idx="17">
                <c:v>10693.3047658015</c:v>
              </c:pt>
              <c:pt idx="18">
                <c:v>10662.564574071101</c:v>
              </c:pt>
              <c:pt idx="19">
                <c:v>10632.571568826599</c:v>
              </c:pt>
              <c:pt idx="20">
                <c:v>10605.640566940199</c:v>
              </c:pt>
              <c:pt idx="21">
                <c:v>10564.972948251199</c:v>
              </c:pt>
              <c:pt idx="22">
                <c:v>10537.263341576199</c:v>
              </c:pt>
              <c:pt idx="23">
                <c:v>10519.0568374743</c:v>
              </c:pt>
              <c:pt idx="24">
                <c:v>10494.2660018392</c:v>
              </c:pt>
              <c:pt idx="25">
                <c:v>10469.553019017299</c:v>
              </c:pt>
              <c:pt idx="26">
                <c:v>10452.613969927101</c:v>
              </c:pt>
              <c:pt idx="27">
                <c:v>10435.0009814804</c:v>
              </c:pt>
              <c:pt idx="28">
                <c:v>10412.2358613127</c:v>
              </c:pt>
              <c:pt idx="29">
                <c:v>10389.8933313621</c:v>
              </c:pt>
              <c:pt idx="30">
                <c:v>10360.3673448504</c:v>
              </c:pt>
              <c:pt idx="31">
                <c:v>10338.1420139251</c:v>
              </c:pt>
              <c:pt idx="32">
                <c:v>10309.187618063201</c:v>
              </c:pt>
              <c:pt idx="33">
                <c:v>10287.466871013101</c:v>
              </c:pt>
              <c:pt idx="34">
                <c:v>10257.5596404425</c:v>
              </c:pt>
              <c:pt idx="35">
                <c:v>10230.2823298036</c:v>
              </c:pt>
              <c:pt idx="36">
                <c:v>10205.020719967</c:v>
              </c:pt>
              <c:pt idx="37">
                <c:v>10182.7436155616</c:v>
              </c:pt>
              <c:pt idx="38">
                <c:v>10157.907350080501</c:v>
              </c:pt>
              <c:pt idx="39">
                <c:v>10138.273483153</c:v>
              </c:pt>
              <c:pt idx="40">
                <c:v>10109.3306645428</c:v>
              </c:pt>
              <c:pt idx="41">
                <c:v>10082.329978158699</c:v>
              </c:pt>
              <c:pt idx="42">
                <c:v>10061.8176885017</c:v>
              </c:pt>
              <c:pt idx="43">
                <c:v>10030.812660137</c:v>
              </c:pt>
              <c:pt idx="44">
                <c:v>10003.3420689123</c:v>
              </c:pt>
              <c:pt idx="45">
                <c:v>9969.75122653572</c:v>
              </c:pt>
              <c:pt idx="46">
                <c:v>9944.3106126377497</c:v>
              </c:pt>
              <c:pt idx="47">
                <c:v>9917.03379473114</c:v>
              </c:pt>
              <c:pt idx="48">
                <c:v>9891.0195309537194</c:v>
              </c:pt>
              <c:pt idx="49">
                <c:v>9858.1562335725393</c:v>
              </c:pt>
              <c:pt idx="50">
                <c:v>9830.2006726873806</c:v>
              </c:pt>
              <c:pt idx="51">
                <c:v>9791.7274513782904</c:v>
              </c:pt>
              <c:pt idx="52">
                <c:v>9770.4125742667002</c:v>
              </c:pt>
              <c:pt idx="53">
                <c:v>9749.8259949784297</c:v>
              </c:pt>
              <c:pt idx="54">
                <c:v>9719.0949250157701</c:v>
              </c:pt>
              <c:pt idx="55">
                <c:v>9703.8302753980897</c:v>
              </c:pt>
              <c:pt idx="56">
                <c:v>9677.1745293453205</c:v>
              </c:pt>
              <c:pt idx="57">
                <c:v>9656.7558466552891</c:v>
              </c:pt>
              <c:pt idx="58">
                <c:v>9623.1486575559502</c:v>
              </c:pt>
              <c:pt idx="59">
                <c:v>9599.8450102509396</c:v>
              </c:pt>
              <c:pt idx="60">
                <c:v>9576.3812252679108</c:v>
              </c:pt>
              <c:pt idx="61">
                <c:v>9556.83218997927</c:v>
              </c:pt>
              <c:pt idx="62">
                <c:v>9526.5468110584407</c:v>
              </c:pt>
              <c:pt idx="63">
                <c:v>9506.3455190598997</c:v>
              </c:pt>
              <c:pt idx="64">
                <c:v>9492.7024762046804</c:v>
              </c:pt>
              <c:pt idx="65">
                <c:v>9474.7773450969798</c:v>
              </c:pt>
              <c:pt idx="66">
                <c:v>9445.9432071729098</c:v>
              </c:pt>
              <c:pt idx="67">
                <c:v>9431.6715931166691</c:v>
              </c:pt>
              <c:pt idx="68">
                <c:v>9408.2571970637891</c:v>
              </c:pt>
              <c:pt idx="69">
                <c:v>9373.7869833642708</c:v>
              </c:pt>
              <c:pt idx="70">
                <c:v>9354.5175256031707</c:v>
              </c:pt>
              <c:pt idx="71">
                <c:v>9334.0423980652995</c:v>
              </c:pt>
              <c:pt idx="72">
                <c:v>9308.9384454984993</c:v>
              </c:pt>
              <c:pt idx="73">
                <c:v>9290.0286834217804</c:v>
              </c:pt>
              <c:pt idx="74">
                <c:v>9277.0933162728597</c:v>
              </c:pt>
              <c:pt idx="75">
                <c:v>9258.5495428081504</c:v>
              </c:pt>
              <c:pt idx="76">
                <c:v>9241.3638524624002</c:v>
              </c:pt>
              <c:pt idx="77">
                <c:v>9209.7563109307503</c:v>
              </c:pt>
              <c:pt idx="78">
                <c:v>9193.8768225491003</c:v>
              </c:pt>
              <c:pt idx="79">
                <c:v>9171.7131475308906</c:v>
              </c:pt>
              <c:pt idx="80">
                <c:v>9150.7184299690107</c:v>
              </c:pt>
              <c:pt idx="81">
                <c:v>9137.3206467295604</c:v>
              </c:pt>
              <c:pt idx="82">
                <c:v>9118.2363189909302</c:v>
              </c:pt>
              <c:pt idx="83">
                <c:v>9096.2063469466902</c:v>
              </c:pt>
              <c:pt idx="84">
                <c:v>9083.4383790263892</c:v>
              </c:pt>
              <c:pt idx="85">
                <c:v>9065.1346784379202</c:v>
              </c:pt>
              <c:pt idx="86">
                <c:v>9048.9531061251691</c:v>
              </c:pt>
              <c:pt idx="87">
                <c:v>9034.1381347256502</c:v>
              </c:pt>
              <c:pt idx="88">
                <c:v>9015.0575796228004</c:v>
              </c:pt>
              <c:pt idx="89">
                <c:v>8998.1148394750799</c:v>
              </c:pt>
              <c:pt idx="90">
                <c:v>8983.9367097693703</c:v>
              </c:pt>
              <c:pt idx="91">
                <c:v>8970.6504041139196</c:v>
              </c:pt>
              <c:pt idx="92">
                <c:v>8952.9648009413995</c:v>
              </c:pt>
              <c:pt idx="93">
                <c:v>8929.4374257880099</c:v>
              </c:pt>
              <c:pt idx="94">
                <c:v>8914.0184055836398</c:v>
              </c:pt>
              <c:pt idx="95">
                <c:v>8898.5236060926109</c:v>
              </c:pt>
              <c:pt idx="96">
                <c:v>8886.5135752446495</c:v>
              </c:pt>
              <c:pt idx="97">
                <c:v>8871.4905625622396</c:v>
              </c:pt>
              <c:pt idx="98">
                <c:v>8856.8100220382694</c:v>
              </c:pt>
              <c:pt idx="99">
                <c:v>8846.0988935276691</c:v>
              </c:pt>
              <c:pt idx="100">
                <c:v>8833.3132222288496</c:v>
              </c:pt>
              <c:pt idx="101">
                <c:v>8822.3698211262999</c:v>
              </c:pt>
              <c:pt idx="102">
                <c:v>8809.7700016124909</c:v>
              </c:pt>
              <c:pt idx="103">
                <c:v>8796.5143701627694</c:v>
              </c:pt>
              <c:pt idx="104">
                <c:v>8782.3995976872102</c:v>
              </c:pt>
              <c:pt idx="105">
                <c:v>8771.6154362514899</c:v>
              </c:pt>
              <c:pt idx="106">
                <c:v>8752.5876988604305</c:v>
              </c:pt>
              <c:pt idx="107">
                <c:v>8737.2055477687009</c:v>
              </c:pt>
              <c:pt idx="108">
                <c:v>8726.7523223017306</c:v>
              </c:pt>
              <c:pt idx="109">
                <c:v>8717.2462455058194</c:v>
              </c:pt>
              <c:pt idx="110">
                <c:v>8706.9963335205994</c:v>
              </c:pt>
              <c:pt idx="111">
                <c:v>8698.8455586673408</c:v>
              </c:pt>
              <c:pt idx="112">
                <c:v>8688.4671529621792</c:v>
              </c:pt>
              <c:pt idx="113">
                <c:v>8679.0562705455595</c:v>
              </c:pt>
              <c:pt idx="114">
                <c:v>8667.8006777682203</c:v>
              </c:pt>
              <c:pt idx="115">
                <c:v>8656.8480873047592</c:v>
              </c:pt>
              <c:pt idx="116">
                <c:v>8648.7023421831</c:v>
              </c:pt>
              <c:pt idx="117">
                <c:v>8638.7374849691896</c:v>
              </c:pt>
              <c:pt idx="118">
                <c:v>8625.7708276987505</c:v>
              </c:pt>
              <c:pt idx="119">
                <c:v>8611.1442633027691</c:v>
              </c:pt>
              <c:pt idx="120">
                <c:v>8602.9612994483105</c:v>
              </c:pt>
              <c:pt idx="121">
                <c:v>8591.7415083781707</c:v>
              </c:pt>
              <c:pt idx="122">
                <c:v>8581.3625977381707</c:v>
              </c:pt>
              <c:pt idx="123">
                <c:v>8571.1681867480092</c:v>
              </c:pt>
              <c:pt idx="124">
                <c:v>8560.9229106347902</c:v>
              </c:pt>
              <c:pt idx="125">
                <c:v>8554.1513071670997</c:v>
              </c:pt>
              <c:pt idx="126">
                <c:v>8545.4859917637605</c:v>
              </c:pt>
              <c:pt idx="127">
                <c:v>8537.9162766907502</c:v>
              </c:pt>
              <c:pt idx="128">
                <c:v>8531.6013522079993</c:v>
              </c:pt>
              <c:pt idx="129">
                <c:v>8522.9899395992306</c:v>
              </c:pt>
              <c:pt idx="130">
                <c:v>8515.1830501804707</c:v>
              </c:pt>
              <c:pt idx="131">
                <c:v>8504.28368304998</c:v>
              </c:pt>
              <c:pt idx="132">
                <c:v>8496.0961048589397</c:v>
              </c:pt>
              <c:pt idx="133">
                <c:v>8485.7467257072403</c:v>
              </c:pt>
              <c:pt idx="134">
                <c:v>8479.8804661863196</c:v>
              </c:pt>
              <c:pt idx="135">
                <c:v>8472.4962195569096</c:v>
              </c:pt>
              <c:pt idx="136">
                <c:v>8464.6417365972102</c:v>
              </c:pt>
              <c:pt idx="137">
                <c:v>8454.8849016931508</c:v>
              </c:pt>
              <c:pt idx="138">
                <c:v>8442.7838171221301</c:v>
              </c:pt>
              <c:pt idx="139">
                <c:v>8433.9378917063696</c:v>
              </c:pt>
              <c:pt idx="140">
                <c:v>8425.1301359763802</c:v>
              </c:pt>
              <c:pt idx="141">
                <c:v>8414.8365895322895</c:v>
              </c:pt>
              <c:pt idx="142">
                <c:v>8404.5264932444697</c:v>
              </c:pt>
              <c:pt idx="143">
                <c:v>8396.1803555504302</c:v>
              </c:pt>
              <c:pt idx="144">
                <c:v>8388.7696970223697</c:v>
              </c:pt>
              <c:pt idx="145">
                <c:v>8382.1888205810592</c:v>
              </c:pt>
              <c:pt idx="146">
                <c:v>8372.8638515620896</c:v>
              </c:pt>
              <c:pt idx="147">
                <c:v>8360.2440006272409</c:v>
              </c:pt>
              <c:pt idx="148">
                <c:v>8352.0521633827993</c:v>
              </c:pt>
              <c:pt idx="149">
                <c:v>8345.5922123604596</c:v>
              </c:pt>
              <c:pt idx="150">
                <c:v>8337.0016994133493</c:v>
              </c:pt>
              <c:pt idx="151">
                <c:v>8328.3564299246991</c:v>
              </c:pt>
              <c:pt idx="152">
                <c:v>8321.1640668883992</c:v>
              </c:pt>
              <c:pt idx="153">
                <c:v>8311.3127024982896</c:v>
              </c:pt>
              <c:pt idx="154">
                <c:v>8299.5554993736296</c:v>
              </c:pt>
              <c:pt idx="155">
                <c:v>8291.2721671087493</c:v>
              </c:pt>
              <c:pt idx="156">
                <c:v>8280.3765113291502</c:v>
              </c:pt>
              <c:pt idx="157">
                <c:v>8268.8089919882405</c:v>
              </c:pt>
              <c:pt idx="158">
                <c:v>8258.5458414509394</c:v>
              </c:pt>
              <c:pt idx="159">
                <c:v>8249.3309899673804</c:v>
              </c:pt>
              <c:pt idx="160">
                <c:v>8240.8082416410507</c:v>
              </c:pt>
              <c:pt idx="161">
                <c:v>8229.5395780174495</c:v>
              </c:pt>
              <c:pt idx="162">
                <c:v>8220.4612923048007</c:v>
              </c:pt>
              <c:pt idx="163">
                <c:v>8211.4215335446697</c:v>
              </c:pt>
              <c:pt idx="164">
                <c:v>8204.4314643123798</c:v>
              </c:pt>
              <c:pt idx="165">
                <c:v>8194.2624758724105</c:v>
              </c:pt>
              <c:pt idx="166">
                <c:v>8188.1769875493601</c:v>
              </c:pt>
              <c:pt idx="167">
                <c:v>8181.3500883953002</c:v>
              </c:pt>
              <c:pt idx="168">
                <c:v>8173.6052226480297</c:v>
              </c:pt>
              <c:pt idx="169">
                <c:v>8165.4007304344204</c:v>
              </c:pt>
              <c:pt idx="170">
                <c:v>8151.6193366876896</c:v>
              </c:pt>
              <c:pt idx="171">
                <c:v>8146.1561732957898</c:v>
              </c:pt>
              <c:pt idx="172">
                <c:v>8139.5242315161004</c:v>
              </c:pt>
              <c:pt idx="173">
                <c:v>8129.8982519721603</c:v>
              </c:pt>
              <c:pt idx="174">
                <c:v>8121.64219258501</c:v>
              </c:pt>
              <c:pt idx="175">
                <c:v>8111.52118163259</c:v>
              </c:pt>
              <c:pt idx="176">
                <c:v>8105.6469138840102</c:v>
              </c:pt>
              <c:pt idx="177">
                <c:v>8096.1059250048802</c:v>
              </c:pt>
              <c:pt idx="178">
                <c:v>8084.0709683142904</c:v>
              </c:pt>
              <c:pt idx="179">
                <c:v>8073.0305384103604</c:v>
              </c:pt>
              <c:pt idx="180">
                <c:v>8060.51029498358</c:v>
              </c:pt>
              <c:pt idx="181">
                <c:v>8051.2318556710798</c:v>
              </c:pt>
              <c:pt idx="182">
                <c:v>8039.3202665151102</c:v>
              </c:pt>
              <c:pt idx="183">
                <c:v>8031.6521760626702</c:v>
              </c:pt>
              <c:pt idx="184">
                <c:v>8021.5043149577396</c:v>
              </c:pt>
              <c:pt idx="185">
                <c:v>8012.6142687067804</c:v>
              </c:pt>
              <c:pt idx="186">
                <c:v>8002.7968645266401</c:v>
              </c:pt>
              <c:pt idx="187">
                <c:v>7994.6132616812201</c:v>
              </c:pt>
              <c:pt idx="188">
                <c:v>7983.6823929789198</c:v>
              </c:pt>
              <c:pt idx="189">
                <c:v>7974.2153810097898</c:v>
              </c:pt>
              <c:pt idx="190">
                <c:v>7965.4637812152596</c:v>
              </c:pt>
              <c:pt idx="191">
                <c:v>7958.9849329745002</c:v>
              </c:pt>
              <c:pt idx="192">
                <c:v>7948.1746387861604</c:v>
              </c:pt>
              <c:pt idx="193">
                <c:v>7942.1001859265398</c:v>
              </c:pt>
              <c:pt idx="194">
                <c:v>7933.4981434636202</c:v>
              </c:pt>
              <c:pt idx="195">
                <c:v>7924.0373768152804</c:v>
              </c:pt>
              <c:pt idx="196">
                <c:v>7914.3882478617597</c:v>
              </c:pt>
              <c:pt idx="197">
                <c:v>7904.89133615429</c:v>
              </c:pt>
              <c:pt idx="198">
                <c:v>7896.2914343906396</c:v>
              </c:pt>
              <c:pt idx="199">
                <c:v>7889.7825699882496</c:v>
              </c:pt>
              <c:pt idx="200">
                <c:v>7883.4977440361999</c:v>
              </c:pt>
              <c:pt idx="201">
                <c:v>7877.0679853476304</c:v>
              </c:pt>
              <c:pt idx="202">
                <c:v>7864.2227357235297</c:v>
              </c:pt>
              <c:pt idx="203">
                <c:v>7853.8543096945596</c:v>
              </c:pt>
              <c:pt idx="204">
                <c:v>7841.47441833422</c:v>
              </c:pt>
              <c:pt idx="205">
                <c:v>7828.8363030793298</c:v>
              </c:pt>
              <c:pt idx="206">
                <c:v>7820.6622209997104</c:v>
              </c:pt>
              <c:pt idx="207">
                <c:v>7811.4790055841504</c:v>
              </c:pt>
              <c:pt idx="208">
                <c:v>7801.3700772366001</c:v>
              </c:pt>
              <c:pt idx="209">
                <c:v>7792.6492909323597</c:v>
              </c:pt>
              <c:pt idx="210">
                <c:v>7785.52600327654</c:v>
              </c:pt>
              <c:pt idx="211">
                <c:v>7777.2926804223798</c:v>
              </c:pt>
              <c:pt idx="212">
                <c:v>7768.77946348562</c:v>
              </c:pt>
              <c:pt idx="213">
                <c:v>7755.8059526610296</c:v>
              </c:pt>
              <c:pt idx="214">
                <c:v>7744.1148666086601</c:v>
              </c:pt>
              <c:pt idx="215">
                <c:v>7734.2376929110696</c:v>
              </c:pt>
              <c:pt idx="216">
                <c:v>7723.6673413621302</c:v>
              </c:pt>
              <c:pt idx="217">
                <c:v>7711.9323955114196</c:v>
              </c:pt>
              <c:pt idx="218">
                <c:v>7701.3580068846704</c:v>
              </c:pt>
              <c:pt idx="219">
                <c:v>7691.6086737524602</c:v>
              </c:pt>
              <c:pt idx="220">
                <c:v>7682.9251156211703</c:v>
              </c:pt>
              <c:pt idx="221">
                <c:v>7671.4051769319803</c:v>
              </c:pt>
              <c:pt idx="222">
                <c:v>7663.4509546014997</c:v>
              </c:pt>
              <c:pt idx="223">
                <c:v>7653.0316303051204</c:v>
              </c:pt>
              <c:pt idx="224">
                <c:v>7642.96942876293</c:v>
              </c:pt>
              <c:pt idx="225">
                <c:v>7635.1177181698504</c:v>
              </c:pt>
              <c:pt idx="226">
                <c:v>7625.3346800054696</c:v>
              </c:pt>
              <c:pt idx="227">
                <c:v>7615.23565545562</c:v>
              </c:pt>
              <c:pt idx="228">
                <c:v>7608.13126002436</c:v>
              </c:pt>
              <c:pt idx="229">
                <c:v>7595.9349962106699</c:v>
              </c:pt>
              <c:pt idx="230">
                <c:v>7588.4131892058303</c:v>
              </c:pt>
              <c:pt idx="231">
                <c:v>7577.5123174835198</c:v>
              </c:pt>
              <c:pt idx="232">
                <c:v>7566.4226563804696</c:v>
              </c:pt>
              <c:pt idx="233">
                <c:v>7555.8221650136402</c:v>
              </c:pt>
              <c:pt idx="234">
                <c:v>7546.7211233125599</c:v>
              </c:pt>
              <c:pt idx="235">
                <c:v>7536.93396698987</c:v>
              </c:pt>
              <c:pt idx="236">
                <c:v>7528.4758223912104</c:v>
              </c:pt>
              <c:pt idx="237">
                <c:v>7519.2421095823902</c:v>
              </c:pt>
              <c:pt idx="238">
                <c:v>7511.53690150085</c:v>
              </c:pt>
              <c:pt idx="239">
                <c:v>7501.4391430932401</c:v>
              </c:pt>
              <c:pt idx="240">
                <c:v>7488.00104531956</c:v>
              </c:pt>
              <c:pt idx="241">
                <c:v>7475.9281397968698</c:v>
              </c:pt>
              <c:pt idx="242">
                <c:v>7466.6637931508903</c:v>
              </c:pt>
              <c:pt idx="243">
                <c:v>7454.4390800972196</c:v>
              </c:pt>
              <c:pt idx="244">
                <c:v>7443.31641693649</c:v>
              </c:pt>
              <c:pt idx="245">
                <c:v>7429.0745310380998</c:v>
              </c:pt>
              <c:pt idx="246">
                <c:v>7421.2489177887301</c:v>
              </c:pt>
              <c:pt idx="247">
                <c:v>7411.5754982561202</c:v>
              </c:pt>
              <c:pt idx="248">
                <c:v>7401.9488161139998</c:v>
              </c:pt>
              <c:pt idx="249">
                <c:v>7392.8724458694596</c:v>
              </c:pt>
              <c:pt idx="250">
                <c:v>7380.4464249765897</c:v>
              </c:pt>
              <c:pt idx="251">
                <c:v>7366.2230553222698</c:v>
              </c:pt>
              <c:pt idx="252">
                <c:v>7352.0044582455403</c:v>
              </c:pt>
              <c:pt idx="253">
                <c:v>7340.6627021038503</c:v>
              </c:pt>
              <c:pt idx="254">
                <c:v>7330.5465875333302</c:v>
              </c:pt>
              <c:pt idx="255">
                <c:v>7320.5480718880399</c:v>
              </c:pt>
              <c:pt idx="256">
                <c:v>7311.2118072415496</c:v>
              </c:pt>
              <c:pt idx="257">
                <c:v>7301.2528854023303</c:v>
              </c:pt>
              <c:pt idx="258">
                <c:v>7290.2717114400702</c:v>
              </c:pt>
              <c:pt idx="259">
                <c:v>7283.2894522839497</c:v>
              </c:pt>
              <c:pt idx="260">
                <c:v>7273.9503198882403</c:v>
              </c:pt>
              <c:pt idx="261">
                <c:v>7264.6612133889703</c:v>
              </c:pt>
              <c:pt idx="262">
                <c:v>7251.0533758305201</c:v>
              </c:pt>
              <c:pt idx="263">
                <c:v>7240.6570880231302</c:v>
              </c:pt>
              <c:pt idx="264">
                <c:v>7227.1085603078</c:v>
              </c:pt>
              <c:pt idx="265">
                <c:v>7212.5544539489101</c:v>
              </c:pt>
              <c:pt idx="266">
                <c:v>7200.9118575873099</c:v>
              </c:pt>
              <c:pt idx="267">
                <c:v>7184.6756291042902</c:v>
              </c:pt>
              <c:pt idx="268">
                <c:v>7175.8363025257704</c:v>
              </c:pt>
              <c:pt idx="269">
                <c:v>7162.2251715371603</c:v>
              </c:pt>
              <c:pt idx="270">
                <c:v>7151.9770372680896</c:v>
              </c:pt>
              <c:pt idx="271">
                <c:v>7136.9088550860197</c:v>
              </c:pt>
              <c:pt idx="272">
                <c:v>7126.8292495915002</c:v>
              </c:pt>
              <c:pt idx="273">
                <c:v>7116.7711826593404</c:v>
              </c:pt>
              <c:pt idx="274">
                <c:v>7105.1512321551199</c:v>
              </c:pt>
              <c:pt idx="275">
                <c:v>7091.2654659276604</c:v>
              </c:pt>
              <c:pt idx="276">
                <c:v>7076.5933284442099</c:v>
              </c:pt>
              <c:pt idx="277">
                <c:v>7062.6946273143703</c:v>
              </c:pt>
              <c:pt idx="278">
                <c:v>7055.5376862358999</c:v>
              </c:pt>
              <c:pt idx="279">
                <c:v>7045.3191019660799</c:v>
              </c:pt>
              <c:pt idx="280">
                <c:v>7033.7027137779096</c:v>
              </c:pt>
              <c:pt idx="281">
                <c:v>7025.3974611514705</c:v>
              </c:pt>
              <c:pt idx="282">
                <c:v>7017.8160351636598</c:v>
              </c:pt>
              <c:pt idx="283">
                <c:v>7006.2701948126196</c:v>
              </c:pt>
              <c:pt idx="284">
                <c:v>6992.6369912567297</c:v>
              </c:pt>
              <c:pt idx="285">
                <c:v>6981.9459224599896</c:v>
              </c:pt>
              <c:pt idx="286">
                <c:v>6970.9270565945098</c:v>
              </c:pt>
              <c:pt idx="287">
                <c:v>6954.7104702832303</c:v>
              </c:pt>
              <c:pt idx="288">
                <c:v>6941.5142822918697</c:v>
              </c:pt>
              <c:pt idx="289">
                <c:v>6928.1057640483396</c:v>
              </c:pt>
              <c:pt idx="290">
                <c:v>6917.1436932461902</c:v>
              </c:pt>
              <c:pt idx="291">
                <c:v>6902.2607341081402</c:v>
              </c:pt>
              <c:pt idx="292">
                <c:v>6890.4057204799301</c:v>
              </c:pt>
              <c:pt idx="293">
                <c:v>6877.8208143675402</c:v>
              </c:pt>
              <c:pt idx="294">
                <c:v>6856.8870657122197</c:v>
              </c:pt>
              <c:pt idx="295">
                <c:v>6849.2944235294099</c:v>
              </c:pt>
              <c:pt idx="296">
                <c:v>6837.1746329958796</c:v>
              </c:pt>
              <c:pt idx="297">
                <c:v>6820.7327387437699</c:v>
              </c:pt>
              <c:pt idx="298">
                <c:v>6808.6811764551603</c:v>
              </c:pt>
              <c:pt idx="299">
                <c:v>6795.5887803388296</c:v>
              </c:pt>
              <c:pt idx="300">
                <c:v>6785.250521379</c:v>
              </c:pt>
              <c:pt idx="301">
                <c:v>6770.4756334173899</c:v>
              </c:pt>
              <c:pt idx="302">
                <c:v>6761.7321036031299</c:v>
              </c:pt>
              <c:pt idx="303">
                <c:v>6745.9088946800503</c:v>
              </c:pt>
              <c:pt idx="304">
                <c:v>6735.9315126236597</c:v>
              </c:pt>
              <c:pt idx="305">
                <c:v>6723.8581159097503</c:v>
              </c:pt>
              <c:pt idx="306">
                <c:v>6709.8927199279096</c:v>
              </c:pt>
              <c:pt idx="307">
                <c:v>6697.7820001786604</c:v>
              </c:pt>
              <c:pt idx="308">
                <c:v>6686.36485360604</c:v>
              </c:pt>
              <c:pt idx="309">
                <c:v>6672.73647275862</c:v>
              </c:pt>
              <c:pt idx="310">
                <c:v>6657.5154886801902</c:v>
              </c:pt>
              <c:pt idx="311">
                <c:v>6641.9707561980204</c:v>
              </c:pt>
              <c:pt idx="312">
                <c:v>6625.9868524390904</c:v>
              </c:pt>
              <c:pt idx="313">
                <c:v>6612.6787817938903</c:v>
              </c:pt>
              <c:pt idx="314">
                <c:v>6596.6449165200802</c:v>
              </c:pt>
              <c:pt idx="315">
                <c:v>6583.1188743760804</c:v>
              </c:pt>
              <c:pt idx="316">
                <c:v>6572.4370445724999</c:v>
              </c:pt>
              <c:pt idx="317">
                <c:v>6566.5215283101497</c:v>
              </c:pt>
              <c:pt idx="318">
                <c:v>6555.0386809806096</c:v>
              </c:pt>
              <c:pt idx="319">
                <c:v>6540.5415941012197</c:v>
              </c:pt>
              <c:pt idx="320">
                <c:v>6528.7777894710798</c:v>
              </c:pt>
              <c:pt idx="321">
                <c:v>6512.25982440806</c:v>
              </c:pt>
              <c:pt idx="322">
                <c:v>6502.65820631918</c:v>
              </c:pt>
              <c:pt idx="323">
                <c:v>6487.5895949758096</c:v>
              </c:pt>
              <c:pt idx="324">
                <c:v>6479.3493390624999</c:v>
              </c:pt>
              <c:pt idx="325">
                <c:v>6467.5782992926497</c:v>
              </c:pt>
              <c:pt idx="326">
                <c:v>6459.13030258864</c:v>
              </c:pt>
              <c:pt idx="327">
                <c:v>6448.7051696999597</c:v>
              </c:pt>
              <c:pt idx="328">
                <c:v>6435.36880826788</c:v>
              </c:pt>
              <c:pt idx="329">
                <c:v>6419.1969721490696</c:v>
              </c:pt>
              <c:pt idx="330">
                <c:v>6408.9518093505203</c:v>
              </c:pt>
              <c:pt idx="331">
                <c:v>6398.0462742097998</c:v>
              </c:pt>
              <c:pt idx="332">
                <c:v>6388.7738669603104</c:v>
              </c:pt>
              <c:pt idx="333">
                <c:v>6380.9460623330497</c:v>
              </c:pt>
              <c:pt idx="334">
                <c:v>6367.7976013884399</c:v>
              </c:pt>
              <c:pt idx="335">
                <c:v>6360.6994409562003</c:v>
              </c:pt>
              <c:pt idx="336">
                <c:v>6348.2250419810398</c:v>
              </c:pt>
              <c:pt idx="337">
                <c:v>6334.7675196563596</c:v>
              </c:pt>
              <c:pt idx="338">
                <c:v>6323.4250864052301</c:v>
              </c:pt>
              <c:pt idx="339">
                <c:v>6312.0504245136899</c:v>
              </c:pt>
              <c:pt idx="340">
                <c:v>6297.4537542013204</c:v>
              </c:pt>
              <c:pt idx="341">
                <c:v>6288.4385737649</c:v>
              </c:pt>
              <c:pt idx="342">
                <c:v>6276.4491045419099</c:v>
              </c:pt>
              <c:pt idx="343">
                <c:v>6266.3907120726099</c:v>
              </c:pt>
              <c:pt idx="344">
                <c:v>6253.4375334756496</c:v>
              </c:pt>
              <c:pt idx="345">
                <c:v>6239.0868312266102</c:v>
              </c:pt>
              <c:pt idx="346">
                <c:v>6225.1911479139299</c:v>
              </c:pt>
              <c:pt idx="347">
                <c:v>6212.2255252635396</c:v>
              </c:pt>
              <c:pt idx="348">
                <c:v>6203.4432650399904</c:v>
              </c:pt>
              <c:pt idx="349">
                <c:v>6192.4997836944003</c:v>
              </c:pt>
              <c:pt idx="350">
                <c:v>6179.7287014083304</c:v>
              </c:pt>
              <c:pt idx="351">
                <c:v>6168.8189771428197</c:v>
              </c:pt>
              <c:pt idx="352">
                <c:v>6153.2560360669504</c:v>
              </c:pt>
              <c:pt idx="353">
                <c:v>6140.27695248494</c:v>
              </c:pt>
              <c:pt idx="354">
                <c:v>6133.4407276167103</c:v>
              </c:pt>
              <c:pt idx="355">
                <c:v>6124.5736699843101</c:v>
              </c:pt>
              <c:pt idx="356">
                <c:v>6108.4979095782901</c:v>
              </c:pt>
              <c:pt idx="357">
                <c:v>6095.75075748774</c:v>
              </c:pt>
              <c:pt idx="358">
                <c:v>6085.0755654067498</c:v>
              </c:pt>
              <c:pt idx="359">
                <c:v>6072.8016695362503</c:v>
              </c:pt>
              <c:pt idx="360">
                <c:v>6055.5428146133199</c:v>
              </c:pt>
              <c:pt idx="361">
                <c:v>6043.5322976370198</c:v>
              </c:pt>
              <c:pt idx="362">
                <c:v>6033.3384965659498</c:v>
              </c:pt>
              <c:pt idx="363">
                <c:v>6018.2507646009899</c:v>
              </c:pt>
              <c:pt idx="364">
                <c:v>6003.87157975629</c:v>
              </c:pt>
              <c:pt idx="365">
                <c:v>5990.7265661396104</c:v>
              </c:pt>
              <c:pt idx="366">
                <c:v>5964.5837019345799</c:v>
              </c:pt>
              <c:pt idx="367">
                <c:v>5947.9659207750701</c:v>
              </c:pt>
              <c:pt idx="368">
                <c:v>5935.0880605007496</c:v>
              </c:pt>
              <c:pt idx="369">
                <c:v>5912.1290160144799</c:v>
              </c:pt>
              <c:pt idx="370">
                <c:v>5891.6687246748997</c:v>
              </c:pt>
              <c:pt idx="371">
                <c:v>5876.9256540533297</c:v>
              </c:pt>
              <c:pt idx="372">
                <c:v>5862.5742679054802</c:v>
              </c:pt>
              <c:pt idx="373">
                <c:v>5839.1137579677597</c:v>
              </c:pt>
              <c:pt idx="374">
                <c:v>5821.3187473275302</c:v>
              </c:pt>
              <c:pt idx="375">
                <c:v>5808.0055978043001</c:v>
              </c:pt>
              <c:pt idx="376">
                <c:v>5784.9140951502704</c:v>
              </c:pt>
              <c:pt idx="377">
                <c:v>5766.5692277275202</c:v>
              </c:pt>
              <c:pt idx="378">
                <c:v>5738.3190232803699</c:v>
              </c:pt>
              <c:pt idx="379">
                <c:v>5713.3543230052301</c:v>
              </c:pt>
              <c:pt idx="380">
                <c:v>5683.2681002188601</c:v>
              </c:pt>
              <c:pt idx="381">
                <c:v>5647.4929493665404</c:v>
              </c:pt>
              <c:pt idx="382">
                <c:v>5620.5797743727298</c:v>
              </c:pt>
              <c:pt idx="383">
                <c:v>5586.58104740199</c:v>
              </c:pt>
              <c:pt idx="384">
                <c:v>5556.1385040200003</c:v>
              </c:pt>
              <c:pt idx="385">
                <c:v>5526.7688835433801</c:v>
              </c:pt>
              <c:pt idx="386">
                <c:v>5490.66587520958</c:v>
              </c:pt>
              <c:pt idx="387">
                <c:v>5447.0698938381202</c:v>
              </c:pt>
              <c:pt idx="388">
                <c:v>5414.5657570019803</c:v>
              </c:pt>
              <c:pt idx="389">
                <c:v>5391.6596286464801</c:v>
              </c:pt>
              <c:pt idx="390">
                <c:v>5351.5684656665098</c:v>
              </c:pt>
              <c:pt idx="391">
                <c:v>5328.2276644349004</c:v>
              </c:pt>
              <c:pt idx="392">
                <c:v>5296.3781486842199</c:v>
              </c:pt>
              <c:pt idx="393">
                <c:v>5244.7400448980397</c:v>
              </c:pt>
              <c:pt idx="394">
                <c:v>5200.3644993512098</c:v>
              </c:pt>
              <c:pt idx="395">
                <c:v>5176.3806691271502</c:v>
              </c:pt>
              <c:pt idx="396">
                <c:v>5126.8655380133796</c:v>
              </c:pt>
              <c:pt idx="397">
                <c:v>5071.1670040355202</c:v>
              </c:pt>
              <c:pt idx="398">
                <c:v>5021.7017875457304</c:v>
              </c:pt>
              <c:pt idx="399">
                <c:v>4943.4429422203402</c:v>
              </c:pt>
              <c:pt idx="400">
                <c:v>4653.9753798172896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009728"/>
        <c:axId val="172016000"/>
      </c:scatterChart>
      <c:valAx>
        <c:axId val="172009728"/>
        <c:scaling>
          <c:orientation val="minMax"/>
          <c:max val="8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2016000"/>
        <c:crosses val="autoZero"/>
        <c:crossBetween val="midCat"/>
        <c:majorUnit val="1000"/>
      </c:valAx>
      <c:valAx>
        <c:axId val="172016000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009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5263.9269999999997</c:v>
                </c:pt>
                <c:pt idx="1">
                  <c:v>4526.8</c:v>
                </c:pt>
                <c:pt idx="2">
                  <c:v>4200.2550000000001</c:v>
                </c:pt>
                <c:pt idx="3">
                  <c:v>3321.6570000000002</c:v>
                </c:pt>
                <c:pt idx="4">
                  <c:v>3921.1489999999999</c:v>
                </c:pt>
                <c:pt idx="5">
                  <c:v>4079.7759999999998</c:v>
                </c:pt>
                <c:pt idx="6">
                  <c:v>3773.027</c:v>
                </c:pt>
                <c:pt idx="7">
                  <c:v>4496.6499999999996</c:v>
                </c:pt>
                <c:pt idx="8">
                  <c:v>4433.3580000000002</c:v>
                </c:pt>
                <c:pt idx="9">
                  <c:v>4649.4759999999997</c:v>
                </c:pt>
                <c:pt idx="10">
                  <c:v>5139.9650000000001</c:v>
                </c:pt>
                <c:pt idx="11">
                  <c:v>5064.1030000000001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7.3339999999999996</c:v>
                </c:pt>
                <c:pt idx="1">
                  <c:v>13.634</c:v>
                </c:pt>
                <c:pt idx="2">
                  <c:v>14.42</c:v>
                </c:pt>
                <c:pt idx="3">
                  <c:v>15.904999999999999</c:v>
                </c:pt>
                <c:pt idx="4">
                  <c:v>7.4249999999999998</c:v>
                </c:pt>
                <c:pt idx="5">
                  <c:v>13.04</c:v>
                </c:pt>
                <c:pt idx="6">
                  <c:v>10.273</c:v>
                </c:pt>
                <c:pt idx="7">
                  <c:v>7.4080000000000004</c:v>
                </c:pt>
                <c:pt idx="8">
                  <c:v>20.907</c:v>
                </c:pt>
                <c:pt idx="9">
                  <c:v>4.1260000000000003</c:v>
                </c:pt>
                <c:pt idx="10">
                  <c:v>7.9290000000000003</c:v>
                </c:pt>
                <c:pt idx="11">
                  <c:v>25.184999999999999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1692.4829999999999</c:v>
                </c:pt>
                <c:pt idx="1">
                  <c:v>1313.01</c:v>
                </c:pt>
                <c:pt idx="2">
                  <c:v>1218.885</c:v>
                </c:pt>
                <c:pt idx="3">
                  <c:v>1105.848</c:v>
                </c:pt>
                <c:pt idx="4">
                  <c:v>1002.194</c:v>
                </c:pt>
                <c:pt idx="5">
                  <c:v>713.46900000000005</c:v>
                </c:pt>
                <c:pt idx="6">
                  <c:v>1085.8589999999999</c:v>
                </c:pt>
                <c:pt idx="7">
                  <c:v>739.65899999999999</c:v>
                </c:pt>
                <c:pt idx="8">
                  <c:v>772.27200000000005</c:v>
                </c:pt>
                <c:pt idx="9">
                  <c:v>1149.027</c:v>
                </c:pt>
                <c:pt idx="10">
                  <c:v>1201.5150000000001</c:v>
                </c:pt>
                <c:pt idx="11">
                  <c:v>1307.694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-4134.3419999999996</c:v>
                </c:pt>
                <c:pt idx="1">
                  <c:v>-3626.4479999999999</c:v>
                </c:pt>
                <c:pt idx="2">
                  <c:v>-3492.8029999999999</c:v>
                </c:pt>
                <c:pt idx="3">
                  <c:v>-2694.732</c:v>
                </c:pt>
                <c:pt idx="4">
                  <c:v>-2902.0459999999998</c:v>
                </c:pt>
                <c:pt idx="5">
                  <c:v>-3004.904</c:v>
                </c:pt>
                <c:pt idx="6">
                  <c:v>-3000.732</c:v>
                </c:pt>
                <c:pt idx="7">
                  <c:v>-3091.902</c:v>
                </c:pt>
                <c:pt idx="8">
                  <c:v>-3197.1889999999999</c:v>
                </c:pt>
                <c:pt idx="9">
                  <c:v>-3523.82</c:v>
                </c:pt>
                <c:pt idx="10">
                  <c:v>-3660.3960000000002</c:v>
                </c:pt>
                <c:pt idx="11">
                  <c:v>-3744.6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-2514.4560000000001</c:v>
                </c:pt>
                <c:pt idx="1">
                  <c:v>-1952.095</c:v>
                </c:pt>
                <c:pt idx="2">
                  <c:v>-1680.8979999999999</c:v>
                </c:pt>
                <c:pt idx="3">
                  <c:v>-1475.7840000000001</c:v>
                </c:pt>
                <c:pt idx="4">
                  <c:v>-1774.0170000000001</c:v>
                </c:pt>
                <c:pt idx="5">
                  <c:v>-1620.145</c:v>
                </c:pt>
                <c:pt idx="6">
                  <c:v>-1621.6890000000001</c:v>
                </c:pt>
                <c:pt idx="7">
                  <c:v>-1901.616</c:v>
                </c:pt>
                <c:pt idx="8">
                  <c:v>-1797.068</c:v>
                </c:pt>
                <c:pt idx="9">
                  <c:v>-2018.829</c:v>
                </c:pt>
                <c:pt idx="10">
                  <c:v>-2394.951</c:v>
                </c:pt>
                <c:pt idx="11">
                  <c:v>-2358.5030000000002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-140.50299999999999</c:v>
                </c:pt>
                <c:pt idx="1">
                  <c:v>-140.04499999999999</c:v>
                </c:pt>
                <c:pt idx="2">
                  <c:v>-137.624</c:v>
                </c:pt>
                <c:pt idx="3">
                  <c:v>-170.56899999999999</c:v>
                </c:pt>
                <c:pt idx="4">
                  <c:v>-153.977</c:v>
                </c:pt>
                <c:pt idx="5">
                  <c:v>-79.197999999999993</c:v>
                </c:pt>
                <c:pt idx="6">
                  <c:v>-131.685</c:v>
                </c:pt>
                <c:pt idx="7">
                  <c:v>-131.28399999999999</c:v>
                </c:pt>
                <c:pt idx="8">
                  <c:v>-135.071</c:v>
                </c:pt>
                <c:pt idx="9">
                  <c:v>-133.29300000000001</c:v>
                </c:pt>
                <c:pt idx="10">
                  <c:v>-140.26599999999999</c:v>
                </c:pt>
                <c:pt idx="11">
                  <c:v>-159.23599999999999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-9.0380000000000003</c:v>
                </c:pt>
                <c:pt idx="1">
                  <c:v>-8.8680000000000003</c:v>
                </c:pt>
                <c:pt idx="2">
                  <c:v>-21.902999999999999</c:v>
                </c:pt>
                <c:pt idx="3">
                  <c:v>-22.6</c:v>
                </c:pt>
                <c:pt idx="4">
                  <c:v>-14.231999999999999</c:v>
                </c:pt>
                <c:pt idx="5">
                  <c:v>-23.696000000000002</c:v>
                </c:pt>
                <c:pt idx="6">
                  <c:v>-34.399000000000001</c:v>
                </c:pt>
                <c:pt idx="7">
                  <c:v>-28.306000000000001</c:v>
                </c:pt>
                <c:pt idx="8">
                  <c:v>-12.24</c:v>
                </c:pt>
                <c:pt idx="9">
                  <c:v>-17.146000000000001</c:v>
                </c:pt>
                <c:pt idx="10">
                  <c:v>-9.7509999999999994</c:v>
                </c:pt>
                <c:pt idx="11">
                  <c:v>-19.585999999999999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-165.405</c:v>
                </c:pt>
                <c:pt idx="1">
                  <c:v>-125.988</c:v>
                </c:pt>
                <c:pt idx="2">
                  <c:v>-100.33199999999999</c:v>
                </c:pt>
                <c:pt idx="3">
                  <c:v>-79.724999999999994</c:v>
                </c:pt>
                <c:pt idx="4">
                  <c:v>-86.497</c:v>
                </c:pt>
                <c:pt idx="5">
                  <c:v>-78.343000000000004</c:v>
                </c:pt>
                <c:pt idx="6">
                  <c:v>-80.655000000000001</c:v>
                </c:pt>
                <c:pt idx="7">
                  <c:v>-90.61</c:v>
                </c:pt>
                <c:pt idx="8">
                  <c:v>-84.968000000000004</c:v>
                </c:pt>
                <c:pt idx="9">
                  <c:v>-109.542</c:v>
                </c:pt>
                <c:pt idx="10">
                  <c:v>-144.04499999999999</c:v>
                </c:pt>
                <c:pt idx="11">
                  <c:v>-115.057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2521344"/>
        <c:axId val="172522880"/>
      </c:barChart>
      <c:catAx>
        <c:axId val="17252134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522880"/>
        <c:crosses val="autoZero"/>
        <c:auto val="1"/>
        <c:lblAlgn val="ctr"/>
        <c:lblOffset val="100"/>
        <c:noMultiLvlLbl val="0"/>
      </c:catAx>
      <c:valAx>
        <c:axId val="1725228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52134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4134.3422899999996</c:v>
                </c:pt>
                <c:pt idx="1">
                  <c:v>3626.4479259999998</c:v>
                </c:pt>
                <c:pt idx="2">
                  <c:v>3492.8025539999999</c:v>
                </c:pt>
                <c:pt idx="3">
                  <c:v>2694.7323819999997</c:v>
                </c:pt>
                <c:pt idx="4">
                  <c:v>2902.0461519999999</c:v>
                </c:pt>
                <c:pt idx="5">
                  <c:v>3004.9036719999999</c:v>
                </c:pt>
                <c:pt idx="6">
                  <c:v>3000.7316719999999</c:v>
                </c:pt>
                <c:pt idx="7">
                  <c:v>3091.9019540000004</c:v>
                </c:pt>
                <c:pt idx="8">
                  <c:v>3197.1885580000003</c:v>
                </c:pt>
                <c:pt idx="9">
                  <c:v>3523.8195099999998</c:v>
                </c:pt>
                <c:pt idx="10">
                  <c:v>3660.3959450000002</c:v>
                </c:pt>
                <c:pt idx="11">
                  <c:v>3744.599541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735.18892400000004</c:v>
                </c:pt>
                <c:pt idx="1">
                  <c:v>641.58435699999995</c:v>
                </c:pt>
                <c:pt idx="2">
                  <c:v>647.56344100000001</c:v>
                </c:pt>
                <c:pt idx="3">
                  <c:v>539.14286000000004</c:v>
                </c:pt>
                <c:pt idx="4">
                  <c:v>554.9225449999999</c:v>
                </c:pt>
                <c:pt idx="5">
                  <c:v>531.91335800000002</c:v>
                </c:pt>
                <c:pt idx="6">
                  <c:v>445.48478299999999</c:v>
                </c:pt>
                <c:pt idx="7">
                  <c:v>499.557954</c:v>
                </c:pt>
                <c:pt idx="8">
                  <c:v>529.2556800000001</c:v>
                </c:pt>
                <c:pt idx="9">
                  <c:v>554.15873299999998</c:v>
                </c:pt>
                <c:pt idx="10">
                  <c:v>613.99885599999993</c:v>
                </c:pt>
                <c:pt idx="11">
                  <c:v>628.3886839999999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1370.5720663103298</c:v>
                </c:pt>
                <c:pt idx="1">
                  <c:v>1373.8020391564701</c:v>
                </c:pt>
                <c:pt idx="2">
                  <c:v>1491.181711</c:v>
                </c:pt>
                <c:pt idx="3">
                  <c:v>1242.733688</c:v>
                </c:pt>
                <c:pt idx="4">
                  <c:v>1075.2738235332001</c:v>
                </c:pt>
                <c:pt idx="5">
                  <c:v>1061.687686</c:v>
                </c:pt>
                <c:pt idx="6">
                  <c:v>1001.517843</c:v>
                </c:pt>
                <c:pt idx="7">
                  <c:v>1010.474101</c:v>
                </c:pt>
                <c:pt idx="8">
                  <c:v>1055.1150949999999</c:v>
                </c:pt>
                <c:pt idx="9">
                  <c:v>1205.087751</c:v>
                </c:pt>
                <c:pt idx="10">
                  <c:v>1293.2095570000004</c:v>
                </c:pt>
                <c:pt idx="11">
                  <c:v>1379.6030129999997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264.76923255203997</c:v>
                </c:pt>
                <c:pt idx="1">
                  <c:v>222.09862691423001</c:v>
                </c:pt>
                <c:pt idx="2">
                  <c:v>214.58953299999999</c:v>
                </c:pt>
                <c:pt idx="3">
                  <c:v>192.72568699999999</c:v>
                </c:pt>
                <c:pt idx="4">
                  <c:v>205.31435753372998</c:v>
                </c:pt>
                <c:pt idx="5">
                  <c:v>127.018978</c:v>
                </c:pt>
                <c:pt idx="6">
                  <c:v>198.82711600000002</c:v>
                </c:pt>
                <c:pt idx="7">
                  <c:v>196.95111800000001</c:v>
                </c:pt>
                <c:pt idx="8">
                  <c:v>192.82144299999999</c:v>
                </c:pt>
                <c:pt idx="9">
                  <c:v>216.45031999999998</c:v>
                </c:pt>
                <c:pt idx="10">
                  <c:v>205.09290799999999</c:v>
                </c:pt>
                <c:pt idx="11">
                  <c:v>225.232429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8.3830000000000002E-2</c:v>
                </c:pt>
                <c:pt idx="1">
                  <c:v>0.111274</c:v>
                </c:pt>
                <c:pt idx="2">
                  <c:v>0</c:v>
                </c:pt>
                <c:pt idx="3">
                  <c:v>0.178485</c:v>
                </c:pt>
                <c:pt idx="4">
                  <c:v>1.5934670000000002</c:v>
                </c:pt>
                <c:pt idx="5">
                  <c:v>1.0297060000000002</c:v>
                </c:pt>
                <c:pt idx="6">
                  <c:v>0.20150699999999999</c:v>
                </c:pt>
                <c:pt idx="7">
                  <c:v>7.8242000000000006E-2</c:v>
                </c:pt>
                <c:pt idx="8">
                  <c:v>0.17900899999999997</c:v>
                </c:pt>
                <c:pt idx="9">
                  <c:v>8.6223999999999995E-2</c:v>
                </c:pt>
                <c:pt idx="10">
                  <c:v>9.2786000000000007E-2</c:v>
                </c:pt>
                <c:pt idx="11">
                  <c:v>0.148814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-7.3335020000000011</c:v>
                </c:pt>
                <c:pt idx="1">
                  <c:v>-13.6341</c:v>
                </c:pt>
                <c:pt idx="2">
                  <c:v>-14.419962999999989</c:v>
                </c:pt>
                <c:pt idx="3">
                  <c:v>-15.904527000000012</c:v>
                </c:pt>
                <c:pt idx="4">
                  <c:v>-7.4252719999999988</c:v>
                </c:pt>
                <c:pt idx="5">
                  <c:v>-13.040206</c:v>
                </c:pt>
                <c:pt idx="6">
                  <c:v>-10.273485000000012</c:v>
                </c:pt>
                <c:pt idx="7">
                  <c:v>-7.4081220000000005</c:v>
                </c:pt>
                <c:pt idx="8">
                  <c:v>-20.907328</c:v>
                </c:pt>
                <c:pt idx="9">
                  <c:v>-4.1260150000000104</c:v>
                </c:pt>
                <c:pt idx="10">
                  <c:v>-7.9287530000000004</c:v>
                </c:pt>
                <c:pt idx="11">
                  <c:v>-25.184661999999999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-735.18892400000004</c:v>
                </c:pt>
                <c:pt idx="1">
                  <c:v>-641.58435699999995</c:v>
                </c:pt>
                <c:pt idx="2">
                  <c:v>-647.56344100000001</c:v>
                </c:pt>
                <c:pt idx="3">
                  <c:v>-539.14286000000004</c:v>
                </c:pt>
                <c:pt idx="4">
                  <c:v>-554.9225449999999</c:v>
                </c:pt>
                <c:pt idx="5">
                  <c:v>-531.9133589999999</c:v>
                </c:pt>
                <c:pt idx="6">
                  <c:v>-445.48478299999999</c:v>
                </c:pt>
                <c:pt idx="7">
                  <c:v>-499.557954</c:v>
                </c:pt>
                <c:pt idx="8">
                  <c:v>-529.25567999999998</c:v>
                </c:pt>
                <c:pt idx="9">
                  <c:v>-554.15872899999988</c:v>
                </c:pt>
                <c:pt idx="10">
                  <c:v>-613.99886000000004</c:v>
                </c:pt>
                <c:pt idx="11">
                  <c:v>-628.38868400000001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-24.807558999999998</c:v>
                </c:pt>
                <c:pt idx="4">
                  <c:v>-20.880217999999999</c:v>
                </c:pt>
                <c:pt idx="5">
                  <c:v>-46.349638999999996</c:v>
                </c:pt>
                <c:pt idx="6">
                  <c:v>-27.200652999999999</c:v>
                </c:pt>
                <c:pt idx="7">
                  <c:v>-33.775305999999993</c:v>
                </c:pt>
                <c:pt idx="8">
                  <c:v>-24.944792999999997</c:v>
                </c:pt>
                <c:pt idx="9">
                  <c:v>-37.311089000000003</c:v>
                </c:pt>
                <c:pt idx="10">
                  <c:v>-45.084821000000005</c:v>
                </c:pt>
                <c:pt idx="11">
                  <c:v>-30.917501000000001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-664.79075643781994</c:v>
                </c:pt>
                <c:pt idx="1">
                  <c:v>-620.92940259561999</c:v>
                </c:pt>
                <c:pt idx="2">
                  <c:v>-631.03110801672005</c:v>
                </c:pt>
                <c:pt idx="3">
                  <c:v>-496.37256199999996</c:v>
                </c:pt>
                <c:pt idx="4">
                  <c:v>-505.91120594983994</c:v>
                </c:pt>
                <c:pt idx="5">
                  <c:v>-562.72117199999991</c:v>
                </c:pt>
                <c:pt idx="6">
                  <c:v>-576.75794599999995</c:v>
                </c:pt>
                <c:pt idx="7">
                  <c:v>-600.78166799999997</c:v>
                </c:pt>
                <c:pt idx="8">
                  <c:v>-638.61810600000001</c:v>
                </c:pt>
                <c:pt idx="9">
                  <c:v>-632.06977700000004</c:v>
                </c:pt>
                <c:pt idx="10">
                  <c:v>-596.34668499999998</c:v>
                </c:pt>
                <c:pt idx="11">
                  <c:v>-586.47780999999998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-246.62149939348998</c:v>
                </c:pt>
                <c:pt idx="1">
                  <c:v>-233.16820794176002</c:v>
                </c:pt>
                <c:pt idx="2">
                  <c:v>-227.22590300000002</c:v>
                </c:pt>
                <c:pt idx="3">
                  <c:v>-173.86354399999999</c:v>
                </c:pt>
                <c:pt idx="4">
                  <c:v>-196.15789466474999</c:v>
                </c:pt>
                <c:pt idx="5">
                  <c:v>-202.562659</c:v>
                </c:pt>
                <c:pt idx="6">
                  <c:v>-205.38397800000004</c:v>
                </c:pt>
                <c:pt idx="7">
                  <c:v>-224.28544099999999</c:v>
                </c:pt>
                <c:pt idx="8">
                  <c:v>-223.003355</c:v>
                </c:pt>
                <c:pt idx="9">
                  <c:v>-242.19628499999996</c:v>
                </c:pt>
                <c:pt idx="10">
                  <c:v>-248.48824000000002</c:v>
                </c:pt>
                <c:pt idx="11">
                  <c:v>-223.19930100000002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-7.2217859999999998</c:v>
                </c:pt>
                <c:pt idx="1">
                  <c:v>-6.6778199999999996</c:v>
                </c:pt>
                <c:pt idx="2">
                  <c:v>-7.5732299999999997</c:v>
                </c:pt>
                <c:pt idx="3">
                  <c:v>-8.349145</c:v>
                </c:pt>
                <c:pt idx="4">
                  <c:v>-0.76169500000000001</c:v>
                </c:pt>
                <c:pt idx="5">
                  <c:v>-0.25496999999999997</c:v>
                </c:pt>
                <c:pt idx="6">
                  <c:v>-0.165965</c:v>
                </c:pt>
                <c:pt idx="7">
                  <c:v>-0.19838499999999998</c:v>
                </c:pt>
                <c:pt idx="8">
                  <c:v>-0.186635</c:v>
                </c:pt>
                <c:pt idx="9">
                  <c:v>-0.181476</c:v>
                </c:pt>
                <c:pt idx="10">
                  <c:v>-0.20561299999999999</c:v>
                </c:pt>
                <c:pt idx="11">
                  <c:v>-0.245333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-127.92457709999999</c:v>
                </c:pt>
                <c:pt idx="1">
                  <c:v>-120.01903799999999</c:v>
                </c:pt>
                <c:pt idx="2">
                  <c:v>-130.202238725</c:v>
                </c:pt>
                <c:pt idx="3">
                  <c:v>-112.67447800000001</c:v>
                </c:pt>
                <c:pt idx="4">
                  <c:v>-137.443748175</c:v>
                </c:pt>
                <c:pt idx="5">
                  <c:v>-130.00975199999999</c:v>
                </c:pt>
                <c:pt idx="6">
                  <c:v>-132.895974</c:v>
                </c:pt>
                <c:pt idx="7">
                  <c:v>-129.269656</c:v>
                </c:pt>
                <c:pt idx="8">
                  <c:v>-129.56080700000001</c:v>
                </c:pt>
                <c:pt idx="9">
                  <c:v>-132.258094</c:v>
                </c:pt>
                <c:pt idx="10">
                  <c:v>-135.76242099999999</c:v>
                </c:pt>
                <c:pt idx="11">
                  <c:v>-124.89013800000001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-1757.6023737786902</c:v>
                </c:pt>
                <c:pt idx="1">
                  <c:v>-1668.49908123512</c:v>
                </c:pt>
                <c:pt idx="2">
                  <c:v>-1641.7748097582798</c:v>
                </c:pt>
                <c:pt idx="3">
                  <c:v>-1272.673237</c:v>
                </c:pt>
                <c:pt idx="4">
                  <c:v>-1356.0276882279102</c:v>
                </c:pt>
                <c:pt idx="5">
                  <c:v>-1498.932024</c:v>
                </c:pt>
                <c:pt idx="6">
                  <c:v>-1515.849185</c:v>
                </c:pt>
                <c:pt idx="7">
                  <c:v>-1549.7613919999999</c:v>
                </c:pt>
                <c:pt idx="8">
                  <c:v>-1610.8396100000011</c:v>
                </c:pt>
                <c:pt idx="9">
                  <c:v>-1660.9673400000001</c:v>
                </c:pt>
                <c:pt idx="10">
                  <c:v>-1625.5880960000002</c:v>
                </c:pt>
                <c:pt idx="11">
                  <c:v>-1491.8034109999999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-913.23675813282216</c:v>
                </c:pt>
                <c:pt idx="1">
                  <c:v>-689.07351960502297</c:v>
                </c:pt>
                <c:pt idx="2">
                  <c:v>-733.63895128813613</c:v>
                </c:pt>
                <c:pt idx="3">
                  <c:v>-579.82378465398097</c:v>
                </c:pt>
                <c:pt idx="4">
                  <c:v>-556.35057458516201</c:v>
                </c:pt>
                <c:pt idx="5">
                  <c:v>-532.25864411458599</c:v>
                </c:pt>
                <c:pt idx="6">
                  <c:v>-528.53760559983186</c:v>
                </c:pt>
                <c:pt idx="7">
                  <c:v>-550.92040957027609</c:v>
                </c:pt>
                <c:pt idx="8">
                  <c:v>-551.84859546630594</c:v>
                </c:pt>
                <c:pt idx="9">
                  <c:v>-646.97335869980498</c:v>
                </c:pt>
                <c:pt idx="10">
                  <c:v>-697.56732402060209</c:v>
                </c:pt>
                <c:pt idx="11">
                  <c:v>-732.85795770742004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-1685.7364591571779</c:v>
                </c:pt>
                <c:pt idx="1">
                  <c:v>-1552.5117586224771</c:v>
                </c:pt>
                <c:pt idx="2">
                  <c:v>-1507.0184342118641</c:v>
                </c:pt>
                <c:pt idx="3">
                  <c:v>-1229.9192313460201</c:v>
                </c:pt>
                <c:pt idx="4">
                  <c:v>-1191.7989143973371</c:v>
                </c:pt>
                <c:pt idx="5">
                  <c:v>-1006.488113885414</c:v>
                </c:pt>
                <c:pt idx="6">
                  <c:v>-1002.2921054001671</c:v>
                </c:pt>
                <c:pt idx="7">
                  <c:v>-999.6206244297241</c:v>
                </c:pt>
                <c:pt idx="8">
                  <c:v>-1034.547385533695</c:v>
                </c:pt>
                <c:pt idx="9">
                  <c:v>-1340.3052223001971</c:v>
                </c:pt>
                <c:pt idx="10">
                  <c:v>-1530.7435909793971</c:v>
                </c:pt>
                <c:pt idx="11">
                  <c:v>-1834.0458932925822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-10.363939</c:v>
                </c:pt>
                <c:pt idx="1">
                  <c:v>-8.5901250000000005</c:v>
                </c:pt>
                <c:pt idx="2">
                  <c:v>-8.0277100000000008</c:v>
                </c:pt>
                <c:pt idx="3">
                  <c:v>-5.5320390000000002</c:v>
                </c:pt>
                <c:pt idx="4">
                  <c:v>-4.3954929999999992</c:v>
                </c:pt>
                <c:pt idx="5">
                  <c:v>-3.4944500000000001</c:v>
                </c:pt>
                <c:pt idx="6">
                  <c:v>-3.336522</c:v>
                </c:pt>
                <c:pt idx="7">
                  <c:v>-3.3904239999999999</c:v>
                </c:pt>
                <c:pt idx="8">
                  <c:v>-3.5396369999999999</c:v>
                </c:pt>
                <c:pt idx="9">
                  <c:v>-5.4840650000000002</c:v>
                </c:pt>
                <c:pt idx="10">
                  <c:v>-7.6405290000000008</c:v>
                </c:pt>
                <c:pt idx="11">
                  <c:v>-9.3571720000000003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-303.99938000000003</c:v>
                </c:pt>
                <c:pt idx="1">
                  <c:v>-267.81885500000004</c:v>
                </c:pt>
                <c:pt idx="2">
                  <c:v>-264.52157899999997</c:v>
                </c:pt>
                <c:pt idx="3">
                  <c:v>-210.45013499999999</c:v>
                </c:pt>
                <c:pt idx="4">
                  <c:v>-207.075096</c:v>
                </c:pt>
                <c:pt idx="5">
                  <c:v>-198.52841100000001</c:v>
                </c:pt>
                <c:pt idx="6">
                  <c:v>-198.58471899999998</c:v>
                </c:pt>
                <c:pt idx="7">
                  <c:v>-199.993987</c:v>
                </c:pt>
                <c:pt idx="8">
                  <c:v>-207.30785299999999</c:v>
                </c:pt>
                <c:pt idx="9">
                  <c:v>-243.57108700000001</c:v>
                </c:pt>
                <c:pt idx="10">
                  <c:v>-263.43511899999999</c:v>
                </c:pt>
                <c:pt idx="11">
                  <c:v>-290.60461800000002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2682624"/>
        <c:axId val="172684416"/>
      </c:barChart>
      <c:catAx>
        <c:axId val="17268262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684416"/>
        <c:crosses val="autoZero"/>
        <c:auto val="1"/>
        <c:lblAlgn val="ctr"/>
        <c:lblOffset val="100"/>
        <c:noMultiLvlLbl val="0"/>
      </c:catAx>
      <c:valAx>
        <c:axId val="172684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68262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6.1904761904761858E-2"/>
                  <c:y val="-9.9331423113658071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7.1428571428571426E-3"/>
                  <c:y val="-0.114613180515759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2.3809523809523808E-2"/>
                  <c:y val="-0.1222540592168099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7948070.0299999993</c:v>
                </c:pt>
                <c:pt idx="1">
                  <c:v>10600183.449999999</c:v>
                </c:pt>
                <c:pt idx="2">
                  <c:v>1541686.26</c:v>
                </c:pt>
                <c:pt idx="3">
                  <c:v>1036973.263</c:v>
                </c:pt>
                <c:pt idx="4">
                  <c:v>640322.04799999995</c:v>
                </c:pt>
                <c:pt idx="5">
                  <c:v>333191.69900000008</c:v>
                </c:pt>
                <c:pt idx="6">
                  <c:v>190500.87500000003</c:v>
                </c:pt>
                <c:pt idx="7">
                  <c:v>203228.03000000046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</a:t>
            </a:r>
            <a:r>
              <a:rPr lang="cs-CZ" sz="1000" b="1" i="0" u="none" strike="noStrike" baseline="0">
                <a:effectLst/>
              </a:rPr>
              <a:t>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28359079533662945"/>
          <c:y val="5.04731275324008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4264.4580000000005</c:v>
                </c:pt>
                <c:pt idx="1">
                  <c:v>2530.5219999999881</c:v>
                </c:pt>
                <c:pt idx="2">
                  <c:v>1667.3419999999746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6625.6829999999954</c:v>
                </c:pt>
                <c:pt idx="1">
                  <c:v>3673.827000000008</c:v>
                </c:pt>
                <c:pt idx="2">
                  <c:v>2239.8459999999991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2670.1509999999971</c:v>
                </c:pt>
                <c:pt idx="1">
                  <c:v>1522.0089999999998</c:v>
                </c:pt>
                <c:pt idx="2">
                  <c:v>919.15700000000072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23587.719000000016</c:v>
                </c:pt>
                <c:pt idx="1">
                  <c:v>13185.147000000006</c:v>
                </c:pt>
                <c:pt idx="2">
                  <c:v>7417.0789999999961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53109.10900000004</c:v>
                </c:pt>
                <c:pt idx="1">
                  <c:v>29756.291000000001</c:v>
                </c:pt>
                <c:pt idx="2">
                  <c:v>16657.244999999988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18096.45</c:v>
                </c:pt>
                <c:pt idx="1">
                  <c:v>9699.26</c:v>
                </c:pt>
                <c:pt idx="2">
                  <c:v>5606.7349999999988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423488"/>
        <c:axId val="159429376"/>
      </c:barChart>
      <c:catAx>
        <c:axId val="15942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429376"/>
        <c:crosses val="autoZero"/>
        <c:auto val="1"/>
        <c:lblAlgn val="ctr"/>
        <c:lblOffset val="100"/>
        <c:noMultiLvlLbl val="0"/>
      </c:catAx>
      <c:valAx>
        <c:axId val="159429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423488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7.3809523809523811E-2"/>
                  <c:y val="-8.78701050620821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10058.348</c:v>
                </c:pt>
                <c:pt idx="2">
                  <c:v>1363.5</c:v>
                </c:pt>
                <c:pt idx="3">
                  <c:v>962.13929999999993</c:v>
                </c:pt>
                <c:pt idx="4">
                  <c:v>1090.7804700000002</c:v>
                </c:pt>
                <c:pt idx="5">
                  <c:v>1171.5</c:v>
                </c:pt>
                <c:pt idx="6">
                  <c:v>339.4119</c:v>
                </c:pt>
                <c:pt idx="7">
                  <c:v>2053.9677799999981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2.7818999999999998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VTE (MWh)</a:t>
            </a:r>
          </a:p>
        </c:rich>
      </c:tx>
      <c:layout>
        <c:manualLayout>
          <c:xMode val="edge"/>
          <c:yMode val="edge"/>
          <c:x val="0.28158155605832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144.89500000000004</c:v>
                </c:pt>
                <c:pt idx="1">
                  <c:v>69.602999999999994</c:v>
                </c:pt>
                <c:pt idx="2">
                  <c:v>212.45599999999999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1030.2069999999999</c:v>
                </c:pt>
                <c:pt idx="1">
                  <c:v>595.24899999999991</c:v>
                </c:pt>
                <c:pt idx="2">
                  <c:v>785.63000000000011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11428.629000000004</c:v>
                </c:pt>
                <c:pt idx="1">
                  <c:v>8131.6469999999999</c:v>
                </c:pt>
                <c:pt idx="2">
                  <c:v>12509.745999999999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56246.242999999951</c:v>
                </c:pt>
                <c:pt idx="1">
                  <c:v>41165.631000000001</c:v>
                </c:pt>
                <c:pt idx="2">
                  <c:v>58180.93900000002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67872"/>
        <c:axId val="159569408"/>
      </c:barChart>
      <c:catAx>
        <c:axId val="1595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569408"/>
        <c:crossesAt val="0"/>
        <c:auto val="1"/>
        <c:lblAlgn val="ctr"/>
        <c:lblOffset val="100"/>
        <c:noMultiLvlLbl val="0"/>
      </c:catAx>
      <c:valAx>
        <c:axId val="159569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567872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91072"/>
        <c:axId val="162301056"/>
      </c:barChart>
      <c:catAx>
        <c:axId val="16229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301056"/>
        <c:crosses val="autoZero"/>
        <c:auto val="1"/>
        <c:lblAlgn val="ctr"/>
        <c:lblOffset val="100"/>
        <c:noMultiLvlLbl val="0"/>
      </c:catAx>
      <c:valAx>
        <c:axId val="162301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2910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22848"/>
        <c:axId val="162224384"/>
      </c:barChart>
      <c:catAx>
        <c:axId val="16222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24384"/>
        <c:crosses val="autoZero"/>
        <c:auto val="1"/>
        <c:lblAlgn val="ctr"/>
        <c:lblOffset val="100"/>
        <c:noMultiLvlLbl val="0"/>
      </c:catAx>
      <c:valAx>
        <c:axId val="16222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2228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8055.5818299999983</c:v>
                </c:pt>
                <c:pt idx="1">
                  <c:v>7179.0045680000012</c:v>
                </c:pt>
                <c:pt idx="2">
                  <c:v>6955.9416079999992</c:v>
                </c:pt>
                <c:pt idx="3">
                  <c:v>5617.1453880000026</c:v>
                </c:pt>
                <c:pt idx="4">
                  <c:v>6044.2510760000032</c:v>
                </c:pt>
                <c:pt idx="5">
                  <c:v>6119.2806870000031</c:v>
                </c:pt>
                <c:pt idx="6">
                  <c:v>5785.5162589999973</c:v>
                </c:pt>
                <c:pt idx="7">
                  <c:v>6578.1209690000014</c:v>
                </c:pt>
                <c:pt idx="8">
                  <c:v>6608.5694750000002</c:v>
                </c:pt>
                <c:pt idx="9">
                  <c:v>7048.6994029999987</c:v>
                </c:pt>
                <c:pt idx="10">
                  <c:v>7708.9653420000004</c:v>
                </c:pt>
                <c:pt idx="11">
                  <c:v>7736.4909099999977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-6044.8293300000014</c:v>
                </c:pt>
                <c:pt idx="1">
                  <c:v>-5481.5266959999954</c:v>
                </c:pt>
                <c:pt idx="2">
                  <c:v>-5511.0697700000037</c:v>
                </c:pt>
                <c:pt idx="3">
                  <c:v>-4435.3424510000032</c:v>
                </c:pt>
                <c:pt idx="4">
                  <c:v>-4462.6621839999916</c:v>
                </c:pt>
                <c:pt idx="5">
                  <c:v>-4454.2319569999991</c:v>
                </c:pt>
                <c:pt idx="6">
                  <c:v>-4470.9609219999948</c:v>
                </c:pt>
                <c:pt idx="7">
                  <c:v>-4492.9332479999994</c:v>
                </c:pt>
                <c:pt idx="8">
                  <c:v>-4667.9690930000033</c:v>
                </c:pt>
                <c:pt idx="9">
                  <c:v>-5181.4450649999935</c:v>
                </c:pt>
                <c:pt idx="10">
                  <c:v>-5416.9304370000009</c:v>
                </c:pt>
                <c:pt idx="11">
                  <c:v>-5614.6387429999959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-523.66348700000003</c:v>
                </c:pt>
                <c:pt idx="1">
                  <c:v>-464.19939699999998</c:v>
                </c:pt>
                <c:pt idx="2">
                  <c:v>-455.46571400000005</c:v>
                </c:pt>
                <c:pt idx="3">
                  <c:v>-367.53083100000009</c:v>
                </c:pt>
                <c:pt idx="4">
                  <c:v>-386.56580199999996</c:v>
                </c:pt>
                <c:pt idx="5">
                  <c:v>-399.87900000000008</c:v>
                </c:pt>
                <c:pt idx="6">
                  <c:v>-368.27329999999995</c:v>
                </c:pt>
                <c:pt idx="7">
                  <c:v>-439.30434099999985</c:v>
                </c:pt>
                <c:pt idx="8">
                  <c:v>-457.58244499999995</c:v>
                </c:pt>
                <c:pt idx="9">
                  <c:v>-467.82691699999987</c:v>
                </c:pt>
                <c:pt idx="10">
                  <c:v>-498.08830899999998</c:v>
                </c:pt>
                <c:pt idx="11">
                  <c:v>-488.51505399999985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-469.40438000000006</c:v>
                </c:pt>
                <c:pt idx="1">
                  <c:v>-393.80685500000004</c:v>
                </c:pt>
                <c:pt idx="2">
                  <c:v>-364.85357899999997</c:v>
                </c:pt>
                <c:pt idx="3">
                  <c:v>-290.17513499999995</c:v>
                </c:pt>
                <c:pt idx="4">
                  <c:v>-293.57209599999999</c:v>
                </c:pt>
                <c:pt idx="5">
                  <c:v>-276.87141100000002</c:v>
                </c:pt>
                <c:pt idx="6">
                  <c:v>-279.23971899999998</c:v>
                </c:pt>
                <c:pt idx="7">
                  <c:v>-290.60398700000002</c:v>
                </c:pt>
                <c:pt idx="8">
                  <c:v>-292.27585299999998</c:v>
                </c:pt>
                <c:pt idx="9">
                  <c:v>-353.11308700000001</c:v>
                </c:pt>
                <c:pt idx="10">
                  <c:v>-407.48011899999995</c:v>
                </c:pt>
                <c:pt idx="11">
                  <c:v>-405.66161800000003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-147.72478599999999</c:v>
                </c:pt>
                <c:pt idx="1">
                  <c:v>-146.72281999999998</c:v>
                </c:pt>
                <c:pt idx="2">
                  <c:v>-145.19722999999999</c:v>
                </c:pt>
                <c:pt idx="3">
                  <c:v>-178.91814499999998</c:v>
                </c:pt>
                <c:pt idx="4">
                  <c:v>-154.73869500000001</c:v>
                </c:pt>
                <c:pt idx="5">
                  <c:v>-79.452969999999993</c:v>
                </c:pt>
                <c:pt idx="6">
                  <c:v>-131.850965</c:v>
                </c:pt>
                <c:pt idx="7">
                  <c:v>-131.48238499999999</c:v>
                </c:pt>
                <c:pt idx="8">
                  <c:v>-135.25763499999999</c:v>
                </c:pt>
                <c:pt idx="9">
                  <c:v>-133.47447600000001</c:v>
                </c:pt>
                <c:pt idx="10">
                  <c:v>-140.47161299999999</c:v>
                </c:pt>
                <c:pt idx="11">
                  <c:v>-159.48133299999998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-866.82555799999989</c:v>
                </c:pt>
                <c:pt idx="1">
                  <c:v>-672.92486199999996</c:v>
                </c:pt>
                <c:pt idx="2">
                  <c:v>-495.15287100000012</c:v>
                </c:pt>
                <c:pt idx="3">
                  <c:v>-394.56507399999998</c:v>
                </c:pt>
                <c:pt idx="4">
                  <c:v>-791.11175100000003</c:v>
                </c:pt>
                <c:pt idx="5">
                  <c:v>-951.99593300000004</c:v>
                </c:pt>
                <c:pt idx="6">
                  <c:v>-562.8291459999997</c:v>
                </c:pt>
                <c:pt idx="7">
                  <c:v>-1195.6530640000001</c:v>
                </c:pt>
                <c:pt idx="8">
                  <c:v>-1049.5627840000002</c:v>
                </c:pt>
                <c:pt idx="9">
                  <c:v>-891.51196800000002</c:v>
                </c:pt>
                <c:pt idx="10">
                  <c:v>-1219.167923</c:v>
                </c:pt>
                <c:pt idx="11">
                  <c:v>-1061.5588109999999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56955776"/>
        <c:axId val="156957312"/>
      </c:barChart>
      <c:catAx>
        <c:axId val="15695577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957312"/>
        <c:crosses val="autoZero"/>
        <c:auto val="1"/>
        <c:lblAlgn val="ctr"/>
        <c:lblOffset val="100"/>
        <c:noMultiLvlLbl val="0"/>
      </c:catAx>
      <c:valAx>
        <c:axId val="156957312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5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6664967851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0.10655202618281899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0.28676285966645393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2.8215852591547129E-4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0.56729603664588146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3.9106918978930282E-2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1612928"/>
        <c:axId val="161614464"/>
      </c:barChart>
      <c:catAx>
        <c:axId val="161612928"/>
        <c:scaling>
          <c:orientation val="minMax"/>
        </c:scaling>
        <c:delete val="1"/>
        <c:axPos val="l"/>
        <c:majorTickMark val="out"/>
        <c:minorTickMark val="none"/>
        <c:tickLblPos val="nextTo"/>
        <c:crossAx val="161614464"/>
        <c:crosses val="autoZero"/>
        <c:auto val="1"/>
        <c:lblAlgn val="ctr"/>
        <c:lblOffset val="100"/>
        <c:noMultiLvlLbl val="0"/>
      </c:catAx>
      <c:valAx>
        <c:axId val="16161446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129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biomasy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25447.944999999996</c:v>
                </c:pt>
                <c:pt idx="1">
                  <c:v>21292.154999999999</c:v>
                </c:pt>
                <c:pt idx="2">
                  <c:v>24094.181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40527.103999999999</c:v>
                </c:pt>
                <c:pt idx="1">
                  <c:v>74751.774000000005</c:v>
                </c:pt>
                <c:pt idx="2">
                  <c:v>75357.018000000011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80.301000000000002</c:v>
                </c:pt>
                <c:pt idx="1">
                  <c:v>61.731999999999992</c:v>
                </c:pt>
                <c:pt idx="2">
                  <c:v>45.542000000000002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124170.329</c:v>
                </c:pt>
                <c:pt idx="1">
                  <c:v>125107.94599999997</c:v>
                </c:pt>
                <c:pt idx="2">
                  <c:v>127852.11199999999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8773.41</c:v>
                </c:pt>
                <c:pt idx="1">
                  <c:v>8390.6540000000005</c:v>
                </c:pt>
                <c:pt idx="2">
                  <c:v>8833.6630000000005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73600"/>
        <c:axId val="161675136"/>
      </c:barChart>
      <c:catAx>
        <c:axId val="16167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675136"/>
        <c:crosses val="autoZero"/>
        <c:auto val="1"/>
        <c:lblAlgn val="ctr"/>
        <c:lblOffset val="100"/>
        <c:noMultiLvlLbl val="0"/>
      </c:catAx>
      <c:valAx>
        <c:axId val="161675136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7360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73F-4F81-A18A-698D4CA45860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73F-4F81-A18A-698D4CA458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3.2318433650554534E-2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4.1277847696027763E-2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0.92640371865341753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1805056"/>
        <c:axId val="161782784"/>
      </c:barChart>
      <c:valAx>
        <c:axId val="16178278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805056"/>
        <c:crosses val="autoZero"/>
        <c:crossBetween val="between"/>
        <c:majorUnit val="0.1"/>
      </c:valAx>
      <c:catAx>
        <c:axId val="161805056"/>
        <c:scaling>
          <c:orientation val="minMax"/>
        </c:scaling>
        <c:delete val="1"/>
        <c:axPos val="l"/>
        <c:majorTickMark val="out"/>
        <c:minorTickMark val="none"/>
        <c:tickLblPos val="nextTo"/>
        <c:crossAx val="16178278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bioplynu (MWh)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7208.7689999999993</c:v>
                </c:pt>
                <c:pt idx="1">
                  <c:v>7216.2339999999995</c:v>
                </c:pt>
                <c:pt idx="2">
                  <c:v>6948.2069999999976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8224.5750000000044</c:v>
                </c:pt>
                <c:pt idx="1">
                  <c:v>9061.8420000000006</c:v>
                </c:pt>
                <c:pt idx="2">
                  <c:v>10011.938999999998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203894.8930000001</c:v>
                </c:pt>
                <c:pt idx="1">
                  <c:v>199646.68699999998</c:v>
                </c:pt>
                <c:pt idx="2">
                  <c:v>209118.71900000004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618368"/>
        <c:axId val="162620160"/>
      </c:barChart>
      <c:catAx>
        <c:axId val="16261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620160"/>
        <c:crosses val="autoZero"/>
        <c:auto val="1"/>
        <c:lblAlgn val="ctr"/>
        <c:lblOffset val="100"/>
        <c:noMultiLvlLbl val="0"/>
      </c:catAx>
      <c:valAx>
        <c:axId val="16262016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61836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1984"/>
        <c:axId val="162683520"/>
      </c:barChart>
      <c:catAx>
        <c:axId val="16268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683520"/>
        <c:crosses val="autoZero"/>
        <c:auto val="1"/>
        <c:lblAlgn val="ctr"/>
        <c:lblOffset val="100"/>
        <c:noMultiLvlLbl val="0"/>
      </c:catAx>
      <c:valAx>
        <c:axId val="162683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6819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4368"/>
        <c:axId val="162715904"/>
      </c:barChart>
      <c:catAx>
        <c:axId val="16271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15904"/>
        <c:crosses val="autoZero"/>
        <c:auto val="1"/>
        <c:lblAlgn val="ctr"/>
        <c:lblOffset val="100"/>
        <c:noMultiLvlLbl val="0"/>
      </c:catAx>
      <c:valAx>
        <c:axId val="162715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143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3.2866469999999994</c:v>
                </c:pt>
                <c:pt idx="1">
                  <c:v>25.375132000000001</c:v>
                </c:pt>
                <c:pt idx="2">
                  <c:v>347.95012800000006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295.74395600000003</c:v>
                </c:pt>
                <c:pt idx="1">
                  <c:v>159.01822200000004</c:v>
                </c:pt>
                <c:pt idx="2">
                  <c:v>10.324037000000001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9.2500000000000004E-4</c:v>
                </c:pt>
                <c:pt idx="1">
                  <c:v>12.70149</c:v>
                </c:pt>
                <c:pt idx="2">
                  <c:v>259.19349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8.1082380000000001</c:v>
                </c:pt>
                <c:pt idx="1">
                  <c:v>14.081385999999998</c:v>
                </c:pt>
                <c:pt idx="2">
                  <c:v>1225.6666360000002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0.37775999999999998</c:v>
                </c:pt>
                <c:pt idx="1">
                  <c:v>4.075234</c:v>
                </c:pt>
                <c:pt idx="2">
                  <c:v>5.8170000000000002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4.8959999999999999</c:v>
                </c:pt>
                <c:pt idx="2">
                  <c:v>1.2969520000000001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0.521729</c:v>
                </c:pt>
                <c:pt idx="1">
                  <c:v>3.9258999999999999</c:v>
                </c:pt>
                <c:pt idx="2">
                  <c:v>22.003723999999998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1.438992</c:v>
                </c:pt>
                <c:pt idx="1">
                  <c:v>16.806278000000002</c:v>
                </c:pt>
                <c:pt idx="2">
                  <c:v>64.07194800000002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1.2503579999999999</c:v>
                </c:pt>
                <c:pt idx="1">
                  <c:v>2.5408999999999998E-2</c:v>
                </c:pt>
                <c:pt idx="2">
                  <c:v>0.37248700000000001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170.43011299999998</c:v>
                </c:pt>
                <c:pt idx="1">
                  <c:v>148.92874</c:v>
                </c:pt>
                <c:pt idx="2">
                  <c:v>325.75000399999999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59392"/>
        <c:axId val="162060928"/>
      </c:barChart>
      <c:catAx>
        <c:axId val="16205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060928"/>
        <c:crosses val="autoZero"/>
        <c:auto val="1"/>
        <c:lblAlgn val="ctr"/>
        <c:lblOffset val="100"/>
        <c:noMultiLvlLbl val="0"/>
      </c:catAx>
      <c:valAx>
        <c:axId val="1620609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5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454.5922999999998</c:v>
                </c:pt>
                <c:pt idx="1">
                  <c:v>381.32799999999992</c:v>
                </c:pt>
                <c:pt idx="2">
                  <c:v>9660.4900000000034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943.36090000000195</c:v>
                </c:pt>
                <c:pt idx="1">
                  <c:v>1208.0849999999996</c:v>
                </c:pt>
                <c:pt idx="2">
                  <c:v>18423.569999999992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70336"/>
        <c:axId val="163071872"/>
      </c:barChart>
      <c:catAx>
        <c:axId val="16307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071872"/>
        <c:crosses val="autoZero"/>
        <c:auto val="1"/>
        <c:lblAlgn val="ctr"/>
        <c:lblOffset val="100"/>
        <c:noMultiLvlLbl val="0"/>
      </c:catAx>
      <c:valAx>
        <c:axId val="163071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0703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55328"/>
        <c:axId val="159156864"/>
      </c:barChart>
      <c:catAx>
        <c:axId val="15915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156864"/>
        <c:crosses val="autoZero"/>
        <c:auto val="1"/>
        <c:lblAlgn val="ctr"/>
        <c:lblOffset val="100"/>
        <c:noMultiLvlLbl val="0"/>
      </c:catAx>
      <c:valAx>
        <c:axId val="15915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1553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0315-41D2-9554-5F80CCBDE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10058.348</c:v>
                </c:pt>
                <c:pt idx="2">
                  <c:v>1363.5</c:v>
                </c:pt>
                <c:pt idx="3">
                  <c:v>962.13929999999993</c:v>
                </c:pt>
                <c:pt idx="4">
                  <c:v>1090.7804700000002</c:v>
                </c:pt>
                <c:pt idx="5">
                  <c:v>1171.5</c:v>
                </c:pt>
                <c:pt idx="6">
                  <c:v>339.4119</c:v>
                </c:pt>
                <c:pt idx="7">
                  <c:v>2053.9677799999981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  <c:pt idx="10">
                  <c:v>4290</c:v>
                </c:pt>
                <c:pt idx="11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10512.787999999999</c:v>
                </c:pt>
                <c:pt idx="1">
                  <c:v>10512.787999999999</c:v>
                </c:pt>
                <c:pt idx="2">
                  <c:v>10507.587999999998</c:v>
                </c:pt>
                <c:pt idx="3">
                  <c:v>10507.587999999998</c:v>
                </c:pt>
                <c:pt idx="4">
                  <c:v>10506.497999999998</c:v>
                </c:pt>
                <c:pt idx="5">
                  <c:v>10506.497999999998</c:v>
                </c:pt>
                <c:pt idx="6">
                  <c:v>10031.948</c:v>
                </c:pt>
                <c:pt idx="7">
                  <c:v>10054.888000000001</c:v>
                </c:pt>
                <c:pt idx="8">
                  <c:v>10058.248</c:v>
                </c:pt>
                <c:pt idx="9">
                  <c:v>10058.348</c:v>
                </c:pt>
                <c:pt idx="10">
                  <c:v>10058.347999999998</c:v>
                </c:pt>
                <c:pt idx="11">
                  <c:v>10058.347999999998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  <c:pt idx="10">
                  <c:v>1363.5</c:v>
                </c:pt>
                <c:pt idx="11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940.71029999999803</c:v>
                </c:pt>
                <c:pt idx="1">
                  <c:v>948.29729999999813</c:v>
                </c:pt>
                <c:pt idx="2">
                  <c:v>947.79729999999813</c:v>
                </c:pt>
                <c:pt idx="3">
                  <c:v>948.76429999999812</c:v>
                </c:pt>
                <c:pt idx="4">
                  <c:v>949.90629999999805</c:v>
                </c:pt>
                <c:pt idx="5">
                  <c:v>951.68429999999807</c:v>
                </c:pt>
                <c:pt idx="6">
                  <c:v>951.95129999999824</c:v>
                </c:pt>
                <c:pt idx="7">
                  <c:v>955.41829999999845</c:v>
                </c:pt>
                <c:pt idx="8">
                  <c:v>955.38129999999865</c:v>
                </c:pt>
                <c:pt idx="9">
                  <c:v>952.30229999999858</c:v>
                </c:pt>
                <c:pt idx="10">
                  <c:v>959.39529999999888</c:v>
                </c:pt>
                <c:pt idx="11">
                  <c:v>962.13929999999903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1094.7438899999975</c:v>
                </c:pt>
                <c:pt idx="1">
                  <c:v>1094.7293899999972</c:v>
                </c:pt>
                <c:pt idx="2">
                  <c:v>1094.7313899999974</c:v>
                </c:pt>
                <c:pt idx="3">
                  <c:v>1094.4663899999973</c:v>
                </c:pt>
                <c:pt idx="4">
                  <c:v>1094.6163899999974</c:v>
                </c:pt>
                <c:pt idx="5">
                  <c:v>1094.3808899999974</c:v>
                </c:pt>
                <c:pt idx="6">
                  <c:v>1093.5798899999972</c:v>
                </c:pt>
                <c:pt idx="7">
                  <c:v>1093.6778899999974</c:v>
                </c:pt>
                <c:pt idx="8">
                  <c:v>1093.1923899999974</c:v>
                </c:pt>
                <c:pt idx="9">
                  <c:v>1092.9653899999976</c:v>
                </c:pt>
                <c:pt idx="10">
                  <c:v>1091.4443899999976</c:v>
                </c:pt>
                <c:pt idx="11">
                  <c:v>1090.7804699999976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339.42440000000011</c:v>
                </c:pt>
                <c:pt idx="1">
                  <c:v>339.4294000000001</c:v>
                </c:pt>
                <c:pt idx="2">
                  <c:v>339.4294000000001</c:v>
                </c:pt>
                <c:pt idx="3">
                  <c:v>339.4294000000001</c:v>
                </c:pt>
                <c:pt idx="4">
                  <c:v>339.4294000000001</c:v>
                </c:pt>
                <c:pt idx="5">
                  <c:v>339.4294000000001</c:v>
                </c:pt>
                <c:pt idx="6">
                  <c:v>339.4294000000001</c:v>
                </c:pt>
                <c:pt idx="7">
                  <c:v>339.4294000000001</c:v>
                </c:pt>
                <c:pt idx="8">
                  <c:v>339.4294000000001</c:v>
                </c:pt>
                <c:pt idx="9">
                  <c:v>339.41940000000011</c:v>
                </c:pt>
                <c:pt idx="10">
                  <c:v>339.41940000000011</c:v>
                </c:pt>
                <c:pt idx="11">
                  <c:v>339.41190000000012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2067.3797000001064</c:v>
                </c:pt>
                <c:pt idx="1">
                  <c:v>2068.0602700001082</c:v>
                </c:pt>
                <c:pt idx="2">
                  <c:v>2066.4344900001074</c:v>
                </c:pt>
                <c:pt idx="3">
                  <c:v>2067.7252900001063</c:v>
                </c:pt>
                <c:pt idx="4">
                  <c:v>2067.9878900001067</c:v>
                </c:pt>
                <c:pt idx="5">
                  <c:v>2068.0620800001075</c:v>
                </c:pt>
                <c:pt idx="6">
                  <c:v>2067.5049600001025</c:v>
                </c:pt>
                <c:pt idx="7">
                  <c:v>2067.5659700001024</c:v>
                </c:pt>
                <c:pt idx="8">
                  <c:v>2067.2755800001014</c:v>
                </c:pt>
                <c:pt idx="9">
                  <c:v>2065.9181200000967</c:v>
                </c:pt>
                <c:pt idx="10">
                  <c:v>2060.8603600000879</c:v>
                </c:pt>
                <c:pt idx="11">
                  <c:v>2053.9677800000863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2923264"/>
        <c:axId val="162924800"/>
      </c:barChart>
      <c:catAx>
        <c:axId val="162923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924800"/>
        <c:crosses val="autoZero"/>
        <c:auto val="1"/>
        <c:lblAlgn val="ctr"/>
        <c:lblOffset val="100"/>
        <c:noMultiLvlLbl val="0"/>
      </c:catAx>
      <c:valAx>
        <c:axId val="1629248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23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222.99500000000003</c:v>
                </c:pt>
                <c:pt idx="2">
                  <c:v>226.29999999999998</c:v>
                </c:pt>
                <c:pt idx="3">
                  <c:v>540.05600000000004</c:v>
                </c:pt>
                <c:pt idx="4">
                  <c:v>15.260000000000002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1282.5810000000004</c:v>
                </c:pt>
                <c:pt idx="8">
                  <c:v>111.60600000000001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1652.4259999999999</c:v>
                </c:pt>
                <c:pt idx="12">
                  <c:v>4003.413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19.195</c:v>
                </c:pt>
                <c:pt idx="1">
                  <c:v>50.494000000000007</c:v>
                </c:pt>
                <c:pt idx="2">
                  <c:v>76.674000000000007</c:v>
                </c:pt>
                <c:pt idx="3">
                  <c:v>20.901999999999997</c:v>
                </c:pt>
                <c:pt idx="4">
                  <c:v>82.050000000000011</c:v>
                </c:pt>
                <c:pt idx="5">
                  <c:v>58.250500000000017</c:v>
                </c:pt>
                <c:pt idx="6">
                  <c:v>40.198000000000015</c:v>
                </c:pt>
                <c:pt idx="7">
                  <c:v>93.258999999999972</c:v>
                </c:pt>
                <c:pt idx="8">
                  <c:v>118.91599999999994</c:v>
                </c:pt>
                <c:pt idx="9">
                  <c:v>55.944000000000003</c:v>
                </c:pt>
                <c:pt idx="10">
                  <c:v>69.707000000000008</c:v>
                </c:pt>
                <c:pt idx="11">
                  <c:v>198.6688</c:v>
                </c:pt>
                <c:pt idx="12">
                  <c:v>45.443000000000026</c:v>
                </c:pt>
                <c:pt idx="13">
                  <c:v>32.437999999999988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157.0034500000001</c:v>
                </c:pt>
                <c:pt idx="2">
                  <c:v>33.811700000000002</c:v>
                </c:pt>
                <c:pt idx="3">
                  <c:v>7.6619999999999973</c:v>
                </c:pt>
                <c:pt idx="4">
                  <c:v>16.226099999999985</c:v>
                </c:pt>
                <c:pt idx="5">
                  <c:v>29.837899999999966</c:v>
                </c:pt>
                <c:pt idx="6">
                  <c:v>26.082299999999979</c:v>
                </c:pt>
                <c:pt idx="7">
                  <c:v>17.489399999999986</c:v>
                </c:pt>
                <c:pt idx="8">
                  <c:v>12.418619999999992</c:v>
                </c:pt>
                <c:pt idx="9">
                  <c:v>29.715500000000027</c:v>
                </c:pt>
                <c:pt idx="10">
                  <c:v>20.648299999999988</c:v>
                </c:pt>
                <c:pt idx="11">
                  <c:v>644.30119999999999</c:v>
                </c:pt>
                <c:pt idx="12">
                  <c:v>76.762499999999989</c:v>
                </c:pt>
                <c:pt idx="13">
                  <c:v>7.615499999999999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21.136090000000038</c:v>
                </c:pt>
                <c:pt idx="1">
                  <c:v>242.23853000000037</c:v>
                </c:pt>
                <c:pt idx="2">
                  <c:v>448.9384399999995</c:v>
                </c:pt>
                <c:pt idx="3">
                  <c:v>12.80113999999999</c:v>
                </c:pt>
                <c:pt idx="4">
                  <c:v>89.921749999999818</c:v>
                </c:pt>
                <c:pt idx="5">
                  <c:v>92.063559999999683</c:v>
                </c:pt>
                <c:pt idx="6">
                  <c:v>111.85684999999991</c:v>
                </c:pt>
                <c:pt idx="7">
                  <c:v>60.590950000000369</c:v>
                </c:pt>
                <c:pt idx="8">
                  <c:v>109.71068999999997</c:v>
                </c:pt>
                <c:pt idx="9">
                  <c:v>93.712099999999836</c:v>
                </c:pt>
                <c:pt idx="10">
                  <c:v>206.56008999999887</c:v>
                </c:pt>
                <c:pt idx="11">
                  <c:v>246.24292999999895</c:v>
                </c:pt>
                <c:pt idx="12">
                  <c:v>162.00358</c:v>
                </c:pt>
                <c:pt idx="13">
                  <c:v>156.19108000000051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2974336"/>
        <c:axId val="162980224"/>
      </c:barChart>
      <c:catAx>
        <c:axId val="16297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162980224"/>
        <c:crosses val="autoZero"/>
        <c:auto val="1"/>
        <c:lblAlgn val="ctr"/>
        <c:lblOffset val="100"/>
        <c:noMultiLvlLbl val="0"/>
      </c:catAx>
      <c:valAx>
        <c:axId val="162980224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743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50240"/>
        <c:axId val="163051776"/>
      </c:barChart>
      <c:catAx>
        <c:axId val="16305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051776"/>
        <c:crosses val="autoZero"/>
        <c:auto val="1"/>
        <c:lblAlgn val="ctr"/>
        <c:lblOffset val="100"/>
        <c:noMultiLvlLbl val="0"/>
      </c:catAx>
      <c:valAx>
        <c:axId val="163051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0502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27882.260000000002</c:v>
                </c:pt>
                <c:pt idx="1">
                  <c:v>28781.052938280285</c:v>
                </c:pt>
                <c:pt idx="2">
                  <c:v>90545.044694379292</c:v>
                </c:pt>
                <c:pt idx="3">
                  <c:v>29035.919000000002</c:v>
                </c:pt>
                <c:pt idx="4">
                  <c:v>118837.4421408248</c:v>
                </c:pt>
                <c:pt idx="5">
                  <c:v>112794.97</c:v>
                </c:pt>
                <c:pt idx="6">
                  <c:v>18047.080000000002</c:v>
                </c:pt>
                <c:pt idx="7">
                  <c:v>424600.73099999997</c:v>
                </c:pt>
                <c:pt idx="8">
                  <c:v>97914.526000000013</c:v>
                </c:pt>
                <c:pt idx="9">
                  <c:v>76966.423999999999</c:v>
                </c:pt>
                <c:pt idx="10">
                  <c:v>46474.093000000001</c:v>
                </c:pt>
                <c:pt idx="11">
                  <c:v>188986.63300000003</c:v>
                </c:pt>
                <c:pt idx="12">
                  <c:v>482507.12100000004</c:v>
                </c:pt>
                <c:pt idx="13">
                  <c:v>130627.30722651551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718734.50300000003</c:v>
                </c:pt>
                <c:pt idx="1">
                  <c:v>260097.59937706741</c:v>
                </c:pt>
                <c:pt idx="2">
                  <c:v>671816.83008660004</c:v>
                </c:pt>
                <c:pt idx="3">
                  <c:v>117451.26500000001</c:v>
                </c:pt>
                <c:pt idx="4">
                  <c:v>306906.50704545341</c:v>
                </c:pt>
                <c:pt idx="5">
                  <c:v>349494.114</c:v>
                </c:pt>
                <c:pt idx="6">
                  <c:v>324337.51</c:v>
                </c:pt>
                <c:pt idx="7">
                  <c:v>628686.75100000005</c:v>
                </c:pt>
                <c:pt idx="8">
                  <c:v>403534.03386613482</c:v>
                </c:pt>
                <c:pt idx="9">
                  <c:v>250455.80600000001</c:v>
                </c:pt>
                <c:pt idx="10">
                  <c:v>354682.38199999998</c:v>
                </c:pt>
                <c:pt idx="11">
                  <c:v>722474.75100000005</c:v>
                </c:pt>
                <c:pt idx="12">
                  <c:v>414400.91600000003</c:v>
                </c:pt>
                <c:pt idx="13">
                  <c:v>252565.38262474432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300300</c:v>
                </c:pt>
                <c:pt idx="1">
                  <c:v>177863.36160869899</c:v>
                </c:pt>
                <c:pt idx="2">
                  <c:v>188636.92237607378</c:v>
                </c:pt>
                <c:pt idx="3">
                  <c:v>65060.069000000003</c:v>
                </c:pt>
                <c:pt idx="4">
                  <c:v>97299.178398182106</c:v>
                </c:pt>
                <c:pt idx="5">
                  <c:v>134592.61600000001</c:v>
                </c:pt>
                <c:pt idx="6">
                  <c:v>93636.085000000006</c:v>
                </c:pt>
                <c:pt idx="7">
                  <c:v>182308.736</c:v>
                </c:pt>
                <c:pt idx="8">
                  <c:v>101471.45128805689</c:v>
                </c:pt>
                <c:pt idx="9">
                  <c:v>107784.47899999999</c:v>
                </c:pt>
                <c:pt idx="10">
                  <c:v>126609.92700000001</c:v>
                </c:pt>
                <c:pt idx="11">
                  <c:v>269950.397</c:v>
                </c:pt>
                <c:pt idx="12">
                  <c:v>149022.508</c:v>
                </c:pt>
                <c:pt idx="13">
                  <c:v>106356.90505700978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424395.36300000001</c:v>
                </c:pt>
                <c:pt idx="1">
                  <c:v>386515.45046470599</c:v>
                </c:pt>
                <c:pt idx="2">
                  <c:v>405553.957688272</c:v>
                </c:pt>
                <c:pt idx="3">
                  <c:v>115821.796</c:v>
                </c:pt>
                <c:pt idx="4">
                  <c:v>229082.92360983012</c:v>
                </c:pt>
                <c:pt idx="5">
                  <c:v>295853.54800000001</c:v>
                </c:pt>
                <c:pt idx="6">
                  <c:v>229189.65500000003</c:v>
                </c:pt>
                <c:pt idx="7">
                  <c:v>414549.39</c:v>
                </c:pt>
                <c:pt idx="8">
                  <c:v>250540.18486630567</c:v>
                </c:pt>
                <c:pt idx="9">
                  <c:v>224050.00599999999</c:v>
                </c:pt>
                <c:pt idx="10">
                  <c:v>272490.06700000004</c:v>
                </c:pt>
                <c:pt idx="11">
                  <c:v>866662.27399999998</c:v>
                </c:pt>
                <c:pt idx="12">
                  <c:v>323265.42700000003</c:v>
                </c:pt>
                <c:pt idx="13">
                  <c:v>284960.30664286658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269248"/>
        <c:axId val="163279232"/>
      </c:barChart>
      <c:catAx>
        <c:axId val="163269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79232"/>
        <c:crosses val="autoZero"/>
        <c:auto val="1"/>
        <c:lblAlgn val="ctr"/>
        <c:lblOffset val="100"/>
        <c:noMultiLvlLbl val="0"/>
      </c:catAx>
      <c:valAx>
        <c:axId val="1632792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92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0.10104783367818572"/>
                  <c:y val="9.7000947944521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7.6661917320372933E-2"/>
                  <c:y val="0.1187148463501024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2.4316116098819594E-2"/>
                  <c:y val="0.1404290276397537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5489775.2256018305</c:v>
                </c:pt>
                <c:pt idx="1">
                  <c:v>1045116.3892722048</c:v>
                </c:pt>
                <c:pt idx="2">
                  <c:v>186634.86298476011</c:v>
                </c:pt>
                <c:pt idx="3">
                  <c:v>141468.57443488267</c:v>
                </c:pt>
                <c:pt idx="4">
                  <c:v>265525.47795717162</c:v>
                </c:pt>
                <c:pt idx="5">
                  <c:v>4723081.9002719801</c:v>
                </c:pt>
                <c:pt idx="6">
                  <c:v>3423955.9254030921</c:v>
                </c:pt>
                <c:pt idx="7">
                  <c:v>233171.17007408012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124240.12700000001</c:v>
                </c:pt>
                <c:pt idx="1">
                  <c:v>283592.38071825274</c:v>
                </c:pt>
                <c:pt idx="2">
                  <c:v>474762.99017198401</c:v>
                </c:pt>
                <c:pt idx="3">
                  <c:v>105397.06600000001</c:v>
                </c:pt>
                <c:pt idx="4">
                  <c:v>360177.13353939127</c:v>
                </c:pt>
                <c:pt idx="5">
                  <c:v>325099.10600000003</c:v>
                </c:pt>
                <c:pt idx="6">
                  <c:v>273174.17099999997</c:v>
                </c:pt>
                <c:pt idx="7">
                  <c:v>937535.24900000007</c:v>
                </c:pt>
                <c:pt idx="8">
                  <c:v>365713.1286546684</c:v>
                </c:pt>
                <c:pt idx="9">
                  <c:v>255328.11700000003</c:v>
                </c:pt>
                <c:pt idx="10">
                  <c:v>262437.81700000004</c:v>
                </c:pt>
                <c:pt idx="11">
                  <c:v>716137.67299999995</c:v>
                </c:pt>
                <c:pt idx="12">
                  <c:v>700238.62199999986</c:v>
                </c:pt>
                <c:pt idx="13">
                  <c:v>305941.64451753476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64218.771000000001</c:v>
                </c:pt>
                <c:pt idx="1">
                  <c:v>14817.90522926849</c:v>
                </c:pt>
                <c:pt idx="2">
                  <c:v>75074.585295568191</c:v>
                </c:pt>
                <c:pt idx="3">
                  <c:v>62357.562999999995</c:v>
                </c:pt>
                <c:pt idx="4">
                  <c:v>24043.293753161292</c:v>
                </c:pt>
                <c:pt idx="5">
                  <c:v>65581.93299999999</c:v>
                </c:pt>
                <c:pt idx="6">
                  <c:v>30755.729000000003</c:v>
                </c:pt>
                <c:pt idx="7">
                  <c:v>291287.81699999998</c:v>
                </c:pt>
                <c:pt idx="8">
                  <c:v>32973.480314607848</c:v>
                </c:pt>
                <c:pt idx="9">
                  <c:v>28554.748</c:v>
                </c:pt>
                <c:pt idx="10">
                  <c:v>31816.675999999999</c:v>
                </c:pt>
                <c:pt idx="11">
                  <c:v>100736.007</c:v>
                </c:pt>
                <c:pt idx="12">
                  <c:v>77299.989000000016</c:v>
                </c:pt>
                <c:pt idx="13">
                  <c:v>145597.89167959901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90024.014999999999</c:v>
                </c:pt>
                <c:pt idx="1">
                  <c:v>4584.4177812082398</c:v>
                </c:pt>
                <c:pt idx="2">
                  <c:v>20488.709670557619</c:v>
                </c:pt>
                <c:pt idx="3">
                  <c:v>777.39800000000002</c:v>
                </c:pt>
                <c:pt idx="4">
                  <c:v>2385.9753868205262</c:v>
                </c:pt>
                <c:pt idx="5">
                  <c:v>7356.6970000000001</c:v>
                </c:pt>
                <c:pt idx="6">
                  <c:v>4178.576</c:v>
                </c:pt>
                <c:pt idx="7">
                  <c:v>14116.905000000001</c:v>
                </c:pt>
                <c:pt idx="8">
                  <c:v>3818.4787412269329</c:v>
                </c:pt>
                <c:pt idx="9">
                  <c:v>5246.1709999999994</c:v>
                </c:pt>
                <c:pt idx="10">
                  <c:v>8891.1179999999986</c:v>
                </c:pt>
                <c:pt idx="11">
                  <c:v>9644.6759999999995</c:v>
                </c:pt>
                <c:pt idx="12">
                  <c:v>11266.088</c:v>
                </c:pt>
                <c:pt idx="13">
                  <c:v>3855.6374049468136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27135.928</c:v>
                </c:pt>
                <c:pt idx="1">
                  <c:v>4672.0571353651803</c:v>
                </c:pt>
                <c:pt idx="2">
                  <c:v>17498.78197771417</c:v>
                </c:pt>
                <c:pt idx="3">
                  <c:v>5278.04</c:v>
                </c:pt>
                <c:pt idx="4">
                  <c:v>4622.3558984066403</c:v>
                </c:pt>
                <c:pt idx="5">
                  <c:v>6682.1970000000001</c:v>
                </c:pt>
                <c:pt idx="6">
                  <c:v>5943.26</c:v>
                </c:pt>
                <c:pt idx="7">
                  <c:v>9956.5889999999999</c:v>
                </c:pt>
                <c:pt idx="8">
                  <c:v>11010.221433780061</c:v>
                </c:pt>
                <c:pt idx="9">
                  <c:v>5534.3360000000002</c:v>
                </c:pt>
                <c:pt idx="10">
                  <c:v>5943.6469999999999</c:v>
                </c:pt>
                <c:pt idx="11">
                  <c:v>20740.362000000001</c:v>
                </c:pt>
                <c:pt idx="12">
                  <c:v>11936.277999999998</c:v>
                </c:pt>
                <c:pt idx="13">
                  <c:v>4514.5209896166434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4390.723</c:v>
                </c:pt>
                <c:pt idx="1">
                  <c:v>25674.288479928458</c:v>
                </c:pt>
                <c:pt idx="2">
                  <c:v>35423.92990060342</c:v>
                </c:pt>
                <c:pt idx="3">
                  <c:v>4382.4679999999998</c:v>
                </c:pt>
                <c:pt idx="4">
                  <c:v>34619.14633277832</c:v>
                </c:pt>
                <c:pt idx="5">
                  <c:v>20118.682000000001</c:v>
                </c:pt>
                <c:pt idx="6">
                  <c:v>6047.4759999999997</c:v>
                </c:pt>
                <c:pt idx="7">
                  <c:v>12136.864</c:v>
                </c:pt>
                <c:pt idx="8">
                  <c:v>19248.180992314261</c:v>
                </c:pt>
                <c:pt idx="9">
                  <c:v>22299.446</c:v>
                </c:pt>
                <c:pt idx="10">
                  <c:v>19561.32</c:v>
                </c:pt>
                <c:pt idx="11">
                  <c:v>37800.591999999997</c:v>
                </c:pt>
                <c:pt idx="12">
                  <c:v>9730.4389999999985</c:v>
                </c:pt>
                <c:pt idx="13">
                  <c:v>14091.92225154719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424450.33100000001</c:v>
                </c:pt>
                <c:pt idx="1">
                  <c:v>386515.45046470599</c:v>
                </c:pt>
                <c:pt idx="2">
                  <c:v>405555.72168827202</c:v>
                </c:pt>
                <c:pt idx="3">
                  <c:v>115827.736</c:v>
                </c:pt>
                <c:pt idx="4">
                  <c:v>229118.43060983013</c:v>
                </c:pt>
                <c:pt idx="5">
                  <c:v>295861.788</c:v>
                </c:pt>
                <c:pt idx="6">
                  <c:v>229189.65500000003</c:v>
                </c:pt>
                <c:pt idx="7">
                  <c:v>414571.81599999999</c:v>
                </c:pt>
                <c:pt idx="8">
                  <c:v>250540.18486630567</c:v>
                </c:pt>
                <c:pt idx="9">
                  <c:v>224053.239</c:v>
                </c:pt>
                <c:pt idx="10">
                  <c:v>272490.06700000004</c:v>
                </c:pt>
                <c:pt idx="11">
                  <c:v>866681.74699999997</c:v>
                </c:pt>
                <c:pt idx="12">
                  <c:v>323265.42700000003</c:v>
                </c:pt>
                <c:pt idx="13">
                  <c:v>284960.30664286658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676316.11300000001</c:v>
                </c:pt>
                <c:pt idx="1">
                  <c:v>147754.42172348729</c:v>
                </c:pt>
                <c:pt idx="2">
                  <c:v>323992.92941399902</c:v>
                </c:pt>
                <c:pt idx="3">
                  <c:v>90347.823000000004</c:v>
                </c:pt>
                <c:pt idx="4">
                  <c:v>101979.9392989382</c:v>
                </c:pt>
                <c:pt idx="5">
                  <c:v>216104.55100000001</c:v>
                </c:pt>
                <c:pt idx="6">
                  <c:v>125171.86099999999</c:v>
                </c:pt>
                <c:pt idx="7">
                  <c:v>344951.47200000001</c:v>
                </c:pt>
                <c:pt idx="8">
                  <c:v>172039.71843057082</c:v>
                </c:pt>
                <c:pt idx="9">
                  <c:v>128347.925</c:v>
                </c:pt>
                <c:pt idx="10">
                  <c:v>200734.87699999998</c:v>
                </c:pt>
                <c:pt idx="11">
                  <c:v>477198.28499999997</c:v>
                </c:pt>
                <c:pt idx="12">
                  <c:v>302919.58100000001</c:v>
                </c:pt>
                <c:pt idx="13">
                  <c:v>116096.4285360965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62051.934999999998</c:v>
                </c:pt>
                <c:pt idx="1">
                  <c:v>17052.94285653644</c:v>
                </c:pt>
                <c:pt idx="2">
                  <c:v>12637.805726627628</c:v>
                </c:pt>
                <c:pt idx="3">
                  <c:v>13.818999999999999</c:v>
                </c:pt>
                <c:pt idx="4">
                  <c:v>2873.0513749638012</c:v>
                </c:pt>
                <c:pt idx="5">
                  <c:v>526.77100000000007</c:v>
                </c:pt>
                <c:pt idx="6">
                  <c:v>0</c:v>
                </c:pt>
                <c:pt idx="7">
                  <c:v>11963.087</c:v>
                </c:pt>
                <c:pt idx="8">
                  <c:v>384.47558702341104</c:v>
                </c:pt>
                <c:pt idx="9">
                  <c:v>1411.9090000000001</c:v>
                </c:pt>
                <c:pt idx="10">
                  <c:v>251.95999999999998</c:v>
                </c:pt>
                <c:pt idx="11">
                  <c:v>945.42200000000003</c:v>
                </c:pt>
                <c:pt idx="12">
                  <c:v>120272.28399999999</c:v>
                </c:pt>
                <c:pt idx="13">
                  <c:v>2785.7075289288377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544640"/>
        <c:axId val="162550528"/>
      </c:barChart>
      <c:catAx>
        <c:axId val="16254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550528"/>
        <c:crosses val="autoZero"/>
        <c:auto val="1"/>
        <c:lblAlgn val="ctr"/>
        <c:lblOffset val="100"/>
        <c:noMultiLvlLbl val="0"/>
      </c:catAx>
      <c:valAx>
        <c:axId val="1625505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5446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3511439.7860000003</c:v>
                </c:pt>
                <c:pt idx="1">
                  <c:v>3185113.2930000001</c:v>
                </c:pt>
                <c:pt idx="2">
                  <c:v>3187524.6859999998</c:v>
                </c:pt>
                <c:pt idx="3">
                  <c:v>2508426.7319999998</c:v>
                </c:pt>
                <c:pt idx="4">
                  <c:v>2535981.5329999998</c:v>
                </c:pt>
                <c:pt idx="5">
                  <c:v>2523974.9900000002</c:v>
                </c:pt>
                <c:pt idx="6">
                  <c:v>2542010.378</c:v>
                </c:pt>
                <c:pt idx="7">
                  <c:v>2547709.3190000001</c:v>
                </c:pt>
                <c:pt idx="8">
                  <c:v>2716433.2749999999</c:v>
                </c:pt>
                <c:pt idx="9">
                  <c:v>3027139.432</c:v>
                </c:pt>
                <c:pt idx="10">
                  <c:v>3152210.4420000003</c:v>
                </c:pt>
                <c:pt idx="11">
                  <c:v>3238500.5779999997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1313038.4450000003</c:v>
                </c:pt>
                <c:pt idx="1">
                  <c:v>1180818.0440000002</c:v>
                </c:pt>
                <c:pt idx="2">
                  <c:v>1182970.656</c:v>
                </c:pt>
                <c:pt idx="3">
                  <c:v>951925.428000001</c:v>
                </c:pt>
                <c:pt idx="4">
                  <c:v>982024.43199999898</c:v>
                </c:pt>
                <c:pt idx="5">
                  <c:v>982823.97300000105</c:v>
                </c:pt>
                <c:pt idx="6">
                  <c:v>984092.84299999801</c:v>
                </c:pt>
                <c:pt idx="7">
                  <c:v>1009044.7569999991</c:v>
                </c:pt>
                <c:pt idx="8">
                  <c:v>1028842.027</c:v>
                </c:pt>
                <c:pt idx="9">
                  <c:v>1146691.9010000001</c:v>
                </c:pt>
                <c:pt idx="10">
                  <c:v>1199154.1159999999</c:v>
                </c:pt>
                <c:pt idx="11">
                  <c:v>1224822.3190000011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574697.88300000003</c:v>
                </c:pt>
                <c:pt idx="1">
                  <c:v>519706.06700000004</c:v>
                </c:pt>
                <c:pt idx="2">
                  <c:v>505349.13099999999</c:v>
                </c:pt>
                <c:pt idx="3">
                  <c:v>408268.80300000001</c:v>
                </c:pt>
                <c:pt idx="4">
                  <c:v>419898.261</c:v>
                </c:pt>
                <c:pt idx="5">
                  <c:v>424504.96499999997</c:v>
                </c:pt>
                <c:pt idx="6">
                  <c:v>434589.62699999998</c:v>
                </c:pt>
                <c:pt idx="7">
                  <c:v>447489.94500000001</c:v>
                </c:pt>
                <c:pt idx="8">
                  <c:v>438012.74299999996</c:v>
                </c:pt>
                <c:pt idx="9">
                  <c:v>470962.62400000001</c:v>
                </c:pt>
                <c:pt idx="10">
                  <c:v>476740.64</c:v>
                </c:pt>
                <c:pt idx="11">
                  <c:v>523608.86199999996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4983.5930000000008</c:v>
                </c:pt>
                <c:pt idx="1">
                  <c:v>5521.9160000000002</c:v>
                </c:pt>
                <c:pt idx="2">
                  <c:v>5338.8040000000001</c:v>
                </c:pt>
                <c:pt idx="3">
                  <c:v>5092.9189999999999</c:v>
                </c:pt>
                <c:pt idx="4">
                  <c:v>5146.4120000000003</c:v>
                </c:pt>
                <c:pt idx="5">
                  <c:v>4486.0250000000005</c:v>
                </c:pt>
                <c:pt idx="6">
                  <c:v>2441.319</c:v>
                </c:pt>
                <c:pt idx="7">
                  <c:v>4341.3819999999996</c:v>
                </c:pt>
                <c:pt idx="8">
                  <c:v>4973.0509999999995</c:v>
                </c:pt>
                <c:pt idx="9">
                  <c:v>5035.8450000000003</c:v>
                </c:pt>
                <c:pt idx="10">
                  <c:v>5103.0009999999993</c:v>
                </c:pt>
                <c:pt idx="11">
                  <c:v>3492.18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423744"/>
        <c:axId val="163425280"/>
      </c:barChart>
      <c:catAx>
        <c:axId val="163423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25280"/>
        <c:crosses val="autoZero"/>
        <c:auto val="1"/>
        <c:lblAlgn val="ctr"/>
        <c:lblOffset val="100"/>
        <c:noMultiLvlLbl val="0"/>
      </c:catAx>
      <c:valAx>
        <c:axId val="163425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23744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368272359026323"/>
          <c:y val="0.35470185185185188"/>
          <c:w val="0.29591733295876421"/>
          <c:h val="0.60275648148148153"/>
        </c:manualLayout>
      </c:layout>
      <c:doughnutChart>
        <c:varyColors val="1"/>
        <c:ser>
          <c:idx val="0"/>
          <c:order val="0"/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6005219.8480000002</c:v>
                </c:pt>
                <c:pt idx="1">
                  <c:v>13715099.58</c:v>
                </c:pt>
                <c:pt idx="2">
                  <c:v>4658715.2979999995</c:v>
                </c:pt>
                <c:pt idx="3">
                  <c:v>10297429.718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98230.967999999993</c:v>
                </c:pt>
                <c:pt idx="1">
                  <c:v>2956160.7880000002</c:v>
                </c:pt>
                <c:pt idx="2">
                  <c:v>1106000</c:v>
                </c:pt>
                <c:pt idx="3">
                  <c:v>1483437.7950000002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198.90575100000004</c:v>
                </c:pt>
                <c:pt idx="1">
                  <c:v>229.50951899999995</c:v>
                </c:pt>
                <c:pt idx="2">
                  <c:v>236.10670400000006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0.33746999999999999</c:v>
                </c:pt>
                <c:pt idx="1">
                  <c:v>0.67146099999999997</c:v>
                </c:pt>
                <c:pt idx="2">
                  <c:v>1.2391920000000001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144.14135199999998</c:v>
                </c:pt>
                <c:pt idx="1">
                  <c:v>224.62411</c:v>
                </c:pt>
                <c:pt idx="2">
                  <c:v>259.68438199999991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2691.0377200000007</c:v>
                </c:pt>
                <c:pt idx="1">
                  <c:v>3181.9803389999997</c:v>
                </c:pt>
                <c:pt idx="2">
                  <c:v>2939.2773969999989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5.100884999999999</c:v>
                </c:pt>
                <c:pt idx="1">
                  <c:v>7.0241619999999996</c:v>
                </c:pt>
                <c:pt idx="2">
                  <c:v>6.4465199999999996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1.9524600000000001</c:v>
                </c:pt>
                <c:pt idx="1">
                  <c:v>2.1387610000000001</c:v>
                </c:pt>
                <c:pt idx="2">
                  <c:v>2.8565029999999996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13.304930000000001</c:v>
                </c:pt>
                <c:pt idx="1">
                  <c:v>16.599992</c:v>
                </c:pt>
                <c:pt idx="2">
                  <c:v>23.5655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60.152453999999992</c:v>
                </c:pt>
                <c:pt idx="1">
                  <c:v>58.892633000000011</c:v>
                </c:pt>
                <c:pt idx="2">
                  <c:v>63.537084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1.8462869999999998</c:v>
                </c:pt>
                <c:pt idx="1">
                  <c:v>1.3887450000000001</c:v>
                </c:pt>
                <c:pt idx="2">
                  <c:v>1.421203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72.258959000000033</c:v>
                </c:pt>
                <c:pt idx="1">
                  <c:v>76.09330199999998</c:v>
                </c:pt>
                <c:pt idx="2">
                  <c:v>78.078023000000002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528640"/>
        <c:axId val="160534528"/>
      </c:barChart>
      <c:catAx>
        <c:axId val="16052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34528"/>
        <c:crosses val="autoZero"/>
        <c:auto val="1"/>
        <c:lblAlgn val="ctr"/>
        <c:lblOffset val="100"/>
        <c:noMultiLvlLbl val="0"/>
      </c:catAx>
      <c:valAx>
        <c:axId val="1605345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28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1294413.0390000001</c:v>
                </c:pt>
                <c:pt idx="1">
                  <c:v>5676409.3829999994</c:v>
                </c:pt>
                <c:pt idx="2">
                  <c:v>2023813.6225989638</c:v>
                </c:pt>
                <c:pt idx="3">
                  <c:v>4191612.8964010351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55058.33</c:v>
                </c:pt>
                <c:pt idx="2">
                  <c:v>898.11699999999996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37056"/>
        <c:axId val="163838592"/>
      </c:barChart>
      <c:catAx>
        <c:axId val="16383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38592"/>
        <c:crosses val="autoZero"/>
        <c:auto val="1"/>
        <c:lblAlgn val="ctr"/>
        <c:lblOffset val="100"/>
        <c:noMultiLvlLbl val="0"/>
      </c:catAx>
      <c:valAx>
        <c:axId val="16383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83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87360"/>
        <c:axId val="163893248"/>
      </c:barChart>
      <c:catAx>
        <c:axId val="16388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93248"/>
        <c:crosses val="autoZero"/>
        <c:auto val="1"/>
        <c:lblAlgn val="ctr"/>
        <c:lblOffset val="100"/>
        <c:noMultiLvlLbl val="0"/>
      </c:catAx>
      <c:valAx>
        <c:axId val="163893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8873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78624"/>
        <c:axId val="163992704"/>
      </c:barChart>
      <c:catAx>
        <c:axId val="16397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992704"/>
        <c:crosses val="autoZero"/>
        <c:auto val="1"/>
        <c:lblAlgn val="ctr"/>
        <c:lblOffset val="100"/>
        <c:noMultiLvlLbl val="0"/>
      </c:catAx>
      <c:valAx>
        <c:axId val="163992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9786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22528"/>
        <c:crosses val="autoZero"/>
        <c:auto val="1"/>
        <c:lblAlgn val="ctr"/>
        <c:lblOffset val="100"/>
        <c:noMultiLvlLbl val="0"/>
      </c:catAx>
      <c:valAx>
        <c:axId val="164022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209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12624.949000000001</c:v>
                </c:pt>
                <c:pt idx="2">
                  <c:v>0</c:v>
                </c:pt>
                <c:pt idx="3">
                  <c:v>19407.722999999998</c:v>
                </c:pt>
                <c:pt idx="4">
                  <c:v>13926.118</c:v>
                </c:pt>
                <c:pt idx="5">
                  <c:v>0</c:v>
                </c:pt>
                <c:pt idx="6">
                  <c:v>0</c:v>
                </c:pt>
                <c:pt idx="7">
                  <c:v>1940.1850000000018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1.4878469057313071E-2</c:v>
                </c:pt>
                <c:pt idx="1">
                  <c:v>0.12444243550594844</c:v>
                </c:pt>
                <c:pt idx="2">
                  <c:v>0.1429392415838219</c:v>
                </c:pt>
                <c:pt idx="3">
                  <c:v>8.9858484376213313E-2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24320"/>
        <c:axId val="164503936"/>
      </c:barChart>
      <c:catAx>
        <c:axId val="164424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3936"/>
        <c:crosses val="autoZero"/>
        <c:auto val="1"/>
        <c:lblAlgn val="ctr"/>
        <c:lblOffset val="100"/>
        <c:noMultiLvlLbl val="0"/>
      </c:catAx>
      <c:valAx>
        <c:axId val="1645039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424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1.4708180707209577E-2</c:v>
                </c:pt>
                <c:pt idx="2">
                  <c:v>0</c:v>
                </c:pt>
                <c:pt idx="3">
                  <c:v>1.9950333595145756E-2</c:v>
                </c:pt>
                <c:pt idx="4">
                  <c:v>1.0273377923607297E-2</c:v>
                </c:pt>
                <c:pt idx="5">
                  <c:v>0</c:v>
                </c:pt>
                <c:pt idx="6">
                  <c:v>0</c:v>
                </c:pt>
                <c:pt idx="7">
                  <c:v>1.0290370767159759E-2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20320"/>
        <c:axId val="164521856"/>
      </c:barChart>
      <c:catAx>
        <c:axId val="164520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21856"/>
        <c:crosses val="autoZero"/>
        <c:auto val="1"/>
        <c:lblAlgn val="ctr"/>
        <c:lblOffset val="100"/>
        <c:noMultiLvlLbl val="0"/>
      </c:catAx>
      <c:valAx>
        <c:axId val="1645218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203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3208.8589999999999</c:v>
                </c:pt>
                <c:pt idx="1">
                  <c:v>4497.2139999999999</c:v>
                </c:pt>
                <c:pt idx="2">
                  <c:v>4918.8760000000002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6485.7829999999994</c:v>
                </c:pt>
                <c:pt idx="1">
                  <c:v>6238.1590000000006</c:v>
                </c:pt>
                <c:pt idx="2">
                  <c:v>6683.7809999999999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5619.7750000000005</c:v>
                </c:pt>
                <c:pt idx="1">
                  <c:v>4684.2220000000007</c:v>
                </c:pt>
                <c:pt idx="2">
                  <c:v>3622.1209999999996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1046.329000000002</c:v>
                </c:pt>
                <c:pt idx="1">
                  <c:v>534.99199999999985</c:v>
                </c:pt>
                <c:pt idx="2">
                  <c:v>358.86399999999992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845824"/>
        <c:axId val="164855808"/>
      </c:barChart>
      <c:catAx>
        <c:axId val="1648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55808"/>
        <c:crosses val="autoZero"/>
        <c:auto val="1"/>
        <c:lblAlgn val="ctr"/>
        <c:lblOffset val="100"/>
        <c:noMultiLvlLbl val="0"/>
      </c:catAx>
      <c:valAx>
        <c:axId val="1648558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458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JE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2727.2633600000004</c:v>
                </c:pt>
                <c:pt idx="1">
                  <c:v>2494.8561299999997</c:v>
                </c:pt>
                <c:pt idx="2">
                  <c:v>2725.9505399999998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563584"/>
        <c:axId val="160565120"/>
      </c:barChart>
      <c:catAx>
        <c:axId val="16056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65120"/>
        <c:crosses val="autoZero"/>
        <c:auto val="1"/>
        <c:lblAlgn val="ctr"/>
        <c:lblOffset val="100"/>
        <c:noMultiLvlLbl val="0"/>
      </c:catAx>
      <c:valAx>
        <c:axId val="16056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635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1.1910123121501263E-3</c:v>
                </c:pt>
                <c:pt idx="2">
                  <c:v>0</c:v>
                </c:pt>
                <c:pt idx="3">
                  <c:v>1.8715740986274588E-2</c:v>
                </c:pt>
                <c:pt idx="4">
                  <c:v>2.1748615471694644E-2</c:v>
                </c:pt>
                <c:pt idx="5">
                  <c:v>0</c:v>
                </c:pt>
                <c:pt idx="6">
                  <c:v>0</c:v>
                </c:pt>
                <c:pt idx="7">
                  <c:v>9.5468376089656391E-3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93056"/>
        <c:axId val="164894592"/>
      </c:barChart>
      <c:catAx>
        <c:axId val="16489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94592"/>
        <c:crosses val="autoZero"/>
        <c:auto val="1"/>
        <c:lblAlgn val="ctr"/>
        <c:lblOffset val="100"/>
        <c:noMultiLvlLbl val="0"/>
      </c:catAx>
      <c:valAx>
        <c:axId val="16489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93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35936"/>
        <c:axId val="164945920"/>
      </c:barChart>
      <c:catAx>
        <c:axId val="16493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45920"/>
        <c:crosses val="autoZero"/>
        <c:auto val="1"/>
        <c:lblAlgn val="ctr"/>
        <c:lblOffset val="100"/>
        <c:noMultiLvlLbl val="0"/>
      </c:catAx>
      <c:valAx>
        <c:axId val="16494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935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4822350.76</c:v>
                </c:pt>
                <c:pt idx="1">
                  <c:v>139266.663</c:v>
                </c:pt>
                <c:pt idx="2">
                  <c:v>0</c:v>
                </c:pt>
                <c:pt idx="3">
                  <c:v>79087.964999999997</c:v>
                </c:pt>
                <c:pt idx="4">
                  <c:v>56518.960000000006</c:v>
                </c:pt>
                <c:pt idx="5">
                  <c:v>0</c:v>
                </c:pt>
                <c:pt idx="6">
                  <c:v>0</c:v>
                </c:pt>
                <c:pt idx="7">
                  <c:v>28143.090999999986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1.5358080929562116E-2</c:v>
                </c:pt>
                <c:pt idx="1">
                  <c:v>4.5033567472595272E-2</c:v>
                </c:pt>
                <c:pt idx="2">
                  <c:v>8.4660852527127864E-2</c:v>
                </c:pt>
                <c:pt idx="3">
                  <c:v>8.1838058552840112E-2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74656"/>
        <c:axId val="164776192"/>
      </c:barChart>
      <c:catAx>
        <c:axId val="1647746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76192"/>
        <c:crosses val="autoZero"/>
        <c:auto val="1"/>
        <c:lblAlgn val="ctr"/>
        <c:lblOffset val="100"/>
        <c:noMultiLvlLbl val="0"/>
      </c:catAx>
      <c:valAx>
        <c:axId val="16477619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7465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2.2170141657457076E-2</c:v>
                </c:pt>
                <c:pt idx="2">
                  <c:v>0</c:v>
                </c:pt>
                <c:pt idx="3">
                  <c:v>5.248096611374263E-2</c:v>
                </c:pt>
                <c:pt idx="4">
                  <c:v>0.14393679967519038</c:v>
                </c:pt>
                <c:pt idx="5">
                  <c:v>0</c:v>
                </c:pt>
                <c:pt idx="6">
                  <c:v>0</c:v>
                </c:pt>
                <c:pt idx="7">
                  <c:v>0.11793686948682333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04864"/>
        <c:axId val="164810752"/>
      </c:barChart>
      <c:catAx>
        <c:axId val="16480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10752"/>
        <c:crosses val="autoZero"/>
        <c:auto val="1"/>
        <c:lblAlgn val="ctr"/>
        <c:lblOffset val="100"/>
        <c:noMultiLvlLbl val="0"/>
      </c:catAx>
      <c:valAx>
        <c:axId val="1648107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04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1618291.33</c:v>
                </c:pt>
                <c:pt idx="1">
                  <c:v>1574520.12</c:v>
                </c:pt>
                <c:pt idx="2">
                  <c:v>1629539.31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41310.368000000002</c:v>
                </c:pt>
                <c:pt idx="1">
                  <c:v>46223.139000000003</c:v>
                </c:pt>
                <c:pt idx="2">
                  <c:v>51733.155999999995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26402.424000000006</c:v>
                </c:pt>
                <c:pt idx="1">
                  <c:v>26155.577999999998</c:v>
                </c:pt>
                <c:pt idx="2">
                  <c:v>26529.962999999992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15572.789000000001</c:v>
                </c:pt>
                <c:pt idx="1">
                  <c:v>14829.874000000003</c:v>
                </c:pt>
                <c:pt idx="2">
                  <c:v>26116.297000000006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14195.264999999947</c:v>
                </c:pt>
                <c:pt idx="1">
                  <c:v>8735.9370000000308</c:v>
                </c:pt>
                <c:pt idx="2">
                  <c:v>5211.889000000011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257600"/>
        <c:axId val="165259136"/>
      </c:barChart>
      <c:catAx>
        <c:axId val="1652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59136"/>
        <c:crosses val="autoZero"/>
        <c:auto val="1"/>
        <c:lblAlgn val="ctr"/>
        <c:lblOffset val="100"/>
        <c:noMultiLvlLbl val="0"/>
      </c:catAx>
      <c:valAx>
        <c:axId val="165259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57600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0.60673229372640547</c:v>
                </c:pt>
                <c:pt idx="1">
                  <c:v>1.3138137057429888E-2</c:v>
                </c:pt>
                <c:pt idx="2">
                  <c:v>0</c:v>
                </c:pt>
                <c:pt idx="3">
                  <c:v>7.6268085033548247E-2</c:v>
                </c:pt>
                <c:pt idx="4">
                  <c:v>8.8266459317671367E-2</c:v>
                </c:pt>
                <c:pt idx="5">
                  <c:v>0</c:v>
                </c:pt>
                <c:pt idx="6">
                  <c:v>0</c:v>
                </c:pt>
                <c:pt idx="7">
                  <c:v>0.13848036119820636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80000"/>
        <c:axId val="164974592"/>
      </c:barChart>
      <c:catAx>
        <c:axId val="16528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74592"/>
        <c:crosses val="autoZero"/>
        <c:auto val="1"/>
        <c:lblAlgn val="ctr"/>
        <c:lblOffset val="100"/>
        <c:noMultiLvlLbl val="0"/>
      </c:catAx>
      <c:valAx>
        <c:axId val="16497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800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01952"/>
        <c:axId val="165103488"/>
      </c:barChart>
      <c:catAx>
        <c:axId val="1651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103488"/>
        <c:crosses val="autoZero"/>
        <c:auto val="1"/>
        <c:lblAlgn val="ctr"/>
        <c:lblOffset val="100"/>
        <c:noMultiLvlLbl val="0"/>
      </c:catAx>
      <c:valAx>
        <c:axId val="165103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1019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148905.09499999997</c:v>
                </c:pt>
                <c:pt idx="2">
                  <c:v>142313.70000000001</c:v>
                </c:pt>
                <c:pt idx="3">
                  <c:v>104351.95700000001</c:v>
                </c:pt>
                <c:pt idx="4">
                  <c:v>27850.432000000001</c:v>
                </c:pt>
                <c:pt idx="5">
                  <c:v>0</c:v>
                </c:pt>
                <c:pt idx="6">
                  <c:v>3477.5010000000002</c:v>
                </c:pt>
                <c:pt idx="7">
                  <c:v>47362.146000000088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4.8316443709310194E-2</c:v>
                </c:pt>
                <c:pt idx="1">
                  <c:v>0.11631906107318525</c:v>
                </c:pt>
                <c:pt idx="2">
                  <c:v>8.9788939790683545E-2</c:v>
                </c:pt>
                <c:pt idx="3">
                  <c:v>8.5869137949660085E-2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02176"/>
        <c:axId val="165208064"/>
      </c:barChart>
      <c:catAx>
        <c:axId val="1652021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08064"/>
        <c:crosses val="autoZero"/>
        <c:auto val="1"/>
        <c:lblAlgn val="ctr"/>
        <c:lblOffset val="100"/>
        <c:noMultiLvlLbl val="0"/>
      </c:catAx>
      <c:valAx>
        <c:axId val="1652080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0217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PSE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9.3338000000000004E-2</c:v>
                </c:pt>
                <c:pt idx="1">
                  <c:v>9.4742000000000007E-2</c:v>
                </c:pt>
                <c:pt idx="2">
                  <c:v>7.5812000000000004E-2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218.99076700000009</c:v>
                </c:pt>
                <c:pt idx="1">
                  <c:v>215.25330199999996</c:v>
                </c:pt>
                <c:pt idx="2">
                  <c:v>224.83967299999995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1.8010999999999999E-2</c:v>
                </c:pt>
                <c:pt idx="1">
                  <c:v>0.21731200000000001</c:v>
                </c:pt>
                <c:pt idx="2">
                  <c:v>0.28118200000000004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3.7800000000000003E-4</c:v>
                </c:pt>
                <c:pt idx="1">
                  <c:v>6.5300000000000004E-4</c:v>
                </c:pt>
                <c:pt idx="2">
                  <c:v>1.3820000000000002E-3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20.012656</c:v>
                </c:pt>
                <c:pt idx="1">
                  <c:v>19.662851999999997</c:v>
                </c:pt>
                <c:pt idx="2">
                  <c:v>21.187540999999996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7.1999999999999998E-3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0.60969700000000004</c:v>
                </c:pt>
                <c:pt idx="1">
                  <c:v>0.5995410000000001</c:v>
                </c:pt>
                <c:pt idx="2">
                  <c:v>0.60936199999999985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94.285142000000008</c:v>
                </c:pt>
                <c:pt idx="1">
                  <c:v>111.11612500000003</c:v>
                </c:pt>
                <c:pt idx="2">
                  <c:v>109.01659500000001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687616"/>
        <c:axId val="160689152"/>
      </c:barChart>
      <c:catAx>
        <c:axId val="16068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689152"/>
        <c:crosses val="autoZero"/>
        <c:auto val="1"/>
        <c:lblAlgn val="ctr"/>
        <c:lblOffset val="100"/>
        <c:noMultiLvlLbl val="0"/>
      </c:catAx>
      <c:valAx>
        <c:axId val="1606891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876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2.249872444262219E-2</c:v>
                </c:pt>
                <c:pt idx="2">
                  <c:v>8.690869086908691E-2</c:v>
                </c:pt>
                <c:pt idx="3">
                  <c:v>7.969116322345432E-2</c:v>
                </c:pt>
                <c:pt idx="4">
                  <c:v>3.0997713041195158E-2</c:v>
                </c:pt>
                <c:pt idx="5">
                  <c:v>0</c:v>
                </c:pt>
                <c:pt idx="6">
                  <c:v>2.4778742289236166E-2</c:v>
                </c:pt>
                <c:pt idx="7">
                  <c:v>0.21857131566104671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26880"/>
        <c:axId val="162428416"/>
      </c:barChart>
      <c:catAx>
        <c:axId val="162426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428416"/>
        <c:crosses val="autoZero"/>
        <c:auto val="1"/>
        <c:lblAlgn val="ctr"/>
        <c:lblOffset val="100"/>
        <c:noMultiLvlLbl val="0"/>
      </c:catAx>
      <c:valAx>
        <c:axId val="16242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26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42177.123</c:v>
                </c:pt>
                <c:pt idx="1">
                  <c:v>48475.298999999999</c:v>
                </c:pt>
                <c:pt idx="2">
                  <c:v>58252.672999999995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39577.9</c:v>
                </c:pt>
                <c:pt idx="1">
                  <c:v>46442.6</c:v>
                </c:pt>
                <c:pt idx="2">
                  <c:v>56293.200000000004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33716.734999999986</c:v>
                </c:pt>
                <c:pt idx="1">
                  <c:v>35198.287000000004</c:v>
                </c:pt>
                <c:pt idx="2">
                  <c:v>35436.935000000012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10689.179</c:v>
                </c:pt>
                <c:pt idx="1">
                  <c:v>9472.5720000000001</c:v>
                </c:pt>
                <c:pt idx="2">
                  <c:v>7688.6809999999987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1398.4069999999999</c:v>
                </c:pt>
                <c:pt idx="1">
                  <c:v>506.899</c:v>
                </c:pt>
                <c:pt idx="2">
                  <c:v>1572.1949999999999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26675.864000000034</c:v>
                </c:pt>
                <c:pt idx="1">
                  <c:v>13633.795000000047</c:v>
                </c:pt>
                <c:pt idx="2">
                  <c:v>7052.4870000000083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19872"/>
        <c:axId val="165121408"/>
      </c:barChart>
      <c:catAx>
        <c:axId val="1651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21408"/>
        <c:crosses val="autoZero"/>
        <c:auto val="1"/>
        <c:lblAlgn val="ctr"/>
        <c:lblOffset val="100"/>
        <c:noMultiLvlLbl val="0"/>
      </c:catAx>
      <c:valAx>
        <c:axId val="1651214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1.4047407358784908E-2</c:v>
                </c:pt>
                <c:pt idx="2">
                  <c:v>9.2310415998648143E-2</c:v>
                </c:pt>
                <c:pt idx="3">
                  <c:v>0.10063128985419174</c:v>
                </c:pt>
                <c:pt idx="4">
                  <c:v>4.3494413611070912E-2</c:v>
                </c:pt>
                <c:pt idx="5">
                  <c:v>0</c:v>
                </c:pt>
                <c:pt idx="6">
                  <c:v>1.8254514579001277E-2</c:v>
                </c:pt>
                <c:pt idx="7">
                  <c:v>0.23304927966875424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38848"/>
        <c:axId val="165840384"/>
      </c:barChart>
      <c:catAx>
        <c:axId val="16583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40384"/>
        <c:crosses val="autoZero"/>
        <c:auto val="1"/>
        <c:lblAlgn val="ctr"/>
        <c:lblOffset val="100"/>
        <c:noMultiLvlLbl val="0"/>
      </c:catAx>
      <c:valAx>
        <c:axId val="1658403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388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77632"/>
        <c:axId val="165879168"/>
      </c:barChart>
      <c:catAx>
        <c:axId val="16587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879168"/>
        <c:crosses val="autoZero"/>
        <c:auto val="1"/>
        <c:lblAlgn val="ctr"/>
        <c:lblOffset val="100"/>
        <c:noMultiLvlLbl val="0"/>
      </c:catAx>
      <c:valAx>
        <c:axId val="1658791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8776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380920.55599999998</c:v>
                </c:pt>
                <c:pt idx="2">
                  <c:v>639276.46000000008</c:v>
                </c:pt>
                <c:pt idx="3">
                  <c:v>23146.89</c:v>
                </c:pt>
                <c:pt idx="4">
                  <c:v>4585.393</c:v>
                </c:pt>
                <c:pt idx="5">
                  <c:v>0</c:v>
                </c:pt>
                <c:pt idx="6">
                  <c:v>32966.313000000002</c:v>
                </c:pt>
                <c:pt idx="7">
                  <c:v>1123.8790000000001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1.5494081985898871E-2</c:v>
                </c:pt>
                <c:pt idx="1">
                  <c:v>2.0335633545972346E-2</c:v>
                </c:pt>
                <c:pt idx="2">
                  <c:v>3.0967821912258147E-2</c:v>
                </c:pt>
                <c:pt idx="3">
                  <c:v>2.4523291142299699E-2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37664"/>
        <c:axId val="165539200"/>
      </c:barChart>
      <c:catAx>
        <c:axId val="1655376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9200"/>
        <c:crosses val="autoZero"/>
        <c:auto val="1"/>
        <c:lblAlgn val="ctr"/>
        <c:lblOffset val="100"/>
        <c:noMultiLvlLbl val="0"/>
      </c:catAx>
      <c:valAx>
        <c:axId val="1655392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76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5.3692316074170444E-2</c:v>
                </c:pt>
                <c:pt idx="2">
                  <c:v>0.29336266960029334</c:v>
                </c:pt>
                <c:pt idx="3">
                  <c:v>2.1724504965133448E-2</c:v>
                </c:pt>
                <c:pt idx="4">
                  <c:v>7.0243281858539258E-3</c:v>
                </c:pt>
                <c:pt idx="5">
                  <c:v>0</c:v>
                </c:pt>
                <c:pt idx="6">
                  <c:v>0.20008137605075124</c:v>
                </c:pt>
                <c:pt idx="7">
                  <c:v>6.2323957194693599E-3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03040"/>
        <c:axId val="165713024"/>
      </c:barChart>
      <c:catAx>
        <c:axId val="16570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13024"/>
        <c:crosses val="autoZero"/>
        <c:auto val="1"/>
        <c:lblAlgn val="ctr"/>
        <c:lblOffset val="100"/>
        <c:noMultiLvlLbl val="0"/>
      </c:catAx>
      <c:valAx>
        <c:axId val="1657130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0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134316.326</c:v>
                </c:pt>
                <c:pt idx="1">
                  <c:v>115482.367</c:v>
                </c:pt>
                <c:pt idx="2">
                  <c:v>131121.86300000001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199317.17</c:v>
                </c:pt>
                <c:pt idx="1">
                  <c:v>217512.13</c:v>
                </c:pt>
                <c:pt idx="2">
                  <c:v>222447.16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7347.8810000000003</c:v>
                </c:pt>
                <c:pt idx="1">
                  <c:v>8160.1050000000005</c:v>
                </c:pt>
                <c:pt idx="2">
                  <c:v>7638.9039999999986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1459.6859999999997</c:v>
                </c:pt>
                <c:pt idx="1">
                  <c:v>1666.9769999999999</c:v>
                </c:pt>
                <c:pt idx="2">
                  <c:v>1458.73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13149.823999999999</c:v>
                </c:pt>
                <c:pt idx="1">
                  <c:v>7123.3210000000017</c:v>
                </c:pt>
                <c:pt idx="2">
                  <c:v>12693.168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583.48900000000015</c:v>
                </c:pt>
                <c:pt idx="1">
                  <c:v>412.81499999999994</c:v>
                </c:pt>
                <c:pt idx="2">
                  <c:v>127.57500000000003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237696"/>
        <c:axId val="166239232"/>
      </c:barChart>
      <c:catAx>
        <c:axId val="1662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39232"/>
        <c:crosses val="autoZero"/>
        <c:auto val="1"/>
        <c:lblAlgn val="ctr"/>
        <c:lblOffset val="100"/>
        <c:noMultiLvlLbl val="0"/>
      </c:catAx>
      <c:valAx>
        <c:axId val="1662392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3769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3.5935279591788577E-2</c:v>
                </c:pt>
                <c:pt idx="2">
                  <c:v>0.41466054189261575</c:v>
                </c:pt>
                <c:pt idx="3">
                  <c:v>2.2321588054291037E-2</c:v>
                </c:pt>
                <c:pt idx="4">
                  <c:v>7.1610731105107919E-3</c:v>
                </c:pt>
                <c:pt idx="5">
                  <c:v>0</c:v>
                </c:pt>
                <c:pt idx="6">
                  <c:v>0.17305071695864913</c:v>
                </c:pt>
                <c:pt idx="7">
                  <c:v>5.5301377472388898E-3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4192"/>
        <c:axId val="165942400"/>
      </c:barChart>
      <c:catAx>
        <c:axId val="1662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942400"/>
        <c:crosses val="autoZero"/>
        <c:auto val="1"/>
        <c:lblAlgn val="ctr"/>
        <c:lblOffset val="100"/>
        <c:noMultiLvlLbl val="0"/>
      </c:catAx>
      <c:valAx>
        <c:axId val="165942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04224"/>
        <c:axId val="166005760"/>
      </c:barChart>
      <c:catAx>
        <c:axId val="16600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005760"/>
        <c:crosses val="autoZero"/>
        <c:auto val="1"/>
        <c:lblAlgn val="ctr"/>
        <c:lblOffset val="100"/>
        <c:noMultiLvlLbl val="0"/>
      </c:catAx>
      <c:valAx>
        <c:axId val="166005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0042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PPE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287.19776000000002</c:v>
                </c:pt>
                <c:pt idx="1">
                  <c:v>610.83746999999994</c:v>
                </c:pt>
                <c:pt idx="2">
                  <c:v>643.65102999999999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847744"/>
        <c:axId val="160849280"/>
      </c:barChart>
      <c:catAx>
        <c:axId val="16084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49280"/>
        <c:crosses val="autoZero"/>
        <c:auto val="1"/>
        <c:lblAlgn val="ctr"/>
        <c:lblOffset val="100"/>
        <c:noMultiLvlLbl val="0"/>
      </c:catAx>
      <c:valAx>
        <c:axId val="160849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477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3125719.27</c:v>
                </c:pt>
                <c:pt idx="1">
                  <c:v>18197.406999999999</c:v>
                </c:pt>
                <c:pt idx="2">
                  <c:v>0</c:v>
                </c:pt>
                <c:pt idx="3">
                  <c:v>128285.49300000002</c:v>
                </c:pt>
                <c:pt idx="4">
                  <c:v>31853.677000000003</c:v>
                </c:pt>
                <c:pt idx="5">
                  <c:v>130597.29000000001</c:v>
                </c:pt>
                <c:pt idx="6">
                  <c:v>5922.3440000000001</c:v>
                </c:pt>
                <c:pt idx="7">
                  <c:v>8411.8189999999922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6.3413769391092903E-2</c:v>
                </c:pt>
                <c:pt idx="1">
                  <c:v>5.3138110178300078E-2</c:v>
                </c:pt>
                <c:pt idx="2">
                  <c:v>4.6313255967249868E-2</c:v>
                </c:pt>
                <c:pt idx="3">
                  <c:v>4.8504404399091393E-2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68832"/>
        <c:axId val="166170624"/>
      </c:barChart>
      <c:catAx>
        <c:axId val="1661688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170624"/>
        <c:crosses val="autoZero"/>
        <c:auto val="1"/>
        <c:lblAlgn val="ctr"/>
        <c:lblOffset val="100"/>
        <c:noMultiLvlLbl val="0"/>
      </c:catAx>
      <c:valAx>
        <c:axId val="1661706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6883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1.5171477463297159E-3</c:v>
                </c:pt>
                <c:pt idx="2">
                  <c:v>0</c:v>
                </c:pt>
                <c:pt idx="3">
                  <c:v>8.5278711720849665E-2</c:v>
                </c:pt>
                <c:pt idx="4">
                  <c:v>1.4875678879729095E-2</c:v>
                </c:pt>
                <c:pt idx="5">
                  <c:v>0.40546308151941957</c:v>
                </c:pt>
                <c:pt idx="6">
                  <c:v>3.2143834674034692E-2</c:v>
                </c:pt>
                <c:pt idx="7">
                  <c:v>4.3779532899975569E-2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81216"/>
        <c:axId val="166282752"/>
      </c:barChart>
      <c:catAx>
        <c:axId val="16628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752"/>
        <c:crosses val="autoZero"/>
        <c:auto val="1"/>
        <c:lblAlgn val="ctr"/>
        <c:lblOffset val="100"/>
        <c:noMultiLvlLbl val="0"/>
      </c:catAx>
      <c:valAx>
        <c:axId val="1662827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12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1108972.03</c:v>
                </c:pt>
                <c:pt idx="1">
                  <c:v>920336.01</c:v>
                </c:pt>
                <c:pt idx="2">
                  <c:v>1096411.23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4463.6840000000002</c:v>
                </c:pt>
                <c:pt idx="1">
                  <c:v>6612.5110000000004</c:v>
                </c:pt>
                <c:pt idx="2">
                  <c:v>7121.2119999999995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41409.957999999999</c:v>
                </c:pt>
                <c:pt idx="1">
                  <c:v>42861.769000000022</c:v>
                </c:pt>
                <c:pt idx="2">
                  <c:v>44013.765999999996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12470.011000000002</c:v>
                </c:pt>
                <c:pt idx="1">
                  <c:v>11386.306</c:v>
                </c:pt>
                <c:pt idx="2">
                  <c:v>7997.3600000000024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39920.199999999997</c:v>
                </c:pt>
                <c:pt idx="1">
                  <c:v>41246.22</c:v>
                </c:pt>
                <c:pt idx="2">
                  <c:v>49430.87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2174.1559999999999</c:v>
                </c:pt>
                <c:pt idx="1">
                  <c:v>1104.422</c:v>
                </c:pt>
                <c:pt idx="2">
                  <c:v>2643.7660000000001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4663.7379999999948</c:v>
                </c:pt>
                <c:pt idx="1">
                  <c:v>2483.9650000000038</c:v>
                </c:pt>
                <c:pt idx="2">
                  <c:v>1264.1159999999934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606720"/>
        <c:axId val="166608256"/>
      </c:barChart>
      <c:catAx>
        <c:axId val="1666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608256"/>
        <c:crosses val="autoZero"/>
        <c:auto val="1"/>
        <c:lblAlgn val="ctr"/>
        <c:lblOffset val="100"/>
        <c:noMultiLvlLbl val="0"/>
      </c:catAx>
      <c:valAx>
        <c:axId val="16660825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6067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0.39326770627359459</c:v>
                </c:pt>
                <c:pt idx="1">
                  <c:v>1.7167067990695953E-3</c:v>
                </c:pt>
                <c:pt idx="2">
                  <c:v>0</c:v>
                </c:pt>
                <c:pt idx="3">
                  <c:v>0.12371147605953271</c:v>
                </c:pt>
                <c:pt idx="4">
                  <c:v>4.974633795524093E-2</c:v>
                </c:pt>
                <c:pt idx="5">
                  <c:v>0.39195841430611383</c:v>
                </c:pt>
                <c:pt idx="6">
                  <c:v>3.1088277153582623E-2</c:v>
                </c:pt>
                <c:pt idx="7">
                  <c:v>4.1391037446950468E-2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33472"/>
        <c:axId val="166635008"/>
      </c:barChart>
      <c:catAx>
        <c:axId val="16663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635008"/>
        <c:crosses val="autoZero"/>
        <c:auto val="1"/>
        <c:lblAlgn val="ctr"/>
        <c:lblOffset val="100"/>
        <c:noMultiLvlLbl val="0"/>
      </c:catAx>
      <c:valAx>
        <c:axId val="1666350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6334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62368"/>
        <c:axId val="166763904"/>
      </c:barChart>
      <c:catAx>
        <c:axId val="16676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763904"/>
        <c:crosses val="autoZero"/>
        <c:auto val="1"/>
        <c:lblAlgn val="ctr"/>
        <c:lblOffset val="100"/>
        <c:noMultiLvlLbl val="0"/>
      </c:catAx>
      <c:valAx>
        <c:axId val="166763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7623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173489.61499999999</c:v>
                </c:pt>
                <c:pt idx="2">
                  <c:v>0</c:v>
                </c:pt>
                <c:pt idx="3">
                  <c:v>90927.026000000013</c:v>
                </c:pt>
                <c:pt idx="4">
                  <c:v>24231.666999999994</c:v>
                </c:pt>
                <c:pt idx="5">
                  <c:v>0</c:v>
                </c:pt>
                <c:pt idx="6">
                  <c:v>5669.4940000000006</c:v>
                </c:pt>
                <c:pt idx="7">
                  <c:v>7682.5309999999999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6.0189398957098739E-2</c:v>
                </c:pt>
                <c:pt idx="1">
                  <c:v>6.0511772510736965E-2</c:v>
                </c:pt>
                <c:pt idx="2">
                  <c:v>6.4064490355719525E-2</c:v>
                </c:pt>
                <c:pt idx="3">
                  <c:v>6.2641946020991934E-2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19200"/>
        <c:axId val="163620736"/>
      </c:barChart>
      <c:catAx>
        <c:axId val="1636192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20736"/>
        <c:crosses val="autoZero"/>
        <c:auto val="1"/>
        <c:lblAlgn val="ctr"/>
        <c:lblOffset val="100"/>
        <c:noMultiLvlLbl val="0"/>
      </c:catAx>
      <c:valAx>
        <c:axId val="1636207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19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1.8153975185587142E-2</c:v>
                </c:pt>
                <c:pt idx="2">
                  <c:v>0</c:v>
                </c:pt>
                <c:pt idx="3">
                  <c:v>6.0542688569108521E-2</c:v>
                </c:pt>
                <c:pt idx="4">
                  <c:v>2.7354633513011054E-2</c:v>
                </c:pt>
                <c:pt idx="5">
                  <c:v>0</c:v>
                </c:pt>
                <c:pt idx="6">
                  <c:v>3.0065239315415857E-2</c:v>
                </c:pt>
                <c:pt idx="7">
                  <c:v>4.4822299987587751E-2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33024"/>
        <c:axId val="163634560"/>
      </c:barChart>
      <c:catAx>
        <c:axId val="163633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34560"/>
        <c:crosses val="autoZero"/>
        <c:auto val="1"/>
        <c:lblAlgn val="ctr"/>
        <c:lblOffset val="100"/>
        <c:noMultiLvlLbl val="0"/>
      </c:catAx>
      <c:valAx>
        <c:axId val="1636345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330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49306.598999999995</c:v>
                </c:pt>
                <c:pt idx="1">
                  <c:v>57756.873999999996</c:v>
                </c:pt>
                <c:pt idx="2">
                  <c:v>66426.142000000007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29526.034000000003</c:v>
                </c:pt>
                <c:pt idx="1">
                  <c:v>29838.757000000005</c:v>
                </c:pt>
                <c:pt idx="2">
                  <c:v>31562.235000000008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9962.7939999999944</c:v>
                </c:pt>
                <c:pt idx="1">
                  <c:v>7825.4980000000005</c:v>
                </c:pt>
                <c:pt idx="2">
                  <c:v>6443.3750000000009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1854.4250000000002</c:v>
                </c:pt>
                <c:pt idx="1">
                  <c:v>1435.6079999999999</c:v>
                </c:pt>
                <c:pt idx="2">
                  <c:v>2379.4610000000002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4241.2780000000002</c:v>
                </c:pt>
                <c:pt idx="1">
                  <c:v>2018.3850000000007</c:v>
                </c:pt>
                <c:pt idx="2">
                  <c:v>1422.8679999999997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63872"/>
        <c:axId val="163665408"/>
      </c:barChart>
      <c:catAx>
        <c:axId val="1636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65408"/>
        <c:crosses val="autoZero"/>
        <c:auto val="1"/>
        <c:lblAlgn val="ctr"/>
        <c:lblOffset val="100"/>
        <c:noMultiLvlLbl val="0"/>
      </c:catAx>
      <c:valAx>
        <c:axId val="163665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63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06240"/>
        <c:axId val="160908032"/>
      </c:barChart>
      <c:catAx>
        <c:axId val="16090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908032"/>
        <c:crosses val="autoZero"/>
        <c:auto val="1"/>
        <c:lblAlgn val="ctr"/>
        <c:lblOffset val="100"/>
        <c:noMultiLvlLbl val="0"/>
      </c:catAx>
      <c:valAx>
        <c:axId val="160908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9062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1.6366661559994038E-2</c:v>
                </c:pt>
                <c:pt idx="2">
                  <c:v>0</c:v>
                </c:pt>
                <c:pt idx="3">
                  <c:v>8.768502452700172E-2</c:v>
                </c:pt>
                <c:pt idx="4">
                  <c:v>3.7842937121540438E-2</c:v>
                </c:pt>
                <c:pt idx="5">
                  <c:v>0</c:v>
                </c:pt>
                <c:pt idx="6">
                  <c:v>2.9760986662134753E-2</c:v>
                </c:pt>
                <c:pt idx="7">
                  <c:v>3.7802516709924232E-2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06752"/>
        <c:axId val="163708288"/>
      </c:barChart>
      <c:catAx>
        <c:axId val="163706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08288"/>
        <c:crosses val="autoZero"/>
        <c:auto val="1"/>
        <c:lblAlgn val="ctr"/>
        <c:lblOffset val="100"/>
        <c:noMultiLvlLbl val="0"/>
      </c:catAx>
      <c:valAx>
        <c:axId val="1637082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067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50560"/>
        <c:axId val="166852096"/>
      </c:barChart>
      <c:catAx>
        <c:axId val="16685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52096"/>
        <c:crosses val="autoZero"/>
        <c:auto val="1"/>
        <c:lblAlgn val="ctr"/>
        <c:lblOffset val="100"/>
        <c:noMultiLvlLbl val="0"/>
      </c:catAx>
      <c:valAx>
        <c:axId val="166852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50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7109.4940000000006</c:v>
                </c:pt>
                <c:pt idx="2">
                  <c:v>0</c:v>
                </c:pt>
                <c:pt idx="3">
                  <c:v>39678.491999999998</c:v>
                </c:pt>
                <c:pt idx="4">
                  <c:v>13952.691999999999</c:v>
                </c:pt>
                <c:pt idx="5">
                  <c:v>0</c:v>
                </c:pt>
                <c:pt idx="6">
                  <c:v>46394.067999999999</c:v>
                </c:pt>
                <c:pt idx="7">
                  <c:v>9178.0949999999848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9.6302423603701268E-3</c:v>
                </c:pt>
                <c:pt idx="1">
                  <c:v>5.6156132065270987E-2</c:v>
                </c:pt>
                <c:pt idx="2">
                  <c:v>4.4569666915678596E-2</c:v>
                </c:pt>
                <c:pt idx="3">
                  <c:v>4.8527002951743427E-2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66784"/>
        <c:axId val="166968320"/>
      </c:barChart>
      <c:catAx>
        <c:axId val="166966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968320"/>
        <c:crosses val="autoZero"/>
        <c:auto val="1"/>
        <c:lblAlgn val="ctr"/>
        <c:lblOffset val="100"/>
        <c:noMultiLvlLbl val="0"/>
      </c:catAx>
      <c:valAx>
        <c:axId val="1669683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9667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4.806952394170495E-4</c:v>
                </c:pt>
                <c:pt idx="2">
                  <c:v>0</c:v>
                </c:pt>
                <c:pt idx="3">
                  <c:v>4.177981296471317E-2</c:v>
                </c:pt>
                <c:pt idx="4">
                  <c:v>2.3911594236739466E-2</c:v>
                </c:pt>
                <c:pt idx="5">
                  <c:v>0</c:v>
                </c:pt>
                <c:pt idx="6">
                  <c:v>0.14759706421607485</c:v>
                </c:pt>
                <c:pt idx="7">
                  <c:v>5.4458911716716345E-2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84704"/>
        <c:axId val="167056128"/>
      </c:barChart>
      <c:catAx>
        <c:axId val="16698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56128"/>
        <c:crosses val="autoZero"/>
        <c:auto val="1"/>
        <c:lblAlgn val="ctr"/>
        <c:lblOffset val="100"/>
        <c:noMultiLvlLbl val="0"/>
      </c:catAx>
      <c:valAx>
        <c:axId val="1670561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9847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2304.0349999999999</c:v>
                </c:pt>
                <c:pt idx="1">
                  <c:v>2374.779</c:v>
                </c:pt>
                <c:pt idx="2">
                  <c:v>2430.6800000000003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11369.003000000002</c:v>
                </c:pt>
                <c:pt idx="1">
                  <c:v>13417.457</c:v>
                </c:pt>
                <c:pt idx="2">
                  <c:v>14892.031999999997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4241.9819999999991</c:v>
                </c:pt>
                <c:pt idx="1">
                  <c:v>4947.2809999999999</c:v>
                </c:pt>
                <c:pt idx="2">
                  <c:v>4763.429000000001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12466.437000000007</c:v>
                </c:pt>
                <c:pt idx="1">
                  <c:v>14019.724999999999</c:v>
                </c:pt>
                <c:pt idx="2">
                  <c:v>19907.905999999999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5029.4709999999841</c:v>
                </c:pt>
                <c:pt idx="1">
                  <c:v>2522.0240000000013</c:v>
                </c:pt>
                <c:pt idx="2">
                  <c:v>1626.6000000000001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53824"/>
        <c:axId val="167455360"/>
      </c:barChart>
      <c:catAx>
        <c:axId val="1674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5360"/>
        <c:crosses val="autoZero"/>
        <c:auto val="1"/>
        <c:lblAlgn val="ctr"/>
        <c:lblOffset val="100"/>
        <c:noMultiLvlLbl val="0"/>
      </c:catAx>
      <c:valAx>
        <c:axId val="1674553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6.7069537367299068E-4</c:v>
                </c:pt>
                <c:pt idx="2">
                  <c:v>0</c:v>
                </c:pt>
                <c:pt idx="3">
                  <c:v>3.8263756082976268E-2</c:v>
                </c:pt>
                <c:pt idx="4">
                  <c:v>2.1790116463395619E-2</c:v>
                </c:pt>
                <c:pt idx="5">
                  <c:v>0</c:v>
                </c:pt>
                <c:pt idx="6">
                  <c:v>0.243537296088535</c:v>
                </c:pt>
                <c:pt idx="7">
                  <c:v>4.5161560637083202E-2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76224"/>
        <c:axId val="167482112"/>
      </c:barChart>
      <c:catAx>
        <c:axId val="1674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82112"/>
        <c:crosses val="autoZero"/>
        <c:auto val="1"/>
        <c:lblAlgn val="ctr"/>
        <c:lblOffset val="100"/>
        <c:noMultiLvlLbl val="0"/>
      </c:catAx>
      <c:valAx>
        <c:axId val="167482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762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23456"/>
        <c:axId val="167524992"/>
      </c:barChart>
      <c:catAx>
        <c:axId val="16752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524992"/>
        <c:crosses val="autoZero"/>
        <c:auto val="1"/>
        <c:lblAlgn val="ctr"/>
        <c:lblOffset val="100"/>
        <c:noMultiLvlLbl val="0"/>
      </c:catAx>
      <c:valAx>
        <c:axId val="16752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52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885620.33400000003</c:v>
                </c:pt>
                <c:pt idx="2">
                  <c:v>0</c:v>
                </c:pt>
                <c:pt idx="3">
                  <c:v>122694.88799999993</c:v>
                </c:pt>
                <c:pt idx="4">
                  <c:v>14689.009999999998</c:v>
                </c:pt>
                <c:pt idx="5">
                  <c:v>0</c:v>
                </c:pt>
                <c:pt idx="6">
                  <c:v>23448.799999999996</c:v>
                </c:pt>
                <c:pt idx="7">
                  <c:v>6437.6819999999952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0.22657448994077273</c:v>
                </c:pt>
                <c:pt idx="1">
                  <c:v>0.10885147455452236</c:v>
                </c:pt>
                <c:pt idx="2">
                  <c:v>8.6776798061755603E-2</c:v>
                </c:pt>
                <c:pt idx="3">
                  <c:v>8.7773767416218826E-2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49568"/>
        <c:axId val="167559552"/>
      </c:barChart>
      <c:catAx>
        <c:axId val="1675495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9552"/>
        <c:crosses val="autoZero"/>
        <c:auto val="1"/>
        <c:lblAlgn val="ctr"/>
        <c:lblOffset val="100"/>
        <c:noMultiLvlLbl val="0"/>
      </c:catAx>
      <c:valAx>
        <c:axId val="1675595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956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87008"/>
        <c:axId val="160988544"/>
      </c:barChart>
      <c:catAx>
        <c:axId val="16098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988544"/>
        <c:crosses val="autoZero"/>
        <c:auto val="1"/>
        <c:lblAlgn val="ctr"/>
        <c:lblOffset val="100"/>
        <c:noMultiLvlLbl val="0"/>
      </c:catAx>
      <c:valAx>
        <c:axId val="160988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987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0.12751408084110835</c:v>
                </c:pt>
                <c:pt idx="2">
                  <c:v>0</c:v>
                </c:pt>
                <c:pt idx="3">
                  <c:v>9.6928791911940468E-2</c:v>
                </c:pt>
                <c:pt idx="4">
                  <c:v>1.6033840429871261E-2</c:v>
                </c:pt>
                <c:pt idx="5">
                  <c:v>0</c:v>
                </c:pt>
                <c:pt idx="6">
                  <c:v>8.3674143422785091E-2</c:v>
                </c:pt>
                <c:pt idx="7">
                  <c:v>2.9499464689752994E-2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33056"/>
        <c:axId val="162334592"/>
      </c:barChart>
      <c:catAx>
        <c:axId val="16233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34592"/>
        <c:crosses val="autoZero"/>
        <c:auto val="1"/>
        <c:lblAlgn val="ctr"/>
        <c:lblOffset val="100"/>
        <c:noMultiLvlLbl val="0"/>
      </c:catAx>
      <c:valAx>
        <c:axId val="16233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33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213641.31300000002</c:v>
                </c:pt>
                <c:pt idx="1">
                  <c:v>313552.30200000003</c:v>
                </c:pt>
                <c:pt idx="2">
                  <c:v>358426.71900000004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39502.449999999953</c:v>
                </c:pt>
                <c:pt idx="1">
                  <c:v>39936.43</c:v>
                </c:pt>
                <c:pt idx="2">
                  <c:v>43256.007999999987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6417.7210000000005</c:v>
                </c:pt>
                <c:pt idx="1">
                  <c:v>4839.329999999999</c:v>
                </c:pt>
                <c:pt idx="2">
                  <c:v>3431.9589999999998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8641.8379999999997</c:v>
                </c:pt>
                <c:pt idx="1">
                  <c:v>7867.2699999999977</c:v>
                </c:pt>
                <c:pt idx="2">
                  <c:v>6939.6920000000009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3113.7029999999968</c:v>
                </c:pt>
                <c:pt idx="1">
                  <c:v>1987.0429999999985</c:v>
                </c:pt>
                <c:pt idx="2">
                  <c:v>1336.9359999999992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361920"/>
        <c:axId val="165380096"/>
      </c:barChart>
      <c:catAx>
        <c:axId val="1653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380096"/>
        <c:crosses val="autoZero"/>
        <c:auto val="1"/>
        <c:lblAlgn val="ctr"/>
        <c:lblOffset val="100"/>
        <c:noMultiLvlLbl val="0"/>
      </c:catAx>
      <c:valAx>
        <c:axId val="1653800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619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8.3547642187267998E-2</c:v>
                </c:pt>
                <c:pt idx="2">
                  <c:v>0</c:v>
                </c:pt>
                <c:pt idx="3">
                  <c:v>0.11832020398003254</c:v>
                </c:pt>
                <c:pt idx="4">
                  <c:v>2.2940034699539192E-2</c:v>
                </c:pt>
                <c:pt idx="5">
                  <c:v>0</c:v>
                </c:pt>
                <c:pt idx="6">
                  <c:v>0.12309024827313782</c:v>
                </c:pt>
                <c:pt idx="7">
                  <c:v>3.1677136269047043E-2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96864"/>
        <c:axId val="165398400"/>
      </c:barChart>
      <c:catAx>
        <c:axId val="16539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398400"/>
        <c:crosses val="autoZero"/>
        <c:auto val="1"/>
        <c:lblAlgn val="ctr"/>
        <c:lblOffset val="100"/>
        <c:noMultiLvlLbl val="0"/>
      </c:catAx>
      <c:valAx>
        <c:axId val="165398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96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62048"/>
        <c:axId val="166580224"/>
      </c:barChart>
      <c:catAx>
        <c:axId val="16656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580224"/>
        <c:crosses val="autoZero"/>
        <c:auto val="1"/>
        <c:lblAlgn val="ctr"/>
        <c:lblOffset val="100"/>
        <c:noMultiLvlLbl val="0"/>
      </c:catAx>
      <c:valAx>
        <c:axId val="166580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562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85791.246000000014</c:v>
                </c:pt>
                <c:pt idx="2">
                  <c:v>0</c:v>
                </c:pt>
                <c:pt idx="3">
                  <c:v>80810.676000000007</c:v>
                </c:pt>
                <c:pt idx="4">
                  <c:v>10470.585000000003</c:v>
                </c:pt>
                <c:pt idx="5">
                  <c:v>202592.77000000002</c:v>
                </c:pt>
                <c:pt idx="6">
                  <c:v>23356.349000000002</c:v>
                </c:pt>
                <c:pt idx="7">
                  <c:v>10077.056999999984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5.2248929798103749E-2</c:v>
                </c:pt>
                <c:pt idx="1">
                  <c:v>6.9868300150106602E-2</c:v>
                </c:pt>
                <c:pt idx="2">
                  <c:v>4.8299208423325274E-2</c:v>
                </c:pt>
                <c:pt idx="3">
                  <c:v>5.3047613735172985E-2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46560"/>
        <c:axId val="167348096"/>
      </c:barChart>
      <c:catAx>
        <c:axId val="1673465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8096"/>
        <c:crosses val="autoZero"/>
        <c:auto val="1"/>
        <c:lblAlgn val="ctr"/>
        <c:lblOffset val="100"/>
        <c:noMultiLvlLbl val="0"/>
      </c:catAx>
      <c:valAx>
        <c:axId val="1673480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4656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1.1095857888392808E-2</c:v>
                </c:pt>
                <c:pt idx="2">
                  <c:v>0</c:v>
                </c:pt>
                <c:pt idx="3">
                  <c:v>0.12359540868978126</c:v>
                </c:pt>
                <c:pt idx="4">
                  <c:v>1.1385077329079778E-2</c:v>
                </c:pt>
                <c:pt idx="5">
                  <c:v>0.55484421681604779</c:v>
                </c:pt>
                <c:pt idx="6">
                  <c:v>0.13521034471684693</c:v>
                </c:pt>
                <c:pt idx="7">
                  <c:v>5.3414026776992543E-2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68576"/>
        <c:axId val="167370112"/>
      </c:barChart>
      <c:catAx>
        <c:axId val="16736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70112"/>
        <c:crosses val="autoZero"/>
        <c:auto val="1"/>
        <c:lblAlgn val="ctr"/>
        <c:lblOffset val="100"/>
        <c:noMultiLvlLbl val="0"/>
      </c:catAx>
      <c:valAx>
        <c:axId val="167370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68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24758.508000000002</c:v>
                </c:pt>
                <c:pt idx="1">
                  <c:v>27646.007999999998</c:v>
                </c:pt>
                <c:pt idx="2">
                  <c:v>33386.730000000003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25419.779000000002</c:v>
                </c:pt>
                <c:pt idx="1">
                  <c:v>27447.537</c:v>
                </c:pt>
                <c:pt idx="2">
                  <c:v>27943.360000000004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3560.0050000000001</c:v>
                </c:pt>
                <c:pt idx="1">
                  <c:v>3435.9210000000016</c:v>
                </c:pt>
                <c:pt idx="2">
                  <c:v>3474.6590000000015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62899.03</c:v>
                </c:pt>
                <c:pt idx="1">
                  <c:v>65148.85</c:v>
                </c:pt>
                <c:pt idx="2">
                  <c:v>74544.89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9144.5700000000015</c:v>
                </c:pt>
                <c:pt idx="1">
                  <c:v>5881.7070000000012</c:v>
                </c:pt>
                <c:pt idx="2">
                  <c:v>8330.0720000000001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5640.0089999999955</c:v>
                </c:pt>
                <c:pt idx="1">
                  <c:v>2748.9999999999927</c:v>
                </c:pt>
                <c:pt idx="2">
                  <c:v>1688.0479999999975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40384"/>
        <c:axId val="167441920"/>
      </c:barChart>
      <c:catAx>
        <c:axId val="1674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41920"/>
        <c:crosses val="autoZero"/>
        <c:auto val="1"/>
        <c:lblAlgn val="ctr"/>
        <c:lblOffset val="100"/>
        <c:noMultiLvlLbl val="0"/>
      </c:catAx>
      <c:valAx>
        <c:axId val="167441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4038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8.0933737047730082E-3</c:v>
                </c:pt>
                <c:pt idx="2">
                  <c:v>0</c:v>
                </c:pt>
                <c:pt idx="3">
                  <c:v>7.7929372803896488E-2</c:v>
                </c:pt>
                <c:pt idx="4">
                  <c:v>1.6352060705552972E-2</c:v>
                </c:pt>
                <c:pt idx="5">
                  <c:v>0.60803666660374989</c:v>
                </c:pt>
                <c:pt idx="6">
                  <c:v>0.12260494341561422</c:v>
                </c:pt>
                <c:pt idx="7">
                  <c:v>4.9584976048825356E-2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17440"/>
        <c:axId val="167918976"/>
      </c:barChart>
      <c:catAx>
        <c:axId val="16791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18976"/>
        <c:crosses val="autoZero"/>
        <c:auto val="1"/>
        <c:lblAlgn val="ctr"/>
        <c:lblOffset val="100"/>
        <c:noMultiLvlLbl val="0"/>
      </c:catAx>
      <c:valAx>
        <c:axId val="1679189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174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72864"/>
        <c:axId val="167974400"/>
      </c:barChart>
      <c:catAx>
        <c:axId val="16797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974400"/>
        <c:crosses val="autoZero"/>
        <c:auto val="1"/>
        <c:lblAlgn val="ctr"/>
        <c:lblOffset val="100"/>
        <c:noMultiLvlLbl val="0"/>
      </c:catAx>
      <c:valAx>
        <c:axId val="167974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9728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microsoft.com/office/2007/relationships/hdphoto" Target="../media/hdphoto2.wdp"/><Relationship Id="rId9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microsoft.com/office/2007/relationships/hdphoto" Target="../media/hdphoto3.wdp"/><Relationship Id="rId7" Type="http://schemas.openxmlformats.org/officeDocument/2006/relationships/chart" Target="../charts/chart54.xml"/><Relationship Id="rId2" Type="http://schemas.openxmlformats.org/officeDocument/2006/relationships/image" Target="../media/image4.png"/><Relationship Id="rId1" Type="http://schemas.openxmlformats.org/officeDocument/2006/relationships/chart" Target="../charts/chart52.xml"/><Relationship Id="rId6" Type="http://schemas.openxmlformats.org/officeDocument/2006/relationships/chart" Target="../charts/chart53.xml"/><Relationship Id="rId5" Type="http://schemas.microsoft.com/office/2007/relationships/hdphoto" Target="../media/hdphoto4.wdp"/><Relationship Id="rId10" Type="http://schemas.openxmlformats.org/officeDocument/2006/relationships/chart" Target="../charts/chart57.xml"/><Relationship Id="rId4" Type="http://schemas.openxmlformats.org/officeDocument/2006/relationships/image" Target="../media/image5.png"/><Relationship Id="rId9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7.png"/><Relationship Id="rId7" Type="http://schemas.openxmlformats.org/officeDocument/2006/relationships/chart" Target="../charts/chart60.xml"/><Relationship Id="rId2" Type="http://schemas.microsoft.com/office/2007/relationships/hdphoto" Target="../media/hdphoto5.wdp"/><Relationship Id="rId1" Type="http://schemas.openxmlformats.org/officeDocument/2006/relationships/image" Target="../media/image6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microsoft.com/office/2007/relationships/hdphoto" Target="../media/hdphoto6.wdp"/><Relationship Id="rId9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9.png"/><Relationship Id="rId7" Type="http://schemas.openxmlformats.org/officeDocument/2006/relationships/chart" Target="../charts/chart66.xml"/><Relationship Id="rId2" Type="http://schemas.microsoft.com/office/2007/relationships/hdphoto" Target="../media/hdphoto7.wdp"/><Relationship Id="rId1" Type="http://schemas.openxmlformats.org/officeDocument/2006/relationships/image" Target="../media/image8.png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microsoft.com/office/2007/relationships/hdphoto" Target="../media/hdphoto8.wdp"/><Relationship Id="rId9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image" Target="../media/image11.png"/><Relationship Id="rId7" Type="http://schemas.openxmlformats.org/officeDocument/2006/relationships/chart" Target="../charts/chart72.xml"/><Relationship Id="rId2" Type="http://schemas.microsoft.com/office/2007/relationships/hdphoto" Target="../media/hdphoto9.wdp"/><Relationship Id="rId1" Type="http://schemas.openxmlformats.org/officeDocument/2006/relationships/image" Target="../media/image10.png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microsoft.com/office/2007/relationships/hdphoto" Target="../media/hdphoto10.wdp"/><Relationship Id="rId9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image" Target="../media/image13.png"/><Relationship Id="rId7" Type="http://schemas.openxmlformats.org/officeDocument/2006/relationships/chart" Target="../charts/chart78.xml"/><Relationship Id="rId2" Type="http://schemas.microsoft.com/office/2007/relationships/hdphoto" Target="../media/hdphoto11.wdp"/><Relationship Id="rId1" Type="http://schemas.openxmlformats.org/officeDocument/2006/relationships/image" Target="../media/image12.png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microsoft.com/office/2007/relationships/hdphoto" Target="../media/hdphoto12.wdp"/><Relationship Id="rId9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image" Target="../media/image15.png"/><Relationship Id="rId7" Type="http://schemas.openxmlformats.org/officeDocument/2006/relationships/chart" Target="../charts/chart84.xml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microsoft.com/office/2007/relationships/hdphoto" Target="../media/hdphoto14.wdp"/><Relationship Id="rId9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image" Target="../media/image17.png"/><Relationship Id="rId7" Type="http://schemas.openxmlformats.org/officeDocument/2006/relationships/chart" Target="../charts/chart90.xml"/><Relationship Id="rId2" Type="http://schemas.microsoft.com/office/2007/relationships/hdphoto" Target="../media/hdphoto15.wdp"/><Relationship Id="rId1" Type="http://schemas.openxmlformats.org/officeDocument/2006/relationships/image" Target="../media/image16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10" Type="http://schemas.openxmlformats.org/officeDocument/2006/relationships/chart" Target="../charts/chart93.xml"/><Relationship Id="rId4" Type="http://schemas.microsoft.com/office/2007/relationships/hdphoto" Target="../media/hdphoto16.wdp"/><Relationship Id="rId9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image" Target="../media/image19.png"/><Relationship Id="rId7" Type="http://schemas.openxmlformats.org/officeDocument/2006/relationships/chart" Target="../charts/chart96.xml"/><Relationship Id="rId2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microsoft.com/office/2007/relationships/hdphoto" Target="../media/hdphoto18.wdp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image" Target="../media/image21.png"/><Relationship Id="rId7" Type="http://schemas.openxmlformats.org/officeDocument/2006/relationships/chart" Target="../charts/chart102.xml"/><Relationship Id="rId2" Type="http://schemas.microsoft.com/office/2007/relationships/hdphoto" Target="../media/hdphoto19.wdp"/><Relationship Id="rId1" Type="http://schemas.openxmlformats.org/officeDocument/2006/relationships/image" Target="../media/image20.png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microsoft.com/office/2007/relationships/hdphoto" Target="../media/hdphoto20.wdp"/><Relationship Id="rId9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image" Target="../media/image23.png"/><Relationship Id="rId7" Type="http://schemas.openxmlformats.org/officeDocument/2006/relationships/chart" Target="../charts/chart108.xml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microsoft.com/office/2007/relationships/hdphoto" Target="../media/hdphoto22.wdp"/><Relationship Id="rId9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3" Type="http://schemas.openxmlformats.org/officeDocument/2006/relationships/image" Target="../media/image25.png"/><Relationship Id="rId7" Type="http://schemas.openxmlformats.org/officeDocument/2006/relationships/chart" Target="../charts/chart114.xml"/><Relationship Id="rId2" Type="http://schemas.microsoft.com/office/2007/relationships/hdphoto" Target="../media/hdphoto23.wdp"/><Relationship Id="rId1" Type="http://schemas.openxmlformats.org/officeDocument/2006/relationships/image" Target="../media/image24.png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microsoft.com/office/2007/relationships/hdphoto" Target="../media/hdphoto24.wdp"/><Relationship Id="rId9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image" Target="../media/image27.png"/><Relationship Id="rId7" Type="http://schemas.openxmlformats.org/officeDocument/2006/relationships/chart" Target="../charts/chart120.xml"/><Relationship Id="rId2" Type="http://schemas.microsoft.com/office/2007/relationships/hdphoto" Target="../media/hdphoto25.wdp"/><Relationship Id="rId1" Type="http://schemas.openxmlformats.org/officeDocument/2006/relationships/image" Target="../media/image26.png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microsoft.com/office/2007/relationships/hdphoto" Target="../media/hdphoto26.wdp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image" Target="../media/image29.png"/><Relationship Id="rId7" Type="http://schemas.openxmlformats.org/officeDocument/2006/relationships/chart" Target="../charts/chart126.xml"/><Relationship Id="rId2" Type="http://schemas.microsoft.com/office/2007/relationships/hdphoto" Target="../media/hdphoto27.wdp"/><Relationship Id="rId1" Type="http://schemas.openxmlformats.org/officeDocument/2006/relationships/image" Target="../media/image28.png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microsoft.com/office/2007/relationships/hdphoto" Target="../media/hdphoto28.wdp"/><Relationship Id="rId9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0.png"/><Relationship Id="rId1" Type="http://schemas.openxmlformats.org/officeDocument/2006/relationships/chart" Target="../charts/chart1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84843</xdr:rowOff>
    </xdr:from>
    <xdr:to>
      <xdr:col>9</xdr:col>
      <xdr:colOff>674473</xdr:colOff>
      <xdr:row>37</xdr:row>
      <xdr:rowOff>76200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E327E2BA-7F51-4308-825E-12C6358FBC07}"/>
            </a:ext>
          </a:extLst>
        </xdr:cNvPr>
        <xdr:cNvSpPr txBox="1"/>
      </xdr:nvSpPr>
      <xdr:spPr>
        <a:xfrm>
          <a:off x="0" y="4942593"/>
          <a:ext cx="6618073" cy="1124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2000" b="1">
              <a:solidFill>
                <a:sysClr val="windowText" lastClr="000000"/>
              </a:solidFill>
            </a:rPr>
            <a:t>Čtvrtletní zpráva</a:t>
          </a:r>
        </a:p>
        <a:p>
          <a:pPr algn="ctr"/>
          <a:r>
            <a:rPr lang="cs-CZ" sz="2000" b="1">
              <a:solidFill>
                <a:sysClr val="windowText" lastClr="000000"/>
              </a:solidFill>
            </a:rPr>
            <a:t>o provozu elektrizační soustavy ČR</a:t>
          </a:r>
        </a:p>
      </xdr:txBody>
    </xdr:sp>
    <xdr:clientData/>
  </xdr:twoCellAnchor>
  <xdr:twoCellAnchor editAs="oneCell">
    <xdr:from>
      <xdr:col>2</xdr:col>
      <xdr:colOff>304534</xdr:colOff>
      <xdr:row>17</xdr:row>
      <xdr:rowOff>136072</xdr:rowOff>
    </xdr:from>
    <xdr:to>
      <xdr:col>7</xdr:col>
      <xdr:colOff>342725</xdr:colOff>
      <xdr:row>28</xdr:row>
      <xdr:rowOff>44269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FD860459-D542-4465-A400-FC13E8A3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559" y="2888797"/>
          <a:ext cx="3324316" cy="168937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21</xdr:row>
      <xdr:rowOff>66675</xdr:rowOff>
    </xdr:from>
    <xdr:to>
      <xdr:col>9</xdr:col>
      <xdr:colOff>1028699</xdr:colOff>
      <xdr:row>39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38</xdr:row>
      <xdr:rowOff>5334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68332</xdr:rowOff>
    </xdr:from>
    <xdr:to>
      <xdr:col>10</xdr:col>
      <xdr:colOff>57150</xdr:colOff>
      <xdr:row>45</xdr:row>
      <xdr:rowOff>81532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38</xdr:row>
      <xdr:rowOff>5334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68332</xdr:rowOff>
    </xdr:from>
    <xdr:to>
      <xdr:col>12</xdr:col>
      <xdr:colOff>538784</xdr:colOff>
      <xdr:row>45</xdr:row>
      <xdr:rowOff>81532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</xdr:col>
      <xdr:colOff>451350</xdr:colOff>
      <xdr:row>6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451350</xdr:colOff>
      <xdr:row>22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18</xdr:row>
      <xdr:rowOff>0</xdr:rowOff>
    </xdr:from>
    <xdr:to>
      <xdr:col>12</xdr:col>
      <xdr:colOff>523872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18</xdr:row>
      <xdr:rowOff>0</xdr:rowOff>
    </xdr:from>
    <xdr:to>
      <xdr:col>10</xdr:col>
      <xdr:colOff>112949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1</xdr:col>
      <xdr:colOff>451350</xdr:colOff>
      <xdr:row>21</xdr:row>
      <xdr:rowOff>2006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479475</xdr:colOff>
      <xdr:row>46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10086</xdr:colOff>
      <xdr:row>30</xdr:row>
      <xdr:rowOff>0</xdr:rowOff>
    </xdr:from>
    <xdr:to>
      <xdr:col>13</xdr:col>
      <xdr:colOff>597561</xdr:colOff>
      <xdr:row>46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133497</xdr:rowOff>
    </xdr:from>
    <xdr:to>
      <xdr:col>13</xdr:col>
      <xdr:colOff>663997</xdr:colOff>
      <xdr:row>44</xdr:row>
      <xdr:rowOff>123751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10667" y="1697883"/>
          <a:ext cx="10078508" cy="5156995"/>
          <a:chOff x="9524" y="1505097"/>
          <a:chExt cx="9465098" cy="522900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505097"/>
          <a:ext cx="9426388" cy="1457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B7E2C9-B389-48C6-A792-9AD129CE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24F91D-ACDE-487A-B7F9-0541E99F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2B9167-7769-4D3C-8036-DF1D25F2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B985A3-DFC3-4B35-A802-FEDAE0E2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E7C7DB-DFDE-4626-BEAD-5C3D68E4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B9120-7525-43AD-A125-71EDB559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66675</xdr:rowOff>
    </xdr:from>
    <xdr:to>
      <xdr:col>33</xdr:col>
      <xdr:colOff>165150</xdr:colOff>
      <xdr:row>22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15</xdr:row>
      <xdr:rowOff>57149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85728</xdr:colOff>
      <xdr:row>15</xdr:row>
      <xdr:rowOff>38101</xdr:rowOff>
    </xdr:from>
    <xdr:to>
      <xdr:col>12</xdr:col>
      <xdr:colOff>657226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12</xdr:col>
      <xdr:colOff>666750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5"/>
  <sheetViews>
    <sheetView showGridLines="0" tabSelected="1" showWhiteSpace="0" zoomScaleNormal="100" zoomScaleSheetLayoutView="100" zoomScalePageLayoutView="70" workbookViewId="0"/>
  </sheetViews>
  <sheetFormatPr defaultRowHeight="12.75" x14ac:dyDescent="0.2"/>
  <cols>
    <col min="1" max="1" width="10.28515625" style="2" customWidth="1"/>
    <col min="2" max="9" width="9.85546875" style="2" customWidth="1"/>
    <col min="10" max="10" width="10.28515625" style="2" customWidth="1"/>
    <col min="11" max="16384" width="9.140625" style="2"/>
  </cols>
  <sheetData>
    <row r="1" spans="1:10" s="289" customForma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</row>
    <row r="2" spans="1:10" s="289" customFormat="1" x14ac:dyDescent="0.2">
      <c r="A2" s="333"/>
      <c r="B2" s="333"/>
      <c r="C2" s="333"/>
      <c r="D2" s="333"/>
      <c r="E2" s="333"/>
      <c r="F2" s="333"/>
      <c r="G2" s="333"/>
      <c r="H2" s="333"/>
      <c r="I2" s="333"/>
      <c r="J2" s="333"/>
    </row>
    <row r="3" spans="1:10" s="289" customFormat="1" x14ac:dyDescent="0.2">
      <c r="A3" s="334"/>
      <c r="B3" s="334"/>
      <c r="C3" s="334"/>
      <c r="D3" s="334"/>
      <c r="E3" s="334"/>
      <c r="F3" s="334"/>
      <c r="G3" s="334"/>
      <c r="H3" s="334"/>
      <c r="I3" s="334"/>
      <c r="J3" s="334"/>
    </row>
    <row r="4" spans="1:10" s="289" customFormat="1" x14ac:dyDescent="0.2">
      <c r="A4" s="12"/>
      <c r="B4" s="12"/>
      <c r="C4" s="12"/>
      <c r="D4" s="335"/>
      <c r="E4" s="336"/>
      <c r="F4" s="336"/>
      <c r="G4" s="336"/>
      <c r="H4" s="12"/>
      <c r="I4" s="12"/>
      <c r="J4" s="337"/>
    </row>
    <row r="5" spans="1:10" s="289" customForma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</row>
    <row r="6" spans="1:10" s="289" customForma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</row>
    <row r="7" spans="1:10" s="289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s="289" customFormat="1" x14ac:dyDescent="0.2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s="289" customFormat="1" x14ac:dyDescent="0.2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s="289" customFormat="1" x14ac:dyDescent="0.2">
      <c r="A10" s="12"/>
      <c r="B10" s="338"/>
      <c r="C10" s="12"/>
      <c r="D10" s="12"/>
      <c r="E10" s="12"/>
      <c r="F10" s="12"/>
      <c r="G10" s="12"/>
      <c r="H10" s="12"/>
      <c r="I10" s="339"/>
      <c r="J10" s="12"/>
    </row>
    <row r="11" spans="1:10" s="289" customFormat="1" x14ac:dyDescent="0.2">
      <c r="A11" s="12"/>
      <c r="B11" s="340"/>
      <c r="C11" s="341"/>
      <c r="D11" s="12"/>
      <c r="E11" s="12"/>
      <c r="F11" s="12"/>
      <c r="G11" s="12"/>
      <c r="H11" s="12"/>
      <c r="I11" s="12"/>
      <c r="J11" s="12"/>
    </row>
    <row r="12" spans="1:10" s="289" customFormat="1" x14ac:dyDescent="0.2">
      <c r="A12" s="12"/>
      <c r="B12" s="340"/>
      <c r="C12" s="341"/>
      <c r="D12" s="12"/>
      <c r="E12" s="12"/>
      <c r="F12" s="12"/>
      <c r="G12" s="12"/>
      <c r="H12" s="12"/>
      <c r="I12" s="12"/>
      <c r="J12" s="12"/>
    </row>
    <row r="13" spans="1:10" s="289" customFormat="1" x14ac:dyDescent="0.2">
      <c r="A13" s="12"/>
      <c r="B13" s="340"/>
      <c r="C13" s="341"/>
      <c r="D13" s="12"/>
      <c r="E13" s="12"/>
      <c r="F13" s="12"/>
      <c r="G13" s="12"/>
      <c r="H13" s="12"/>
      <c r="I13" s="12"/>
      <c r="J13" s="12"/>
    </row>
    <row r="14" spans="1:10" s="289" customFormat="1" x14ac:dyDescent="0.2">
      <c r="A14" s="342"/>
      <c r="B14" s="343"/>
      <c r="C14" s="344"/>
      <c r="D14" s="342"/>
      <c r="E14" s="342"/>
      <c r="F14" s="342"/>
      <c r="G14" s="342"/>
      <c r="H14" s="342"/>
      <c r="I14" s="342"/>
      <c r="J14" s="342"/>
    </row>
    <row r="15" spans="1:10" s="289" customFormat="1" x14ac:dyDescent="0.2">
      <c r="A15" s="342"/>
      <c r="B15" s="343"/>
      <c r="C15" s="344"/>
      <c r="D15" s="342"/>
      <c r="E15" s="342"/>
      <c r="F15" s="342"/>
      <c r="G15" s="342"/>
      <c r="H15" s="342"/>
      <c r="I15" s="342"/>
      <c r="J15" s="342"/>
    </row>
    <row r="16" spans="1:10" s="289" customFormat="1" x14ac:dyDescent="0.2">
      <c r="A16" s="342"/>
      <c r="B16" s="343"/>
      <c r="C16" s="344"/>
      <c r="D16" s="342"/>
      <c r="E16" s="342"/>
      <c r="F16" s="342"/>
      <c r="G16" s="342"/>
      <c r="H16" s="342"/>
      <c r="I16" s="342"/>
      <c r="J16" s="342"/>
    </row>
    <row r="17" spans="1:10" s="289" customFormat="1" x14ac:dyDescent="0.2">
      <c r="A17" s="342"/>
      <c r="B17" s="343"/>
      <c r="C17" s="344"/>
      <c r="D17" s="342"/>
      <c r="E17" s="342"/>
      <c r="F17" s="342"/>
      <c r="G17" s="342"/>
      <c r="H17" s="342"/>
      <c r="I17" s="342"/>
      <c r="J17" s="342"/>
    </row>
    <row r="18" spans="1:10" s="289" customFormat="1" x14ac:dyDescent="0.2">
      <c r="A18" s="342"/>
      <c r="B18" s="343"/>
      <c r="C18" s="344"/>
      <c r="D18" s="342"/>
      <c r="E18" s="342"/>
      <c r="F18" s="342"/>
      <c r="G18" s="342"/>
      <c r="H18" s="342"/>
      <c r="I18" s="342"/>
      <c r="J18" s="342"/>
    </row>
    <row r="19" spans="1:10" s="289" customFormat="1" x14ac:dyDescent="0.2">
      <c r="A19" s="342"/>
      <c r="B19" s="343"/>
      <c r="C19" s="344"/>
      <c r="D19" s="342"/>
      <c r="E19" s="342"/>
      <c r="F19" s="342"/>
      <c r="G19" s="342"/>
      <c r="H19" s="342"/>
      <c r="I19" s="342"/>
      <c r="J19" s="342"/>
    </row>
    <row r="20" spans="1:10" s="289" customFormat="1" x14ac:dyDescent="0.2">
      <c r="A20" s="342"/>
      <c r="B20" s="343"/>
      <c r="C20" s="344"/>
      <c r="D20" s="342"/>
      <c r="E20" s="342"/>
      <c r="F20" s="342"/>
      <c r="G20" s="342"/>
      <c r="H20" s="342"/>
      <c r="I20" s="342"/>
      <c r="J20" s="342"/>
    </row>
    <row r="21" spans="1:10" s="289" customFormat="1" x14ac:dyDescent="0.2"/>
    <row r="22" spans="1:10" s="289" customFormat="1" x14ac:dyDescent="0.2">
      <c r="A22" s="342"/>
      <c r="B22" s="343"/>
      <c r="C22" s="344"/>
      <c r="D22" s="342"/>
      <c r="E22" s="342"/>
      <c r="F22" s="342"/>
      <c r="G22" s="342"/>
      <c r="H22" s="342"/>
      <c r="I22" s="342"/>
      <c r="J22" s="342"/>
    </row>
    <row r="23" spans="1:10" s="289" customFormat="1" x14ac:dyDescent="0.2">
      <c r="A23" s="342"/>
      <c r="B23" s="343"/>
      <c r="C23" s="344"/>
      <c r="D23" s="342"/>
      <c r="E23" s="342"/>
      <c r="F23" s="342"/>
      <c r="G23" s="342"/>
      <c r="H23" s="342"/>
      <c r="I23" s="342"/>
      <c r="J23" s="342"/>
    </row>
    <row r="24" spans="1:10" s="289" customFormat="1" x14ac:dyDescent="0.2">
      <c r="A24" s="342"/>
      <c r="B24" s="343"/>
      <c r="C24" s="344"/>
      <c r="D24" s="342"/>
      <c r="E24" s="342"/>
      <c r="F24" s="342"/>
      <c r="G24" s="342"/>
      <c r="H24" s="342"/>
      <c r="I24" s="342"/>
      <c r="J24" s="342"/>
    </row>
    <row r="25" spans="1:10" s="289" customFormat="1" x14ac:dyDescent="0.2"/>
    <row r="26" spans="1:10" s="289" customFormat="1" x14ac:dyDescent="0.2">
      <c r="A26" s="342"/>
      <c r="B26" s="343"/>
      <c r="C26" s="344"/>
      <c r="D26" s="342"/>
      <c r="E26" s="342"/>
      <c r="F26" s="342"/>
      <c r="G26" s="342"/>
      <c r="H26" s="342"/>
      <c r="I26" s="342"/>
      <c r="J26" s="342"/>
    </row>
    <row r="27" spans="1:10" s="289" customFormat="1" x14ac:dyDescent="0.2">
      <c r="A27" s="342"/>
      <c r="B27" s="343"/>
      <c r="C27" s="344"/>
      <c r="D27" s="342"/>
      <c r="E27" s="342"/>
      <c r="F27" s="342"/>
      <c r="G27" s="342"/>
      <c r="H27" s="342"/>
      <c r="I27" s="342"/>
      <c r="J27" s="342"/>
    </row>
    <row r="28" spans="1:10" s="289" customFormat="1" x14ac:dyDescent="0.2">
      <c r="A28" s="342"/>
      <c r="B28" s="343"/>
      <c r="C28" s="344"/>
      <c r="D28" s="342"/>
      <c r="E28" s="342"/>
      <c r="F28" s="342"/>
      <c r="G28" s="342"/>
      <c r="H28" s="342"/>
      <c r="I28" s="342"/>
      <c r="J28" s="342"/>
    </row>
    <row r="29" spans="1:10" s="289" customFormat="1" x14ac:dyDescent="0.2">
      <c r="A29" s="377"/>
      <c r="B29" s="377"/>
      <c r="C29" s="377"/>
      <c r="D29" s="377"/>
      <c r="E29" s="377"/>
      <c r="F29" s="377"/>
      <c r="G29" s="377"/>
      <c r="H29" s="377"/>
      <c r="I29" s="377"/>
      <c r="J29" s="377"/>
    </row>
    <row r="30" spans="1:10" s="289" customFormat="1" x14ac:dyDescent="0.2">
      <c r="A30" s="342"/>
      <c r="B30" s="343"/>
      <c r="C30" s="344"/>
      <c r="D30" s="342"/>
      <c r="E30" s="342"/>
      <c r="F30" s="342"/>
      <c r="G30" s="342"/>
      <c r="H30" s="342"/>
      <c r="I30" s="342"/>
      <c r="J30" s="342"/>
    </row>
    <row r="31" spans="1:10" s="289" customFormat="1" x14ac:dyDescent="0.2"/>
    <row r="32" spans="1:10" s="289" customFormat="1" x14ac:dyDescent="0.2">
      <c r="A32" s="342"/>
      <c r="B32" s="343"/>
      <c r="C32" s="344"/>
      <c r="D32" s="342"/>
      <c r="E32" s="342"/>
      <c r="F32" s="342"/>
      <c r="G32" s="342"/>
      <c r="H32" s="342"/>
      <c r="I32" s="342"/>
      <c r="J32" s="342"/>
    </row>
    <row r="33" spans="1:10" s="289" customFormat="1" x14ac:dyDescent="0.2">
      <c r="A33" s="342"/>
      <c r="B33" s="343"/>
      <c r="C33" s="344"/>
      <c r="D33" s="342"/>
      <c r="E33" s="342"/>
      <c r="F33" s="342"/>
      <c r="G33" s="342"/>
      <c r="H33" s="342"/>
      <c r="I33" s="342"/>
      <c r="J33" s="342"/>
    </row>
    <row r="34" spans="1:10" s="289" customFormat="1" x14ac:dyDescent="0.2">
      <c r="A34" s="378"/>
      <c r="B34" s="378"/>
      <c r="C34" s="378"/>
      <c r="D34" s="378"/>
      <c r="E34" s="378"/>
      <c r="F34" s="378"/>
      <c r="G34" s="378"/>
      <c r="H34" s="378"/>
      <c r="I34" s="378"/>
      <c r="J34" s="378"/>
    </row>
    <row r="35" spans="1:10" s="289" customFormat="1" ht="33" customHeight="1" x14ac:dyDescent="0.4">
      <c r="A35" s="380" t="s">
        <v>420</v>
      </c>
      <c r="B35" s="380"/>
      <c r="C35" s="380"/>
      <c r="D35" s="380"/>
      <c r="E35" s="380"/>
      <c r="F35" s="380"/>
      <c r="G35" s="380"/>
      <c r="H35" s="380"/>
      <c r="I35" s="380"/>
      <c r="J35" s="380"/>
    </row>
    <row r="36" spans="1:10" s="289" customFormat="1" x14ac:dyDescent="0.2"/>
    <row r="37" spans="1:10" s="289" customFormat="1" x14ac:dyDescent="0.2"/>
    <row r="38" spans="1:10" s="289" customFormat="1" x14ac:dyDescent="0.2">
      <c r="B38" s="340"/>
      <c r="C38" s="341"/>
      <c r="D38" s="12"/>
      <c r="E38" s="12"/>
      <c r="F38" s="12"/>
      <c r="G38" s="12"/>
      <c r="H38" s="12"/>
      <c r="I38" s="12"/>
      <c r="J38" s="12"/>
    </row>
    <row r="39" spans="1:10" s="289" customFormat="1" x14ac:dyDescent="0.2"/>
    <row r="40" spans="1:10" s="289" customFormat="1" x14ac:dyDescent="0.2">
      <c r="B40" s="345"/>
      <c r="C40" s="345"/>
      <c r="D40" s="345"/>
      <c r="E40" s="345"/>
      <c r="F40" s="345"/>
      <c r="G40" s="345"/>
      <c r="H40" s="345"/>
      <c r="I40" s="345"/>
    </row>
    <row r="41" spans="1:10" s="289" customFormat="1" x14ac:dyDescent="0.2"/>
    <row r="42" spans="1:10" s="289" customFormat="1" x14ac:dyDescent="0.2"/>
    <row r="43" spans="1:10" s="289" customFormat="1" x14ac:dyDescent="0.2"/>
    <row r="44" spans="1:10" s="289" customFormat="1" x14ac:dyDescent="0.2"/>
    <row r="45" spans="1:10" s="289" customFormat="1" x14ac:dyDescent="0.2"/>
    <row r="46" spans="1:10" s="289" customFormat="1" x14ac:dyDescent="0.2"/>
    <row r="47" spans="1:10" s="289" customFormat="1" x14ac:dyDescent="0.2"/>
    <row r="48" spans="1:10" s="289" customFormat="1" x14ac:dyDescent="0.2"/>
    <row r="49" spans="1:10" s="289" customFormat="1" x14ac:dyDescent="0.2"/>
    <row r="50" spans="1:10" s="289" customFormat="1" x14ac:dyDescent="0.2"/>
    <row r="51" spans="1:10" s="289" customFormat="1" x14ac:dyDescent="0.2">
      <c r="A51" s="379"/>
      <c r="B51" s="379"/>
      <c r="C51" s="379"/>
      <c r="D51" s="379"/>
      <c r="E51" s="379"/>
      <c r="F51" s="379"/>
      <c r="G51" s="379"/>
      <c r="H51" s="379"/>
      <c r="I51" s="379"/>
      <c r="J51" s="379"/>
    </row>
    <row r="52" spans="1:10" s="289" customFormat="1" x14ac:dyDescent="0.2"/>
    <row r="53" spans="1:10" s="289" customFormat="1" x14ac:dyDescent="0.2"/>
    <row r="54" spans="1:10" s="289" customFormat="1" x14ac:dyDescent="0.2"/>
    <row r="55" spans="1:10" s="289" customFormat="1" x14ac:dyDescent="0.2"/>
  </sheetData>
  <mergeCells count="4">
    <mergeCell ref="A29:J29"/>
    <mergeCell ref="A34:J34"/>
    <mergeCell ref="A51:J51"/>
    <mergeCell ref="A35:J35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4.5703125" style="12" customWidth="1"/>
    <col min="2" max="7" width="8.7109375" style="11" customWidth="1"/>
    <col min="8" max="10" width="8.285156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5.75" x14ac:dyDescent="0.25">
      <c r="A1" s="175" t="s">
        <v>400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62"/>
      <c r="O1" s="129"/>
      <c r="P1" s="129" t="str">
        <f>Titulní!A35</f>
        <v>IV. čtvrtletí 2020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426"/>
      <c r="B3" s="418" t="s">
        <v>205</v>
      </c>
      <c r="C3" s="419"/>
      <c r="D3" s="420"/>
      <c r="E3" s="418" t="s">
        <v>19</v>
      </c>
      <c r="F3" s="419"/>
      <c r="G3" s="420"/>
      <c r="H3" s="418" t="s">
        <v>211</v>
      </c>
      <c r="I3" s="419"/>
      <c r="J3" s="420"/>
      <c r="K3" s="418" t="s">
        <v>6</v>
      </c>
      <c r="L3" s="419"/>
      <c r="M3" s="420"/>
      <c r="N3" s="418" t="s">
        <v>199</v>
      </c>
      <c r="O3" s="419"/>
      <c r="P3" s="419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427"/>
      <c r="B4" s="415" t="s">
        <v>186</v>
      </c>
      <c r="C4" s="416"/>
      <c r="D4" s="417"/>
      <c r="E4" s="421" t="s">
        <v>5</v>
      </c>
      <c r="F4" s="422"/>
      <c r="G4" s="425"/>
      <c r="H4" s="421" t="s">
        <v>5</v>
      </c>
      <c r="I4" s="422"/>
      <c r="J4" s="425"/>
      <c r="K4" s="421" t="s">
        <v>5</v>
      </c>
      <c r="L4" s="422"/>
      <c r="M4" s="425"/>
      <c r="N4" s="421" t="s">
        <v>5</v>
      </c>
      <c r="O4" s="422"/>
      <c r="P4" s="422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176"/>
      <c r="B5" s="134" t="s">
        <v>71</v>
      </c>
      <c r="C5" s="135" t="s">
        <v>72</v>
      </c>
      <c r="D5" s="136" t="s">
        <v>73</v>
      </c>
      <c r="E5" s="134" t="s">
        <v>71</v>
      </c>
      <c r="F5" s="135" t="s">
        <v>72</v>
      </c>
      <c r="G5" s="136" t="s">
        <v>73</v>
      </c>
      <c r="H5" s="134" t="s">
        <v>71</v>
      </c>
      <c r="I5" s="135" t="s">
        <v>72</v>
      </c>
      <c r="J5" s="136" t="s">
        <v>73</v>
      </c>
      <c r="K5" s="134" t="s">
        <v>71</v>
      </c>
      <c r="L5" s="135" t="s">
        <v>72</v>
      </c>
      <c r="M5" s="136" t="s">
        <v>73</v>
      </c>
      <c r="N5" s="134" t="s">
        <v>71</v>
      </c>
      <c r="O5" s="135" t="s">
        <v>72</v>
      </c>
      <c r="P5" s="135" t="s">
        <v>73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423" t="s">
        <v>407</v>
      </c>
      <c r="B6" s="386">
        <f>D7</f>
        <v>1090.7804700000006</v>
      </c>
      <c r="C6" s="387"/>
      <c r="D6" s="388"/>
      <c r="E6" s="386">
        <f>SUM(E7:G7)</f>
        <v>640322.04800000018</v>
      </c>
      <c r="F6" s="387"/>
      <c r="G6" s="388"/>
      <c r="H6" s="386">
        <f>SUM(H7:J7)</f>
        <v>5041.5079999999971</v>
      </c>
      <c r="I6" s="387"/>
      <c r="J6" s="388"/>
      <c r="K6" s="386">
        <f>SUM(K7:M7)</f>
        <v>635280.54000000027</v>
      </c>
      <c r="L6" s="387"/>
      <c r="M6" s="388"/>
      <c r="N6" s="386">
        <f>SUM(N7:P7)</f>
        <v>600353.6540000001</v>
      </c>
      <c r="O6" s="387"/>
      <c r="P6" s="387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424"/>
      <c r="B7" s="275">
        <f>SUM(B8:B10)</f>
        <v>1092.9653900000003</v>
      </c>
      <c r="C7" s="177">
        <f t="shared" ref="C7:P7" si="0">SUM(C8:C10)</f>
        <v>1091.4443900000006</v>
      </c>
      <c r="D7" s="276">
        <f t="shared" si="0"/>
        <v>1090.7804700000006</v>
      </c>
      <c r="E7" s="275">
        <f t="shared" si="0"/>
        <v>231159.38800000009</v>
      </c>
      <c r="F7" s="177">
        <f t="shared" si="0"/>
        <v>240678.96000000008</v>
      </c>
      <c r="G7" s="276">
        <f t="shared" si="0"/>
        <v>168483.7</v>
      </c>
      <c r="H7" s="275">
        <f t="shared" si="0"/>
        <v>1778.9489999999992</v>
      </c>
      <c r="I7" s="177">
        <f t="shared" si="0"/>
        <v>1799.4619999999991</v>
      </c>
      <c r="J7" s="276">
        <f t="shared" si="0"/>
        <v>1463.0969999999988</v>
      </c>
      <c r="K7" s="275">
        <f t="shared" si="0"/>
        <v>229380.43900000013</v>
      </c>
      <c r="L7" s="177">
        <f t="shared" si="0"/>
        <v>238879.49800000008</v>
      </c>
      <c r="M7" s="276">
        <f t="shared" si="0"/>
        <v>167020.603</v>
      </c>
      <c r="N7" s="275">
        <f t="shared" si="0"/>
        <v>216544.10900000003</v>
      </c>
      <c r="O7" s="177">
        <f t="shared" si="0"/>
        <v>226928.13</v>
      </c>
      <c r="P7" s="177">
        <f t="shared" si="0"/>
        <v>156881.41500000004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178" t="s">
        <v>210</v>
      </c>
      <c r="B8" s="172">
        <v>156.53739000000044</v>
      </c>
      <c r="C8" s="173">
        <v>155.01639000000054</v>
      </c>
      <c r="D8" s="174">
        <v>154.35247000000061</v>
      </c>
      <c r="E8" s="172">
        <v>43454.936000000103</v>
      </c>
      <c r="F8" s="173">
        <v>43420.130000000099</v>
      </c>
      <c r="G8" s="174">
        <v>41876.752000000008</v>
      </c>
      <c r="H8" s="172">
        <v>487.15699999999902</v>
      </c>
      <c r="I8" s="173">
        <v>517.30199999999888</v>
      </c>
      <c r="J8" s="174">
        <v>482.2269999999989</v>
      </c>
      <c r="K8" s="172">
        <v>42967.779000000104</v>
      </c>
      <c r="L8" s="173">
        <v>42902.828000000103</v>
      </c>
      <c r="M8" s="174">
        <v>41394.525000000009</v>
      </c>
      <c r="N8" s="172">
        <v>39341.191000000057</v>
      </c>
      <c r="O8" s="173">
        <v>39410.054000000033</v>
      </c>
      <c r="P8" s="173">
        <v>37870.711000000018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178" t="s">
        <v>244</v>
      </c>
      <c r="B9" s="157">
        <v>183.648</v>
      </c>
      <c r="C9" s="158">
        <v>183.648</v>
      </c>
      <c r="D9" s="159">
        <v>183.648</v>
      </c>
      <c r="E9" s="157">
        <v>64837.339000000007</v>
      </c>
      <c r="F9" s="158">
        <v>61379.282999999981</v>
      </c>
      <c r="G9" s="159">
        <v>53138.932000000015</v>
      </c>
      <c r="H9" s="157">
        <v>765.18100000000027</v>
      </c>
      <c r="I9" s="158">
        <v>695.87700000000007</v>
      </c>
      <c r="J9" s="159">
        <v>703.78100000000006</v>
      </c>
      <c r="K9" s="157">
        <v>64072.15800000001</v>
      </c>
      <c r="L9" s="158">
        <v>60683.405999999981</v>
      </c>
      <c r="M9" s="159">
        <v>52435.151000000013</v>
      </c>
      <c r="N9" s="160">
        <v>60866.475999999988</v>
      </c>
      <c r="O9" s="179">
        <v>57571.291999999979</v>
      </c>
      <c r="P9" s="179">
        <v>49601.277000000009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178" t="s">
        <v>245</v>
      </c>
      <c r="B10" s="160">
        <v>752.78</v>
      </c>
      <c r="C10" s="161">
        <v>752.78</v>
      </c>
      <c r="D10" s="162">
        <v>752.78</v>
      </c>
      <c r="E10" s="160">
        <v>122867.113</v>
      </c>
      <c r="F10" s="161">
        <v>135879.54699999999</v>
      </c>
      <c r="G10" s="162">
        <v>73468.016000000003</v>
      </c>
      <c r="H10" s="160">
        <v>526.61099999999988</v>
      </c>
      <c r="I10" s="161">
        <v>586.28300000000002</v>
      </c>
      <c r="J10" s="162">
        <v>277.089</v>
      </c>
      <c r="K10" s="160">
        <v>122340.50199999999</v>
      </c>
      <c r="L10" s="161">
        <v>135293.264</v>
      </c>
      <c r="M10" s="162">
        <v>73190.926999999996</v>
      </c>
      <c r="N10" s="160">
        <v>116336.44199999998</v>
      </c>
      <c r="O10" s="161">
        <v>129946.78399999999</v>
      </c>
      <c r="P10" s="161">
        <v>69409.426999999996</v>
      </c>
      <c r="Q10" s="9"/>
      <c r="R10" s="9"/>
      <c r="S10" s="9"/>
      <c r="T10" s="9"/>
      <c r="U10" s="9"/>
      <c r="V10" s="9"/>
      <c r="W10" s="9"/>
    </row>
    <row r="11" spans="1:23" s="15" customFormat="1" x14ac:dyDescent="0.2">
      <c r="A11" s="124" t="s">
        <v>277</v>
      </c>
      <c r="H11" s="125"/>
      <c r="P11" s="14" t="s">
        <v>223</v>
      </c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426"/>
      <c r="B13" s="418" t="s">
        <v>205</v>
      </c>
      <c r="C13" s="419"/>
      <c r="D13" s="420"/>
      <c r="E13" s="418" t="s">
        <v>19</v>
      </c>
      <c r="F13" s="419"/>
      <c r="G13" s="420"/>
      <c r="H13" s="418" t="s">
        <v>216</v>
      </c>
      <c r="I13" s="419"/>
      <c r="J13" s="420"/>
      <c r="K13" s="418" t="s">
        <v>6</v>
      </c>
      <c r="L13" s="419"/>
      <c r="M13" s="420"/>
      <c r="N13" s="418" t="s">
        <v>199</v>
      </c>
      <c r="O13" s="419"/>
      <c r="P13" s="419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427"/>
      <c r="B14" s="415" t="s">
        <v>186</v>
      </c>
      <c r="C14" s="416"/>
      <c r="D14" s="417"/>
      <c r="E14" s="421" t="s">
        <v>5</v>
      </c>
      <c r="F14" s="422"/>
      <c r="G14" s="425"/>
      <c r="H14" s="421" t="s">
        <v>5</v>
      </c>
      <c r="I14" s="422"/>
      <c r="J14" s="425"/>
      <c r="K14" s="421" t="s">
        <v>5</v>
      </c>
      <c r="L14" s="422"/>
      <c r="M14" s="425"/>
      <c r="N14" s="421" t="s">
        <v>5</v>
      </c>
      <c r="O14" s="422"/>
      <c r="P14" s="422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176"/>
      <c r="B15" s="134" t="s">
        <v>71</v>
      </c>
      <c r="C15" s="135" t="s">
        <v>72</v>
      </c>
      <c r="D15" s="136" t="s">
        <v>73</v>
      </c>
      <c r="E15" s="134" t="s">
        <v>71</v>
      </c>
      <c r="F15" s="135" t="s">
        <v>72</v>
      </c>
      <c r="G15" s="136" t="s">
        <v>73</v>
      </c>
      <c r="H15" s="134" t="s">
        <v>71</v>
      </c>
      <c r="I15" s="135" t="s">
        <v>72</v>
      </c>
      <c r="J15" s="136" t="s">
        <v>73</v>
      </c>
      <c r="K15" s="134" t="s">
        <v>71</v>
      </c>
      <c r="L15" s="135" t="s">
        <v>72</v>
      </c>
      <c r="M15" s="136" t="s">
        <v>73</v>
      </c>
      <c r="N15" s="134" t="s">
        <v>71</v>
      </c>
      <c r="O15" s="135" t="s">
        <v>72</v>
      </c>
      <c r="P15" s="135" t="s">
        <v>73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423" t="s">
        <v>18</v>
      </c>
      <c r="B16" s="428">
        <f>D17</f>
        <v>1171.5</v>
      </c>
      <c r="C16" s="429"/>
      <c r="D16" s="430"/>
      <c r="E16" s="428">
        <f>SUM(E17:G17)</f>
        <v>333191.69900000002</v>
      </c>
      <c r="F16" s="429"/>
      <c r="G16" s="430"/>
      <c r="H16" s="428">
        <f>SUM(H17:J17)</f>
        <v>430596.53</v>
      </c>
      <c r="I16" s="429"/>
      <c r="J16" s="430"/>
      <c r="K16" s="428">
        <f>SUM(K17:M17)</f>
        <v>328737.80000000005</v>
      </c>
      <c r="L16" s="429"/>
      <c r="M16" s="430"/>
      <c r="N16" s="428">
        <f>SUM(N17:P17)</f>
        <v>346000.80900000001</v>
      </c>
      <c r="O16" s="429"/>
      <c r="P16" s="429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424"/>
      <c r="B17" s="275">
        <v>1171.5</v>
      </c>
      <c r="C17" s="177">
        <v>1171.5</v>
      </c>
      <c r="D17" s="276">
        <v>1171.5</v>
      </c>
      <c r="E17" s="275">
        <v>102819.894</v>
      </c>
      <c r="F17" s="177">
        <v>106396.04500000001</v>
      </c>
      <c r="G17" s="276">
        <v>123975.76000000001</v>
      </c>
      <c r="H17" s="275">
        <v>132583.26</v>
      </c>
      <c r="I17" s="177">
        <v>139555.98000000001</v>
      </c>
      <c r="J17" s="276">
        <v>158457.29</v>
      </c>
      <c r="K17" s="275">
        <v>101430.68</v>
      </c>
      <c r="L17" s="177">
        <v>104966.05000000002</v>
      </c>
      <c r="M17" s="276">
        <v>122341.07</v>
      </c>
      <c r="N17" s="275">
        <v>108069.094</v>
      </c>
      <c r="O17" s="177">
        <v>110960.38500000001</v>
      </c>
      <c r="P17" s="177">
        <v>126971.33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13"/>
      <c r="B18" s="114"/>
      <c r="C18" s="114"/>
      <c r="D18" s="114"/>
      <c r="E18" s="114"/>
      <c r="F18" s="114"/>
      <c r="G18" s="114"/>
      <c r="P18" s="14" t="s">
        <v>111</v>
      </c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6.42578125" style="22" customWidth="1"/>
    <col min="2" max="4" width="8.42578125" style="22" customWidth="1"/>
    <col min="5" max="7" width="8.5703125" style="22" customWidth="1"/>
    <col min="8" max="10" width="8.425781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8" customFormat="1" ht="15.75" x14ac:dyDescent="0.25">
      <c r="A1" s="175" t="s">
        <v>398</v>
      </c>
      <c r="P1" s="129" t="str">
        <f>Titulní!A35</f>
        <v>IV. čtvrtletí 2020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426"/>
      <c r="B3" s="418" t="s">
        <v>205</v>
      </c>
      <c r="C3" s="419"/>
      <c r="D3" s="420"/>
      <c r="E3" s="418" t="s">
        <v>19</v>
      </c>
      <c r="F3" s="419"/>
      <c r="G3" s="420"/>
      <c r="H3" s="418" t="s">
        <v>211</v>
      </c>
      <c r="I3" s="419"/>
      <c r="J3" s="420"/>
      <c r="K3" s="418" t="s">
        <v>6</v>
      </c>
      <c r="L3" s="419"/>
      <c r="M3" s="420"/>
      <c r="N3" s="418" t="s">
        <v>199</v>
      </c>
      <c r="O3" s="419"/>
      <c r="P3" s="41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427"/>
      <c r="B4" s="415" t="s">
        <v>186</v>
      </c>
      <c r="C4" s="416"/>
      <c r="D4" s="417"/>
      <c r="E4" s="421" t="s">
        <v>5</v>
      </c>
      <c r="F4" s="422"/>
      <c r="G4" s="425"/>
      <c r="H4" s="421" t="s">
        <v>5</v>
      </c>
      <c r="I4" s="422"/>
      <c r="J4" s="425"/>
      <c r="K4" s="421" t="s">
        <v>5</v>
      </c>
      <c r="L4" s="422"/>
      <c r="M4" s="425"/>
      <c r="N4" s="421" t="s">
        <v>5</v>
      </c>
      <c r="O4" s="422"/>
      <c r="P4" s="422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176"/>
      <c r="B5" s="134" t="s">
        <v>71</v>
      </c>
      <c r="C5" s="135" t="s">
        <v>72</v>
      </c>
      <c r="D5" s="136" t="s">
        <v>73</v>
      </c>
      <c r="E5" s="134" t="s">
        <v>71</v>
      </c>
      <c r="F5" s="135" t="s">
        <v>72</v>
      </c>
      <c r="G5" s="136" t="s">
        <v>73</v>
      </c>
      <c r="H5" s="134" t="s">
        <v>71</v>
      </c>
      <c r="I5" s="135" t="s">
        <v>72</v>
      </c>
      <c r="J5" s="136" t="s">
        <v>73</v>
      </c>
      <c r="K5" s="134" t="s">
        <v>71</v>
      </c>
      <c r="L5" s="135" t="s">
        <v>72</v>
      </c>
      <c r="M5" s="136" t="s">
        <v>73</v>
      </c>
      <c r="N5" s="134" t="s">
        <v>71</v>
      </c>
      <c r="O5" s="135" t="s">
        <v>72</v>
      </c>
      <c r="P5" s="135" t="s">
        <v>73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423" t="s">
        <v>408</v>
      </c>
      <c r="B6" s="386">
        <f>D7</f>
        <v>2053.9677800000009</v>
      </c>
      <c r="C6" s="387"/>
      <c r="D6" s="388"/>
      <c r="E6" s="386">
        <f>SUM(E7:G7)</f>
        <v>203228.03</v>
      </c>
      <c r="F6" s="387"/>
      <c r="G6" s="388"/>
      <c r="H6" s="386">
        <f>SUM(H7:J7)</f>
        <v>2765.672</v>
      </c>
      <c r="I6" s="387"/>
      <c r="J6" s="388"/>
      <c r="K6" s="386">
        <f>SUM(K7:M7)</f>
        <v>200462.35800000001</v>
      </c>
      <c r="L6" s="387"/>
      <c r="M6" s="388"/>
      <c r="N6" s="386">
        <f>SUM(N7:P7)</f>
        <v>186136.56099999999</v>
      </c>
      <c r="O6" s="387"/>
      <c r="P6" s="387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424"/>
      <c r="B7" s="275">
        <f>SUM(B8:B13)</f>
        <v>2065.9181200000012</v>
      </c>
      <c r="C7" s="177">
        <f t="shared" ref="C7:P7" si="0">SUM(C8:C13)</f>
        <v>2060.860360000001</v>
      </c>
      <c r="D7" s="276">
        <f t="shared" si="0"/>
        <v>2053.9677800000009</v>
      </c>
      <c r="E7" s="275">
        <f t="shared" si="0"/>
        <v>108353.57000000005</v>
      </c>
      <c r="F7" s="177">
        <f t="shared" si="0"/>
        <v>60367.056000000004</v>
      </c>
      <c r="G7" s="276">
        <f t="shared" si="0"/>
        <v>34507.403999999959</v>
      </c>
      <c r="H7" s="275">
        <f t="shared" si="0"/>
        <v>1165.6719999999996</v>
      </c>
      <c r="I7" s="177">
        <f t="shared" si="0"/>
        <v>876.22900000000016</v>
      </c>
      <c r="J7" s="276">
        <f t="shared" si="0"/>
        <v>723.77100000000019</v>
      </c>
      <c r="K7" s="275">
        <f t="shared" si="0"/>
        <v>107187.89800000004</v>
      </c>
      <c r="L7" s="177">
        <f t="shared" si="0"/>
        <v>59490.827000000005</v>
      </c>
      <c r="M7" s="276">
        <f t="shared" si="0"/>
        <v>33783.632999999958</v>
      </c>
      <c r="N7" s="275">
        <f t="shared" si="0"/>
        <v>99484.446000000054</v>
      </c>
      <c r="O7" s="177">
        <f t="shared" si="0"/>
        <v>55174.251999999964</v>
      </c>
      <c r="P7" s="177">
        <f t="shared" si="0"/>
        <v>31477.862999999968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178" t="s">
        <v>242</v>
      </c>
      <c r="B8" s="181">
        <v>91.609410000001404</v>
      </c>
      <c r="C8" s="161">
        <v>90.772790000001436</v>
      </c>
      <c r="D8" s="162">
        <v>88.774090000001465</v>
      </c>
      <c r="E8" s="160">
        <v>4264.4580000000005</v>
      </c>
      <c r="F8" s="161">
        <v>2530.5219999999881</v>
      </c>
      <c r="G8" s="162">
        <v>1667.3419999999746</v>
      </c>
      <c r="H8" s="160">
        <v>4.6879999999999971</v>
      </c>
      <c r="I8" s="161">
        <v>4.0229999999999988</v>
      </c>
      <c r="J8" s="162">
        <v>4.591999999999997</v>
      </c>
      <c r="K8" s="160">
        <v>4259.7700000000004</v>
      </c>
      <c r="L8" s="161">
        <v>2526.498999999988</v>
      </c>
      <c r="M8" s="162">
        <v>1662.7499999999745</v>
      </c>
      <c r="N8" s="160">
        <v>2476.362999999993</v>
      </c>
      <c r="O8" s="161">
        <v>1280.0149999999937</v>
      </c>
      <c r="P8" s="161">
        <v>718.82799999998394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178" t="s">
        <v>206</v>
      </c>
      <c r="B9" s="181">
        <v>148.56964999999957</v>
      </c>
      <c r="C9" s="158">
        <v>147.56010999999955</v>
      </c>
      <c r="D9" s="159">
        <v>144.66340999999946</v>
      </c>
      <c r="E9" s="157">
        <v>6625.6829999999954</v>
      </c>
      <c r="F9" s="182">
        <v>3673.827000000008</v>
      </c>
      <c r="G9" s="159">
        <v>2239.8459999999991</v>
      </c>
      <c r="H9" s="157">
        <v>9.2649999999999917</v>
      </c>
      <c r="I9" s="158">
        <v>7.5609999999999946</v>
      </c>
      <c r="J9" s="159">
        <v>6.7509999999999968</v>
      </c>
      <c r="K9" s="157">
        <v>6616.4179999999951</v>
      </c>
      <c r="L9" s="182">
        <v>3666.2660000000078</v>
      </c>
      <c r="M9" s="159">
        <v>2233.0949999999989</v>
      </c>
      <c r="N9" s="157">
        <v>3710.9880000000103</v>
      </c>
      <c r="O9" s="179">
        <v>1943.6119999999969</v>
      </c>
      <c r="P9" s="179">
        <v>1197.2909999999963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178" t="s">
        <v>219</v>
      </c>
      <c r="B10" s="181">
        <v>57.054719999999953</v>
      </c>
      <c r="C10" s="158">
        <v>57.390579999999943</v>
      </c>
      <c r="D10" s="159">
        <v>56.491429999999966</v>
      </c>
      <c r="E10" s="157">
        <v>2670.1509999999971</v>
      </c>
      <c r="F10" s="182">
        <v>1522.0089999999998</v>
      </c>
      <c r="G10" s="159">
        <v>919.15700000000072</v>
      </c>
      <c r="H10" s="157">
        <v>55.603999999999999</v>
      </c>
      <c r="I10" s="158">
        <v>54.184999999999995</v>
      </c>
      <c r="J10" s="159">
        <v>39.503999999999998</v>
      </c>
      <c r="K10" s="157">
        <v>2614.5469999999973</v>
      </c>
      <c r="L10" s="182">
        <v>1467.8239999999998</v>
      </c>
      <c r="M10" s="159">
        <v>879.6530000000007</v>
      </c>
      <c r="N10" s="157">
        <v>2012.1319999999985</v>
      </c>
      <c r="O10" s="179">
        <v>1160.1080000000002</v>
      </c>
      <c r="P10" s="179">
        <v>890.36500000000012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178" t="s">
        <v>207</v>
      </c>
      <c r="B11" s="181">
        <v>454.68078999999994</v>
      </c>
      <c r="C11" s="158">
        <v>454.13332999999994</v>
      </c>
      <c r="D11" s="159">
        <v>453.89507999999989</v>
      </c>
      <c r="E11" s="157">
        <v>23587.719000000016</v>
      </c>
      <c r="F11" s="182">
        <v>13185.147000000006</v>
      </c>
      <c r="G11" s="159">
        <v>7417.0789999999961</v>
      </c>
      <c r="H11" s="157">
        <v>244.02800000000002</v>
      </c>
      <c r="I11" s="158">
        <v>173.6640000000001</v>
      </c>
      <c r="J11" s="159">
        <v>144.96300000000002</v>
      </c>
      <c r="K11" s="157">
        <v>23343.691000000017</v>
      </c>
      <c r="L11" s="182">
        <v>13011.483000000006</v>
      </c>
      <c r="M11" s="159">
        <v>7272.1159999999963</v>
      </c>
      <c r="N11" s="157">
        <v>21588.589000000025</v>
      </c>
      <c r="O11" s="179">
        <v>12279.123999999985</v>
      </c>
      <c r="P11" s="179">
        <v>7000.9809999999916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178" t="s">
        <v>208</v>
      </c>
      <c r="B12" s="181">
        <v>981.76551000000029</v>
      </c>
      <c r="C12" s="158">
        <v>978.76551000000018</v>
      </c>
      <c r="D12" s="159">
        <v>977.90573000000018</v>
      </c>
      <c r="E12" s="157">
        <v>53109.10900000004</v>
      </c>
      <c r="F12" s="182">
        <v>29756.291000000001</v>
      </c>
      <c r="G12" s="159">
        <v>16657.244999999988</v>
      </c>
      <c r="H12" s="157">
        <v>547.6369999999996</v>
      </c>
      <c r="I12" s="158">
        <v>419.71800000000007</v>
      </c>
      <c r="J12" s="159">
        <v>348.07000000000016</v>
      </c>
      <c r="K12" s="157">
        <v>52561.472000000038</v>
      </c>
      <c r="L12" s="182">
        <v>29336.573</v>
      </c>
      <c r="M12" s="159">
        <v>16309.174999999988</v>
      </c>
      <c r="N12" s="157">
        <v>52059.722000000031</v>
      </c>
      <c r="O12" s="179">
        <v>29103.044999999995</v>
      </c>
      <c r="P12" s="179">
        <v>16244.675000000001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178" t="s">
        <v>209</v>
      </c>
      <c r="B13" s="181">
        <v>332.23803999999996</v>
      </c>
      <c r="C13" s="161">
        <v>332.23803999999996</v>
      </c>
      <c r="D13" s="162">
        <v>332.23803999999996</v>
      </c>
      <c r="E13" s="160">
        <v>18096.45</v>
      </c>
      <c r="F13" s="161">
        <v>9699.26</v>
      </c>
      <c r="G13" s="162">
        <v>5606.7349999999988</v>
      </c>
      <c r="H13" s="160">
        <v>304.45000000000005</v>
      </c>
      <c r="I13" s="161">
        <v>217.078</v>
      </c>
      <c r="J13" s="162">
        <v>179.89100000000002</v>
      </c>
      <c r="K13" s="160">
        <v>17792</v>
      </c>
      <c r="L13" s="161">
        <v>9482.1820000000007</v>
      </c>
      <c r="M13" s="162">
        <v>5426.8439999999991</v>
      </c>
      <c r="N13" s="160">
        <v>17636.652000000006</v>
      </c>
      <c r="O13" s="161">
        <v>9408.3480000000018</v>
      </c>
      <c r="P13" s="161">
        <v>5425.722999999999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x14ac:dyDescent="0.2">
      <c r="A14" s="124" t="s">
        <v>277</v>
      </c>
      <c r="K14" s="72"/>
      <c r="P14" s="14" t="s">
        <v>112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.75" x14ac:dyDescent="0.25">
      <c r="A25" s="180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107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426"/>
      <c r="B27" s="418" t="s">
        <v>205</v>
      </c>
      <c r="C27" s="419"/>
      <c r="D27" s="420"/>
      <c r="E27" s="418" t="s">
        <v>19</v>
      </c>
      <c r="F27" s="419"/>
      <c r="G27" s="420"/>
      <c r="H27" s="418" t="s">
        <v>211</v>
      </c>
      <c r="I27" s="419"/>
      <c r="J27" s="420"/>
      <c r="K27" s="418" t="s">
        <v>6</v>
      </c>
      <c r="L27" s="419"/>
      <c r="M27" s="420"/>
      <c r="N27" s="418" t="s">
        <v>199</v>
      </c>
      <c r="O27" s="419"/>
      <c r="P27" s="419"/>
    </row>
    <row r="28" spans="1:28" ht="12" customHeight="1" x14ac:dyDescent="0.2">
      <c r="A28" s="427"/>
      <c r="B28" s="415" t="s">
        <v>186</v>
      </c>
      <c r="C28" s="416"/>
      <c r="D28" s="417"/>
      <c r="E28" s="421" t="s">
        <v>5</v>
      </c>
      <c r="F28" s="422"/>
      <c r="G28" s="425"/>
      <c r="H28" s="421" t="s">
        <v>5</v>
      </c>
      <c r="I28" s="422"/>
      <c r="J28" s="425"/>
      <c r="K28" s="421" t="s">
        <v>5</v>
      </c>
      <c r="L28" s="422"/>
      <c r="M28" s="425"/>
      <c r="N28" s="421" t="s">
        <v>5</v>
      </c>
      <c r="O28" s="422"/>
      <c r="P28" s="422"/>
    </row>
    <row r="29" spans="1:28" x14ac:dyDescent="0.2">
      <c r="A29" s="176"/>
      <c r="B29" s="134" t="s">
        <v>71</v>
      </c>
      <c r="C29" s="135" t="s">
        <v>72</v>
      </c>
      <c r="D29" s="136" t="s">
        <v>73</v>
      </c>
      <c r="E29" s="134" t="s">
        <v>71</v>
      </c>
      <c r="F29" s="135" t="s">
        <v>72</v>
      </c>
      <c r="G29" s="136" t="s">
        <v>73</v>
      </c>
      <c r="H29" s="134" t="s">
        <v>71</v>
      </c>
      <c r="I29" s="135" t="s">
        <v>72</v>
      </c>
      <c r="J29" s="136" t="s">
        <v>73</v>
      </c>
      <c r="K29" s="134" t="s">
        <v>71</v>
      </c>
      <c r="L29" s="135" t="s">
        <v>72</v>
      </c>
      <c r="M29" s="136" t="s">
        <v>73</v>
      </c>
      <c r="N29" s="134" t="s">
        <v>71</v>
      </c>
      <c r="O29" s="135" t="s">
        <v>72</v>
      </c>
      <c r="P29" s="135" t="s">
        <v>73</v>
      </c>
    </row>
    <row r="30" spans="1:28" x14ac:dyDescent="0.2">
      <c r="A30" s="423" t="s">
        <v>409</v>
      </c>
      <c r="B30" s="386">
        <f>D31</f>
        <v>339.41190000000012</v>
      </c>
      <c r="C30" s="387"/>
      <c r="D30" s="388"/>
      <c r="E30" s="386">
        <f>SUM(E31:G31)</f>
        <v>190500.875</v>
      </c>
      <c r="F30" s="387"/>
      <c r="G30" s="388"/>
      <c r="H30" s="386">
        <f>SUM(H31:J31)</f>
        <v>2253.0940000000001</v>
      </c>
      <c r="I30" s="387"/>
      <c r="J30" s="388"/>
      <c r="K30" s="386">
        <f>SUM(K31:M31)</f>
        <v>188247.78099999996</v>
      </c>
      <c r="L30" s="387"/>
      <c r="M30" s="388"/>
      <c r="N30" s="386">
        <f>SUM(N31:P31)</f>
        <v>188260.32400000002</v>
      </c>
      <c r="O30" s="387"/>
      <c r="P30" s="387"/>
    </row>
    <row r="31" spans="1:28" x14ac:dyDescent="0.2">
      <c r="A31" s="424"/>
      <c r="B31" s="275">
        <f>SUM(B32:B35)</f>
        <v>339.41940000000011</v>
      </c>
      <c r="C31" s="177">
        <f t="shared" ref="C31:P31" si="1">SUM(C32:C35)</f>
        <v>339.41940000000011</v>
      </c>
      <c r="D31" s="276">
        <f t="shared" si="1"/>
        <v>339.41190000000012</v>
      </c>
      <c r="E31" s="275">
        <f t="shared" si="1"/>
        <v>68849.973999999958</v>
      </c>
      <c r="F31" s="177">
        <f t="shared" si="1"/>
        <v>49962.130000000005</v>
      </c>
      <c r="G31" s="276">
        <f t="shared" si="1"/>
        <v>71688.771000000022</v>
      </c>
      <c r="H31" s="275">
        <f t="shared" si="1"/>
        <v>785.48300000000029</v>
      </c>
      <c r="I31" s="177">
        <f t="shared" si="1"/>
        <v>603.35899999999992</v>
      </c>
      <c r="J31" s="276">
        <f t="shared" si="1"/>
        <v>864.25200000000018</v>
      </c>
      <c r="K31" s="275">
        <f t="shared" si="1"/>
        <v>68064.490999999951</v>
      </c>
      <c r="L31" s="177">
        <f t="shared" si="1"/>
        <v>49358.771000000008</v>
      </c>
      <c r="M31" s="276">
        <f t="shared" si="1"/>
        <v>70824.519000000015</v>
      </c>
      <c r="N31" s="275">
        <f t="shared" si="1"/>
        <v>68054.673999999999</v>
      </c>
      <c r="O31" s="177">
        <f t="shared" si="1"/>
        <v>49358.896999999997</v>
      </c>
      <c r="P31" s="177">
        <f t="shared" si="1"/>
        <v>70846.753000000012</v>
      </c>
    </row>
    <row r="32" spans="1:28" x14ac:dyDescent="0.2">
      <c r="A32" s="178" t="s">
        <v>217</v>
      </c>
      <c r="B32" s="181">
        <v>2.7893999999999997</v>
      </c>
      <c r="C32" s="161">
        <v>2.7893999999999997</v>
      </c>
      <c r="D32" s="162">
        <v>2.7818999999999998</v>
      </c>
      <c r="E32" s="160">
        <v>144.89500000000004</v>
      </c>
      <c r="F32" s="161">
        <v>69.602999999999994</v>
      </c>
      <c r="G32" s="162">
        <v>212.45599999999999</v>
      </c>
      <c r="H32" s="160">
        <v>3.9769999999999994</v>
      </c>
      <c r="I32" s="161">
        <v>2.6289999999999996</v>
      </c>
      <c r="J32" s="162">
        <v>5.48</v>
      </c>
      <c r="K32" s="160">
        <v>140.91800000000003</v>
      </c>
      <c r="L32" s="161">
        <v>66.97399999999999</v>
      </c>
      <c r="M32" s="162">
        <v>206.976</v>
      </c>
      <c r="N32" s="160">
        <v>139.70100000000002</v>
      </c>
      <c r="O32" s="161">
        <v>66.076999999999998</v>
      </c>
      <c r="P32" s="161">
        <v>205.84</v>
      </c>
    </row>
    <row r="33" spans="1:16" x14ac:dyDescent="0.2">
      <c r="A33" s="178" t="s">
        <v>218</v>
      </c>
      <c r="B33" s="181">
        <v>5.76</v>
      </c>
      <c r="C33" s="158">
        <v>5.76</v>
      </c>
      <c r="D33" s="159">
        <v>5.76</v>
      </c>
      <c r="E33" s="157">
        <v>1030.2069999999999</v>
      </c>
      <c r="F33" s="182">
        <v>595.24899999999991</v>
      </c>
      <c r="G33" s="159">
        <v>785.63000000000011</v>
      </c>
      <c r="H33" s="157">
        <v>11.294</v>
      </c>
      <c r="I33" s="158">
        <v>6.5650000000000004</v>
      </c>
      <c r="J33" s="159">
        <v>9.2379999999999995</v>
      </c>
      <c r="K33" s="157">
        <v>1018.9129999999999</v>
      </c>
      <c r="L33" s="182">
        <v>588.68399999999986</v>
      </c>
      <c r="M33" s="159">
        <v>776.39200000000005</v>
      </c>
      <c r="N33" s="157">
        <v>1015.452</v>
      </c>
      <c r="O33" s="179">
        <v>585.91300000000001</v>
      </c>
      <c r="P33" s="179">
        <v>773.04599999999982</v>
      </c>
    </row>
    <row r="34" spans="1:16" x14ac:dyDescent="0.2">
      <c r="A34" s="178" t="s">
        <v>220</v>
      </c>
      <c r="B34" s="181">
        <v>57.879999999999995</v>
      </c>
      <c r="C34" s="158">
        <v>57.879999999999995</v>
      </c>
      <c r="D34" s="159">
        <v>57.879999999999995</v>
      </c>
      <c r="E34" s="157">
        <v>11428.629000000004</v>
      </c>
      <c r="F34" s="182">
        <v>8131.6469999999999</v>
      </c>
      <c r="G34" s="159">
        <v>12509.745999999999</v>
      </c>
      <c r="H34" s="157">
        <v>97.435999999999979</v>
      </c>
      <c r="I34" s="158">
        <v>68.034999999999997</v>
      </c>
      <c r="J34" s="159">
        <v>108.22999999999999</v>
      </c>
      <c r="K34" s="157">
        <v>11331.193000000005</v>
      </c>
      <c r="L34" s="182">
        <v>8063.6120000000001</v>
      </c>
      <c r="M34" s="159">
        <v>12401.516</v>
      </c>
      <c r="N34" s="157">
        <v>11331.356000000002</v>
      </c>
      <c r="O34" s="179">
        <v>8062.081000000001</v>
      </c>
      <c r="P34" s="179">
        <v>12405.963</v>
      </c>
    </row>
    <row r="35" spans="1:16" x14ac:dyDescent="0.2">
      <c r="A35" s="178" t="s">
        <v>221</v>
      </c>
      <c r="B35" s="181">
        <v>272.99000000000012</v>
      </c>
      <c r="C35" s="161">
        <v>272.99000000000012</v>
      </c>
      <c r="D35" s="162">
        <v>272.99000000000012</v>
      </c>
      <c r="E35" s="160">
        <v>56246.242999999951</v>
      </c>
      <c r="F35" s="161">
        <v>41165.631000000001</v>
      </c>
      <c r="G35" s="162">
        <v>58180.93900000002</v>
      </c>
      <c r="H35" s="160">
        <v>672.77600000000029</v>
      </c>
      <c r="I35" s="161">
        <v>526.12999999999988</v>
      </c>
      <c r="J35" s="162">
        <v>741.3040000000002</v>
      </c>
      <c r="K35" s="160">
        <v>55573.466999999953</v>
      </c>
      <c r="L35" s="161">
        <v>40639.501000000004</v>
      </c>
      <c r="M35" s="162">
        <v>57439.635000000017</v>
      </c>
      <c r="N35" s="160">
        <v>55568.165000000001</v>
      </c>
      <c r="O35" s="161">
        <v>40644.825999999994</v>
      </c>
      <c r="P35" s="161">
        <v>57461.90400000001</v>
      </c>
    </row>
    <row r="36" spans="1:16" s="15" customFormat="1" ht="12.75" x14ac:dyDescent="0.2">
      <c r="A36" s="124" t="s">
        <v>277</v>
      </c>
      <c r="B36" s="17"/>
      <c r="C36" s="17"/>
      <c r="D36" s="17"/>
      <c r="E36" s="17"/>
      <c r="F36" s="17"/>
      <c r="G36" s="17"/>
      <c r="H36" s="17"/>
      <c r="I36" s="17"/>
      <c r="J36" s="17"/>
      <c r="K36" s="73"/>
      <c r="L36" s="17"/>
      <c r="M36" s="17"/>
      <c r="N36" s="17"/>
      <c r="O36" s="17"/>
      <c r="P36" s="14" t="s">
        <v>112</v>
      </c>
    </row>
    <row r="37" spans="1:16" x14ac:dyDescent="0.2">
      <c r="A37" s="37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3.5" customHeight="1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8" customFormat="1" ht="15.75" x14ac:dyDescent="0.25">
      <c r="A1" s="175" t="s">
        <v>397</v>
      </c>
      <c r="B1" s="106"/>
      <c r="C1" s="106"/>
      <c r="D1" s="106"/>
      <c r="M1" s="129" t="str">
        <f>Titulní!A35</f>
        <v>IV. čtvrtletí 2020</v>
      </c>
    </row>
    <row r="2" spans="1:13" ht="6" customHeight="1" x14ac:dyDescent="0.2"/>
    <row r="3" spans="1:13" ht="12.75" customHeight="1" x14ac:dyDescent="0.2">
      <c r="A3" s="426"/>
      <c r="B3" s="418" t="s">
        <v>19</v>
      </c>
      <c r="C3" s="419"/>
      <c r="D3" s="420"/>
      <c r="E3" s="418" t="s">
        <v>211</v>
      </c>
      <c r="F3" s="419"/>
      <c r="G3" s="420"/>
      <c r="H3" s="418" t="s">
        <v>213</v>
      </c>
      <c r="I3" s="419"/>
      <c r="J3" s="420"/>
      <c r="K3" s="418" t="s">
        <v>6</v>
      </c>
      <c r="L3" s="419"/>
      <c r="M3" s="419"/>
    </row>
    <row r="4" spans="1:13" ht="12.75" customHeight="1" x14ac:dyDescent="0.2">
      <c r="A4" s="427"/>
      <c r="B4" s="415" t="s">
        <v>116</v>
      </c>
      <c r="C4" s="416"/>
      <c r="D4" s="417"/>
      <c r="E4" s="421" t="s">
        <v>116</v>
      </c>
      <c r="F4" s="422"/>
      <c r="G4" s="425"/>
      <c r="H4" s="421" t="s">
        <v>116</v>
      </c>
      <c r="I4" s="422"/>
      <c r="J4" s="425"/>
      <c r="K4" s="421" t="s">
        <v>116</v>
      </c>
      <c r="L4" s="422"/>
      <c r="M4" s="422"/>
    </row>
    <row r="5" spans="1:13" ht="12.75" customHeight="1" x14ac:dyDescent="0.2">
      <c r="A5" s="176"/>
      <c r="B5" s="134" t="s">
        <v>71</v>
      </c>
      <c r="C5" s="135" t="s">
        <v>72</v>
      </c>
      <c r="D5" s="136" t="s">
        <v>73</v>
      </c>
      <c r="E5" s="134" t="s">
        <v>71</v>
      </c>
      <c r="F5" s="135" t="s">
        <v>72</v>
      </c>
      <c r="G5" s="136" t="s">
        <v>73</v>
      </c>
      <c r="H5" s="134" t="s">
        <v>71</v>
      </c>
      <c r="I5" s="135" t="s">
        <v>72</v>
      </c>
      <c r="J5" s="136" t="s">
        <v>73</v>
      </c>
      <c r="K5" s="134" t="s">
        <v>71</v>
      </c>
      <c r="L5" s="135" t="s">
        <v>72</v>
      </c>
      <c r="M5" s="346" t="s">
        <v>73</v>
      </c>
    </row>
    <row r="6" spans="1:13" ht="12.75" customHeight="1" x14ac:dyDescent="0.2">
      <c r="A6" s="423" t="s">
        <v>164</v>
      </c>
      <c r="B6" s="386">
        <f>SUM(B7:D7)</f>
        <v>664785.86599999992</v>
      </c>
      <c r="C6" s="387"/>
      <c r="D6" s="388"/>
      <c r="E6" s="386">
        <f>SUM(E7:G7)</f>
        <v>49894.466000000008</v>
      </c>
      <c r="F6" s="387"/>
      <c r="G6" s="388"/>
      <c r="H6" s="386">
        <f>SUM(H7:J7)</f>
        <v>28597.467000000001</v>
      </c>
      <c r="I6" s="387"/>
      <c r="J6" s="388"/>
      <c r="K6" s="386">
        <f>SUM(K7:M7)</f>
        <v>614891.39999999991</v>
      </c>
      <c r="L6" s="387"/>
      <c r="M6" s="387"/>
    </row>
    <row r="7" spans="1:13" x14ac:dyDescent="0.2">
      <c r="A7" s="424"/>
      <c r="B7" s="275">
        <f>SUM(B8:B14)</f>
        <v>198999.08900000001</v>
      </c>
      <c r="C7" s="177">
        <f t="shared" ref="C7:M7" si="0">SUM(C8:C14)</f>
        <v>229604.26099999997</v>
      </c>
      <c r="D7" s="276">
        <f t="shared" si="0"/>
        <v>236182.516</v>
      </c>
      <c r="E7" s="275">
        <f t="shared" si="0"/>
        <v>16830.756000000001</v>
      </c>
      <c r="F7" s="177">
        <f t="shared" si="0"/>
        <v>16423.749</v>
      </c>
      <c r="G7" s="276">
        <f t="shared" si="0"/>
        <v>16639.961000000003</v>
      </c>
      <c r="H7" s="275">
        <f t="shared" si="0"/>
        <v>7733.0829999999996</v>
      </c>
      <c r="I7" s="177">
        <f t="shared" si="0"/>
        <v>9988.3870000000006</v>
      </c>
      <c r="J7" s="276">
        <f t="shared" si="0"/>
        <v>10875.996999999999</v>
      </c>
      <c r="K7" s="275">
        <f t="shared" si="0"/>
        <v>182168.33299999998</v>
      </c>
      <c r="L7" s="177">
        <f t="shared" si="0"/>
        <v>213180.51199999999</v>
      </c>
      <c r="M7" s="177">
        <f t="shared" si="0"/>
        <v>219542.55499999999</v>
      </c>
    </row>
    <row r="8" spans="1:13" x14ac:dyDescent="0.2">
      <c r="A8" s="183" t="s">
        <v>89</v>
      </c>
      <c r="B8" s="160">
        <v>25447.944999999996</v>
      </c>
      <c r="C8" s="161">
        <v>21292.154999999999</v>
      </c>
      <c r="D8" s="162">
        <v>24094.181</v>
      </c>
      <c r="E8" s="160">
        <v>2973.866</v>
      </c>
      <c r="F8" s="161">
        <v>2462.5949999999998</v>
      </c>
      <c r="G8" s="162">
        <v>2711.7489999999998</v>
      </c>
      <c r="H8" s="160">
        <v>700.274</v>
      </c>
      <c r="I8" s="161">
        <v>665.51900000000001</v>
      </c>
      <c r="J8" s="162">
        <v>813.04100000000005</v>
      </c>
      <c r="K8" s="160">
        <v>22474.078999999998</v>
      </c>
      <c r="L8" s="161">
        <v>18829.559999999998</v>
      </c>
      <c r="M8" s="161">
        <v>21382.432000000001</v>
      </c>
    </row>
    <row r="9" spans="1:13" x14ac:dyDescent="0.2">
      <c r="A9" s="183" t="s">
        <v>189</v>
      </c>
      <c r="B9" s="157">
        <v>40527.103999999999</v>
      </c>
      <c r="C9" s="158">
        <v>74751.774000000005</v>
      </c>
      <c r="D9" s="159">
        <v>75357.018000000011</v>
      </c>
      <c r="E9" s="157">
        <v>977.096</v>
      </c>
      <c r="F9" s="158">
        <v>1675.81</v>
      </c>
      <c r="G9" s="159">
        <v>2188.1030000000001</v>
      </c>
      <c r="H9" s="157">
        <v>1980.001</v>
      </c>
      <c r="I9" s="158">
        <v>3563.875</v>
      </c>
      <c r="J9" s="159">
        <v>3792.902</v>
      </c>
      <c r="K9" s="157">
        <v>39550.008000000002</v>
      </c>
      <c r="L9" s="158">
        <v>73075.964000000007</v>
      </c>
      <c r="M9" s="179">
        <v>73168.915000000008</v>
      </c>
    </row>
    <row r="10" spans="1:13" x14ac:dyDescent="0.2">
      <c r="A10" s="183" t="s">
        <v>90</v>
      </c>
      <c r="B10" s="157">
        <v>80.301000000000002</v>
      </c>
      <c r="C10" s="158">
        <v>61.731999999999992</v>
      </c>
      <c r="D10" s="159">
        <v>45.542000000000002</v>
      </c>
      <c r="E10" s="157">
        <v>7.0309999999999997</v>
      </c>
      <c r="F10" s="158">
        <v>4.7989999999999995</v>
      </c>
      <c r="G10" s="159">
        <v>1.3869999999999998</v>
      </c>
      <c r="H10" s="157">
        <v>0.5</v>
      </c>
      <c r="I10" s="158">
        <v>0.56000000000000005</v>
      </c>
      <c r="J10" s="159">
        <v>0.2</v>
      </c>
      <c r="K10" s="157">
        <v>73.27</v>
      </c>
      <c r="L10" s="158">
        <v>56.932999999999993</v>
      </c>
      <c r="M10" s="179">
        <v>44.155000000000001</v>
      </c>
    </row>
    <row r="11" spans="1:13" x14ac:dyDescent="0.2">
      <c r="A11" s="183" t="s">
        <v>91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79">
        <v>0</v>
      </c>
    </row>
    <row r="12" spans="1:13" x14ac:dyDescent="0.2">
      <c r="A12" s="183" t="s">
        <v>92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79">
        <v>0</v>
      </c>
    </row>
    <row r="13" spans="1:13" x14ac:dyDescent="0.2">
      <c r="A13" s="184" t="s">
        <v>93</v>
      </c>
      <c r="B13" s="157">
        <v>124170.329</v>
      </c>
      <c r="C13" s="158">
        <v>125107.94599999997</v>
      </c>
      <c r="D13" s="159">
        <v>127852.11199999999</v>
      </c>
      <c r="E13" s="157">
        <v>12171.351000000001</v>
      </c>
      <c r="F13" s="158">
        <v>11634.724</v>
      </c>
      <c r="G13" s="159">
        <v>11101.687000000002</v>
      </c>
      <c r="H13" s="157">
        <v>4968.9379999999992</v>
      </c>
      <c r="I13" s="158">
        <v>5639.5309999999999</v>
      </c>
      <c r="J13" s="159">
        <v>6118.7519999999986</v>
      </c>
      <c r="K13" s="157">
        <v>111998.978</v>
      </c>
      <c r="L13" s="158">
        <v>113473.22199999997</v>
      </c>
      <c r="M13" s="179">
        <v>116750.42499999999</v>
      </c>
    </row>
    <row r="14" spans="1:13" ht="24" x14ac:dyDescent="0.2">
      <c r="A14" s="184" t="s">
        <v>179</v>
      </c>
      <c r="B14" s="160">
        <v>8773.41</v>
      </c>
      <c r="C14" s="161">
        <v>8390.6540000000005</v>
      </c>
      <c r="D14" s="162">
        <v>8833.6630000000005</v>
      </c>
      <c r="E14" s="160">
        <v>701.41200000000003</v>
      </c>
      <c r="F14" s="161">
        <v>645.82100000000003</v>
      </c>
      <c r="G14" s="162">
        <v>637.03499999999997</v>
      </c>
      <c r="H14" s="160">
        <v>83.37</v>
      </c>
      <c r="I14" s="161">
        <v>118.902</v>
      </c>
      <c r="J14" s="162">
        <v>151.102</v>
      </c>
      <c r="K14" s="160">
        <v>8071.9979999999996</v>
      </c>
      <c r="L14" s="161">
        <v>7744.8330000000005</v>
      </c>
      <c r="M14" s="161">
        <v>8196.6280000000006</v>
      </c>
    </row>
    <row r="15" spans="1:13" s="15" customFormat="1" ht="11.25" x14ac:dyDescent="0.2">
      <c r="M15" s="14" t="s">
        <v>111</v>
      </c>
    </row>
    <row r="16" spans="1:13" ht="11.25" customHeight="1" x14ac:dyDescent="0.2">
      <c r="A16" s="26" t="s">
        <v>89</v>
      </c>
      <c r="B16" s="32">
        <f>SUM(B8:D8)/$B$6</f>
        <v>0.10655202618281899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189</v>
      </c>
      <c r="B17" s="32">
        <f t="shared" ref="B17:B22" si="1">SUM(B9:D9)/$B$6</f>
        <v>0.28676285966645393</v>
      </c>
      <c r="C17" s="26"/>
      <c r="D17" s="26"/>
      <c r="E17" s="70"/>
      <c r="F17" s="70"/>
      <c r="G17" s="70"/>
      <c r="H17" s="70"/>
      <c r="I17" s="70"/>
      <c r="J17" s="70"/>
      <c r="K17" s="70"/>
      <c r="L17" s="70"/>
      <c r="M17" s="70"/>
      <c r="N17" s="105"/>
      <c r="O17" s="105"/>
      <c r="P17" s="105"/>
      <c r="Q17" s="105"/>
    </row>
    <row r="18" spans="1:19" x14ac:dyDescent="0.2">
      <c r="A18" s="26" t="s">
        <v>90</v>
      </c>
      <c r="B18" s="32">
        <f t="shared" si="1"/>
        <v>2.8215852591547129E-4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05"/>
      <c r="O18" s="105"/>
      <c r="P18" s="105"/>
      <c r="Q18" s="105"/>
    </row>
    <row r="19" spans="1:19" x14ac:dyDescent="0.2">
      <c r="A19" s="26" t="s">
        <v>91</v>
      </c>
      <c r="B19" s="32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92</v>
      </c>
      <c r="B20" s="32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93</v>
      </c>
      <c r="B21" s="32">
        <f t="shared" si="1"/>
        <v>0.56729603664588146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179</v>
      </c>
      <c r="B22" s="32">
        <f t="shared" si="1"/>
        <v>3.9106918978930282E-2</v>
      </c>
      <c r="C22" s="26"/>
      <c r="D22" s="26"/>
      <c r="E22" s="26"/>
      <c r="F22" s="26"/>
      <c r="G22" s="26"/>
      <c r="H22" s="71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8" customFormat="1" ht="15.75" x14ac:dyDescent="0.25">
      <c r="A24" s="175"/>
      <c r="B24" s="106"/>
      <c r="C24" s="106"/>
      <c r="D24" s="106"/>
      <c r="N24" s="348"/>
      <c r="O24" s="9"/>
      <c r="P24" s="9"/>
      <c r="Q24" s="9"/>
      <c r="R24" s="9"/>
      <c r="S24" s="9"/>
    </row>
    <row r="25" spans="1:19" ht="4.5" customHeight="1" x14ac:dyDescent="0.2">
      <c r="N25" s="348"/>
      <c r="O25" s="9"/>
      <c r="P25" s="9"/>
      <c r="Q25" s="9"/>
      <c r="R25" s="9"/>
      <c r="S25" s="9"/>
    </row>
    <row r="26" spans="1:19" ht="13.5" customHeight="1" x14ac:dyDescent="0.2">
      <c r="A26" s="426"/>
      <c r="B26" s="418" t="s">
        <v>19</v>
      </c>
      <c r="C26" s="419"/>
      <c r="D26" s="420"/>
      <c r="E26" s="418" t="s">
        <v>211</v>
      </c>
      <c r="F26" s="419"/>
      <c r="G26" s="420"/>
      <c r="H26" s="418" t="s">
        <v>213</v>
      </c>
      <c r="I26" s="419"/>
      <c r="J26" s="420"/>
      <c r="K26" s="418" t="s">
        <v>6</v>
      </c>
      <c r="L26" s="419"/>
      <c r="M26" s="419"/>
      <c r="N26" s="348"/>
      <c r="O26" s="9"/>
      <c r="P26" s="9"/>
      <c r="Q26" s="9"/>
      <c r="R26" s="9"/>
      <c r="S26" s="9"/>
    </row>
    <row r="27" spans="1:19" ht="12.75" customHeight="1" x14ac:dyDescent="0.2">
      <c r="A27" s="427"/>
      <c r="B27" s="415" t="s">
        <v>116</v>
      </c>
      <c r="C27" s="416"/>
      <c r="D27" s="417"/>
      <c r="E27" s="421" t="s">
        <v>116</v>
      </c>
      <c r="F27" s="422"/>
      <c r="G27" s="425"/>
      <c r="H27" s="421" t="s">
        <v>116</v>
      </c>
      <c r="I27" s="422"/>
      <c r="J27" s="425"/>
      <c r="K27" s="421" t="s">
        <v>116</v>
      </c>
      <c r="L27" s="422"/>
      <c r="M27" s="422"/>
      <c r="N27" s="348"/>
      <c r="O27" s="9"/>
      <c r="P27" s="9"/>
      <c r="Q27" s="9"/>
      <c r="R27" s="9"/>
      <c r="S27" s="9"/>
    </row>
    <row r="28" spans="1:19" ht="12.75" customHeight="1" x14ac:dyDescent="0.2">
      <c r="A28" s="176"/>
      <c r="B28" s="134" t="s">
        <v>71</v>
      </c>
      <c r="C28" s="135" t="s">
        <v>72</v>
      </c>
      <c r="D28" s="136" t="s">
        <v>73</v>
      </c>
      <c r="E28" s="134" t="s">
        <v>71</v>
      </c>
      <c r="F28" s="135" t="s">
        <v>72</v>
      </c>
      <c r="G28" s="136" t="s">
        <v>73</v>
      </c>
      <c r="H28" s="134" t="s">
        <v>71</v>
      </c>
      <c r="I28" s="135" t="s">
        <v>72</v>
      </c>
      <c r="J28" s="136" t="s">
        <v>73</v>
      </c>
      <c r="K28" s="134" t="s">
        <v>71</v>
      </c>
      <c r="L28" s="135" t="s">
        <v>72</v>
      </c>
      <c r="M28" s="346" t="s">
        <v>73</v>
      </c>
      <c r="N28" s="348"/>
      <c r="O28" s="9"/>
      <c r="P28" s="9"/>
      <c r="Q28" s="9"/>
      <c r="R28" s="9"/>
      <c r="S28" s="9"/>
    </row>
    <row r="29" spans="1:19" ht="12.75" customHeight="1" x14ac:dyDescent="0.2">
      <c r="A29" s="423" t="s">
        <v>163</v>
      </c>
      <c r="B29" s="386">
        <f>SUM(B30:D30)</f>
        <v>661331.86500000022</v>
      </c>
      <c r="C29" s="387"/>
      <c r="D29" s="388"/>
      <c r="E29" s="386">
        <f>SUM(E30:G30)</f>
        <v>47018.202999999994</v>
      </c>
      <c r="F29" s="387"/>
      <c r="G29" s="388"/>
      <c r="H29" s="386">
        <f>SUM(H30:J30)</f>
        <v>6230.1949999999997</v>
      </c>
      <c r="I29" s="387"/>
      <c r="J29" s="388"/>
      <c r="K29" s="386">
        <f>SUM(K30:M30)</f>
        <v>614313.66200000001</v>
      </c>
      <c r="L29" s="387"/>
      <c r="M29" s="387"/>
      <c r="N29" s="348"/>
      <c r="O29" s="9"/>
      <c r="P29" s="9"/>
      <c r="Q29" s="9"/>
      <c r="R29" s="9"/>
      <c r="S29" s="9"/>
    </row>
    <row r="30" spans="1:19" ht="12.75" customHeight="1" x14ac:dyDescent="0.2">
      <c r="A30" s="424"/>
      <c r="B30" s="275">
        <f>SUM(B31:B33)</f>
        <v>219328.23700000011</v>
      </c>
      <c r="C30" s="177">
        <f t="shared" ref="C30:M30" si="2">SUM(C31:C33)</f>
        <v>215924.76299999998</v>
      </c>
      <c r="D30" s="276">
        <f t="shared" si="2"/>
        <v>226078.86500000005</v>
      </c>
      <c r="E30" s="275">
        <f t="shared" si="2"/>
        <v>16101.981000000002</v>
      </c>
      <c r="F30" s="177">
        <f t="shared" si="2"/>
        <v>15337.007999999994</v>
      </c>
      <c r="G30" s="276">
        <f t="shared" si="2"/>
        <v>15579.213999999998</v>
      </c>
      <c r="H30" s="275">
        <f t="shared" si="2"/>
        <v>2132.0439999999999</v>
      </c>
      <c r="I30" s="177">
        <f t="shared" si="2"/>
        <v>2053.7139999999999</v>
      </c>
      <c r="J30" s="276">
        <f t="shared" si="2"/>
        <v>2044.4369999999999</v>
      </c>
      <c r="K30" s="275">
        <f t="shared" si="2"/>
        <v>203226.25600000011</v>
      </c>
      <c r="L30" s="177">
        <f t="shared" si="2"/>
        <v>200587.75499999998</v>
      </c>
      <c r="M30" s="177">
        <f t="shared" si="2"/>
        <v>210499.65100000001</v>
      </c>
      <c r="N30" s="348"/>
      <c r="O30" s="9"/>
      <c r="P30" s="9"/>
      <c r="Q30" s="9"/>
      <c r="R30" s="9"/>
      <c r="S30" s="9"/>
    </row>
    <row r="31" spans="1:19" ht="12.75" customHeight="1" x14ac:dyDescent="0.2">
      <c r="A31" s="183" t="s">
        <v>113</v>
      </c>
      <c r="B31" s="160">
        <v>7208.7689999999993</v>
      </c>
      <c r="C31" s="161">
        <v>7216.2339999999995</v>
      </c>
      <c r="D31" s="162">
        <v>6948.2069999999976</v>
      </c>
      <c r="E31" s="160">
        <v>479.11699999999996</v>
      </c>
      <c r="F31" s="161">
        <v>444.91199999999998</v>
      </c>
      <c r="G31" s="162">
        <v>432.5270000000001</v>
      </c>
      <c r="H31" s="160">
        <v>0</v>
      </c>
      <c r="I31" s="161">
        <v>0</v>
      </c>
      <c r="J31" s="162">
        <v>0</v>
      </c>
      <c r="K31" s="160">
        <v>6729.6519999999991</v>
      </c>
      <c r="L31" s="161">
        <v>6771.3219999999992</v>
      </c>
      <c r="M31" s="161">
        <v>6515.6799999999976</v>
      </c>
      <c r="N31" s="348"/>
      <c r="O31" s="9"/>
      <c r="P31" s="9"/>
      <c r="Q31" s="9"/>
      <c r="R31" s="9"/>
      <c r="S31" s="9"/>
    </row>
    <row r="32" spans="1:19" ht="12.75" customHeight="1" x14ac:dyDescent="0.2">
      <c r="A32" s="183" t="s">
        <v>114</v>
      </c>
      <c r="B32" s="157">
        <v>8224.5750000000044</v>
      </c>
      <c r="C32" s="158">
        <v>9061.8420000000006</v>
      </c>
      <c r="D32" s="159">
        <v>10011.938999999998</v>
      </c>
      <c r="E32" s="157">
        <v>722.99900000000002</v>
      </c>
      <c r="F32" s="158">
        <v>718.95499999999981</v>
      </c>
      <c r="G32" s="159">
        <v>792.28300000000013</v>
      </c>
      <c r="H32" s="157">
        <v>240.327</v>
      </c>
      <c r="I32" s="158">
        <v>283.17399999999998</v>
      </c>
      <c r="J32" s="159">
        <v>338.04</v>
      </c>
      <c r="K32" s="157">
        <v>7501.5760000000046</v>
      </c>
      <c r="L32" s="158">
        <v>8342.8870000000006</v>
      </c>
      <c r="M32" s="179">
        <v>9219.655999999999</v>
      </c>
      <c r="N32" s="348"/>
      <c r="O32" s="9"/>
      <c r="P32" s="9"/>
      <c r="Q32" s="9"/>
      <c r="R32" s="9"/>
      <c r="S32" s="9"/>
    </row>
    <row r="33" spans="1:19" ht="13.5" customHeight="1" x14ac:dyDescent="0.2">
      <c r="A33" s="184" t="s">
        <v>115</v>
      </c>
      <c r="B33" s="160">
        <v>203894.8930000001</v>
      </c>
      <c r="C33" s="161">
        <v>199646.68699999998</v>
      </c>
      <c r="D33" s="162">
        <v>209118.71900000004</v>
      </c>
      <c r="E33" s="160">
        <v>14899.865000000002</v>
      </c>
      <c r="F33" s="161">
        <v>14173.140999999994</v>
      </c>
      <c r="G33" s="162">
        <v>14354.403999999999</v>
      </c>
      <c r="H33" s="160">
        <v>1891.7169999999996</v>
      </c>
      <c r="I33" s="161">
        <v>1770.5400000000002</v>
      </c>
      <c r="J33" s="162">
        <v>1706.3969999999999</v>
      </c>
      <c r="K33" s="160">
        <v>188995.02800000011</v>
      </c>
      <c r="L33" s="161">
        <v>185473.54599999997</v>
      </c>
      <c r="M33" s="161">
        <v>194764.31500000003</v>
      </c>
      <c r="N33" s="348"/>
      <c r="O33" s="9"/>
      <c r="P33" s="9"/>
      <c r="Q33" s="9"/>
      <c r="R33" s="9"/>
      <c r="S33" s="9"/>
    </row>
    <row r="34" spans="1:19" s="15" customFormat="1" ht="11.25" x14ac:dyDescent="0.2">
      <c r="M34" s="14" t="s">
        <v>111</v>
      </c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8" customFormat="1" ht="12" customHeight="1" x14ac:dyDescent="0.2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9"/>
      <c r="O36" s="9"/>
      <c r="P36" s="9"/>
      <c r="Q36" s="9"/>
      <c r="R36" s="9"/>
      <c r="S36" s="9"/>
    </row>
    <row r="37" spans="1:19" s="58" customFormat="1" x14ac:dyDescent="0.2">
      <c r="A37" s="112" t="s">
        <v>113</v>
      </c>
      <c r="B37" s="32">
        <f>SUM(B31:D31)/$B$29</f>
        <v>3.2318433650554534E-2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9"/>
      <c r="O37" s="9"/>
      <c r="P37" s="9"/>
      <c r="Q37" s="9"/>
      <c r="R37" s="9"/>
      <c r="S37" s="9"/>
    </row>
    <row r="38" spans="1:19" x14ac:dyDescent="0.2">
      <c r="A38" s="26" t="s">
        <v>114</v>
      </c>
      <c r="B38" s="32">
        <f>SUM(B32:D32)/$B$29</f>
        <v>4.1277847696027763E-2</v>
      </c>
      <c r="N38" s="9"/>
      <c r="O38" s="9"/>
      <c r="P38" s="9"/>
      <c r="Q38" s="9"/>
      <c r="R38" s="9"/>
      <c r="S38" s="9"/>
    </row>
    <row r="39" spans="1:19" x14ac:dyDescent="0.2">
      <c r="A39" s="26" t="s">
        <v>115</v>
      </c>
      <c r="B39" s="32">
        <f>SUM(B33:D33)/$B$29</f>
        <v>0.92640371865341753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4" customFormat="1" ht="15.75" x14ac:dyDescent="0.25">
      <c r="A1" s="180" t="s">
        <v>399</v>
      </c>
      <c r="B1" s="347"/>
      <c r="C1" s="347"/>
      <c r="D1" s="347"/>
      <c r="M1" s="129" t="str">
        <f>Titulní!A35</f>
        <v>IV. čtvrtletí 2020</v>
      </c>
    </row>
    <row r="2" spans="1:13" ht="6" customHeight="1" x14ac:dyDescent="0.2"/>
    <row r="3" spans="1:13" ht="16.5" customHeight="1" x14ac:dyDescent="0.2">
      <c r="A3" s="397"/>
      <c r="B3" s="393" t="s">
        <v>187</v>
      </c>
      <c r="C3" s="394"/>
      <c r="D3" s="395"/>
      <c r="E3" s="393" t="s">
        <v>194</v>
      </c>
      <c r="F3" s="394"/>
      <c r="G3" s="395"/>
      <c r="H3" s="393" t="s">
        <v>188</v>
      </c>
      <c r="I3" s="394"/>
      <c r="J3" s="395"/>
      <c r="K3" s="393" t="s">
        <v>181</v>
      </c>
      <c r="L3" s="394"/>
      <c r="M3" s="431"/>
    </row>
    <row r="4" spans="1:13" x14ac:dyDescent="0.2">
      <c r="A4" s="398"/>
      <c r="B4" s="134" t="s">
        <v>71</v>
      </c>
      <c r="C4" s="135" t="s">
        <v>72</v>
      </c>
      <c r="D4" s="136" t="s">
        <v>73</v>
      </c>
      <c r="E4" s="134" t="s">
        <v>71</v>
      </c>
      <c r="F4" s="135" t="s">
        <v>72</v>
      </c>
      <c r="G4" s="136" t="s">
        <v>73</v>
      </c>
      <c r="H4" s="134" t="s">
        <v>71</v>
      </c>
      <c r="I4" s="135" t="s">
        <v>72</v>
      </c>
      <c r="J4" s="136" t="s">
        <v>73</v>
      </c>
      <c r="K4" s="134" t="s">
        <v>71</v>
      </c>
      <c r="L4" s="135" t="s">
        <v>72</v>
      </c>
      <c r="M4" s="135" t="s">
        <v>73</v>
      </c>
    </row>
    <row r="5" spans="1:13" ht="12.75" customHeight="1" x14ac:dyDescent="0.2">
      <c r="A5" s="384" t="s">
        <v>224</v>
      </c>
      <c r="B5" s="386">
        <f>SUM(B6:D6)</f>
        <v>481.15871800000002</v>
      </c>
      <c r="C5" s="387"/>
      <c r="D5" s="388"/>
      <c r="E5" s="386">
        <f>SUM(E6:G6)</f>
        <v>389.83379100000002</v>
      </c>
      <c r="F5" s="387"/>
      <c r="G5" s="388"/>
      <c r="H5" s="386">
        <f>SUM(H6:J6)</f>
        <v>2262.446406</v>
      </c>
      <c r="I5" s="387"/>
      <c r="J5" s="388"/>
      <c r="K5" s="386">
        <f>SUM(K6:M6)</f>
        <v>3133.4389150000006</v>
      </c>
      <c r="L5" s="387"/>
      <c r="M5" s="387"/>
    </row>
    <row r="6" spans="1:13" x14ac:dyDescent="0.2">
      <c r="A6" s="396"/>
      <c r="B6" s="262">
        <f>SUM(B7:B18)</f>
        <v>148.56165499999997</v>
      </c>
      <c r="C6" s="263">
        <f t="shared" ref="C6:M6" si="0">SUM(C7:C18)</f>
        <v>162.10297100000003</v>
      </c>
      <c r="D6" s="264">
        <f t="shared" si="0"/>
        <v>170.49409200000002</v>
      </c>
      <c r="E6" s="262">
        <f t="shared" si="0"/>
        <v>122.63820700000002</v>
      </c>
      <c r="F6" s="263">
        <f t="shared" si="0"/>
        <v>130.48398900000004</v>
      </c>
      <c r="G6" s="264">
        <f t="shared" si="0"/>
        <v>136.71159499999996</v>
      </c>
      <c r="H6" s="262">
        <f t="shared" si="0"/>
        <v>606.13450900000009</v>
      </c>
      <c r="I6" s="263">
        <f t="shared" si="0"/>
        <v>779.27451400000018</v>
      </c>
      <c r="J6" s="264">
        <f t="shared" si="0"/>
        <v>877.03738299999998</v>
      </c>
      <c r="K6" s="262">
        <f t="shared" si="0"/>
        <v>877.33437100000015</v>
      </c>
      <c r="L6" s="263">
        <f t="shared" si="0"/>
        <v>1071.861474</v>
      </c>
      <c r="M6" s="263">
        <f t="shared" si="0"/>
        <v>1184.2430700000002</v>
      </c>
    </row>
    <row r="7" spans="1:13" x14ac:dyDescent="0.2">
      <c r="A7" s="185" t="s">
        <v>164</v>
      </c>
      <c r="B7" s="188">
        <v>0.89744499999999994</v>
      </c>
      <c r="C7" s="189">
        <v>1.1121650000000001</v>
      </c>
      <c r="D7" s="190">
        <v>1.2770369999999998</v>
      </c>
      <c r="E7" s="188">
        <v>8.4629180000000002</v>
      </c>
      <c r="F7" s="189">
        <v>7.4296139999999999</v>
      </c>
      <c r="G7" s="190">
        <v>9.4825999999999997</v>
      </c>
      <c r="H7" s="188">
        <v>89.600860000000011</v>
      </c>
      <c r="I7" s="189">
        <v>121.910886</v>
      </c>
      <c r="J7" s="190">
        <v>136.43838200000002</v>
      </c>
      <c r="K7" s="277">
        <v>98.961223000000018</v>
      </c>
      <c r="L7" s="269">
        <v>130.452665</v>
      </c>
      <c r="M7" s="269">
        <v>147.19801900000002</v>
      </c>
    </row>
    <row r="8" spans="1:13" x14ac:dyDescent="0.2">
      <c r="A8" s="186" t="s">
        <v>163</v>
      </c>
      <c r="B8" s="188">
        <v>97.103518999999991</v>
      </c>
      <c r="C8" s="191">
        <v>97.141593000000015</v>
      </c>
      <c r="D8" s="192">
        <v>101.49884400000005</v>
      </c>
      <c r="E8" s="188">
        <v>51.954753000000011</v>
      </c>
      <c r="F8" s="191">
        <v>51.880374000000025</v>
      </c>
      <c r="G8" s="192">
        <v>55.183094999999994</v>
      </c>
      <c r="H8" s="188">
        <v>3.219862</v>
      </c>
      <c r="I8" s="191">
        <v>3.4197060000000001</v>
      </c>
      <c r="J8" s="192">
        <v>3.684469</v>
      </c>
      <c r="K8" s="277">
        <v>152.27813399999999</v>
      </c>
      <c r="L8" s="269">
        <v>152.44167300000004</v>
      </c>
      <c r="M8" s="269">
        <v>160.36640800000006</v>
      </c>
    </row>
    <row r="9" spans="1:13" x14ac:dyDescent="0.2">
      <c r="A9" s="186" t="s">
        <v>162</v>
      </c>
      <c r="B9" s="188">
        <v>0</v>
      </c>
      <c r="C9" s="191">
        <v>9.2500000000000004E-4</v>
      </c>
      <c r="D9" s="192">
        <v>0</v>
      </c>
      <c r="E9" s="188">
        <v>2.9666600000000001</v>
      </c>
      <c r="F9" s="191">
        <v>4.7858339999999995</v>
      </c>
      <c r="G9" s="192">
        <v>4.9489960000000002</v>
      </c>
      <c r="H9" s="188">
        <v>66.748494000000008</v>
      </c>
      <c r="I9" s="191">
        <v>90.079764999999995</v>
      </c>
      <c r="J9" s="192">
        <v>102.36523100000001</v>
      </c>
      <c r="K9" s="277">
        <v>69.715154000000013</v>
      </c>
      <c r="L9" s="269">
        <v>94.866523999999998</v>
      </c>
      <c r="M9" s="269">
        <v>107.314227</v>
      </c>
    </row>
    <row r="10" spans="1:13" x14ac:dyDescent="0.2">
      <c r="A10" s="186" t="s">
        <v>161</v>
      </c>
      <c r="B10" s="188">
        <v>0.91199199999999991</v>
      </c>
      <c r="C10" s="191">
        <v>1.907924</v>
      </c>
      <c r="D10" s="192">
        <v>5.288322</v>
      </c>
      <c r="E10" s="188">
        <v>4.415896</v>
      </c>
      <c r="F10" s="191">
        <v>4.5032860000000001</v>
      </c>
      <c r="G10" s="192">
        <v>5.162204</v>
      </c>
      <c r="H10" s="188">
        <v>319.47262200000006</v>
      </c>
      <c r="I10" s="191">
        <v>422.31353300000006</v>
      </c>
      <c r="J10" s="192">
        <v>483.88048100000003</v>
      </c>
      <c r="K10" s="277">
        <v>324.80051000000003</v>
      </c>
      <c r="L10" s="269">
        <v>428.72474300000005</v>
      </c>
      <c r="M10" s="269">
        <v>494.33100700000006</v>
      </c>
    </row>
    <row r="11" spans="1:13" x14ac:dyDescent="0.2">
      <c r="A11" s="186" t="s">
        <v>160</v>
      </c>
      <c r="B11" s="188">
        <v>0</v>
      </c>
      <c r="C11" s="191">
        <v>0</v>
      </c>
      <c r="D11" s="192">
        <v>0</v>
      </c>
      <c r="E11" s="188">
        <v>0</v>
      </c>
      <c r="F11" s="191">
        <v>0</v>
      </c>
      <c r="G11" s="192">
        <v>0</v>
      </c>
      <c r="H11" s="188">
        <v>0</v>
      </c>
      <c r="I11" s="191">
        <v>0</v>
      </c>
      <c r="J11" s="192">
        <v>0</v>
      </c>
      <c r="K11" s="277">
        <v>0</v>
      </c>
      <c r="L11" s="269">
        <v>0</v>
      </c>
      <c r="M11" s="269">
        <v>0</v>
      </c>
    </row>
    <row r="12" spans="1:13" x14ac:dyDescent="0.2">
      <c r="A12" s="186" t="s">
        <v>159</v>
      </c>
      <c r="B12" s="188">
        <v>0.22637000000000002</v>
      </c>
      <c r="C12" s="191">
        <v>3.184E-2</v>
      </c>
      <c r="D12" s="192">
        <v>0.11955</v>
      </c>
      <c r="E12" s="188">
        <v>0.40574199999999999</v>
      </c>
      <c r="F12" s="191">
        <v>1.828182</v>
      </c>
      <c r="G12" s="192">
        <v>1.84131</v>
      </c>
      <c r="H12" s="188">
        <v>1.796</v>
      </c>
      <c r="I12" s="191">
        <v>1.9419999999999999</v>
      </c>
      <c r="J12" s="192">
        <v>2.0790000000000002</v>
      </c>
      <c r="K12" s="277">
        <v>2.428112</v>
      </c>
      <c r="L12" s="269">
        <v>3.802022</v>
      </c>
      <c r="M12" s="269">
        <v>4.03986</v>
      </c>
    </row>
    <row r="13" spans="1:13" x14ac:dyDescent="0.2">
      <c r="A13" s="186" t="s">
        <v>158</v>
      </c>
      <c r="B13" s="188">
        <v>0</v>
      </c>
      <c r="C13" s="191">
        <v>0</v>
      </c>
      <c r="D13" s="192">
        <v>0</v>
      </c>
      <c r="E13" s="188">
        <v>1.4970000000000001</v>
      </c>
      <c r="F13" s="191">
        <v>1.718</v>
      </c>
      <c r="G13" s="192">
        <v>1.681</v>
      </c>
      <c r="H13" s="188">
        <v>0.12901899999999999</v>
      </c>
      <c r="I13" s="191">
        <v>0.20333000000000001</v>
      </c>
      <c r="J13" s="192">
        <v>0.9646030000000001</v>
      </c>
      <c r="K13" s="277">
        <v>1.6260190000000001</v>
      </c>
      <c r="L13" s="269">
        <v>1.92133</v>
      </c>
      <c r="M13" s="269">
        <v>2.6456030000000004</v>
      </c>
    </row>
    <row r="14" spans="1:13" x14ac:dyDescent="0.2">
      <c r="A14" s="186" t="s">
        <v>157</v>
      </c>
      <c r="B14" s="188">
        <v>0.245339</v>
      </c>
      <c r="C14" s="191">
        <v>0</v>
      </c>
      <c r="D14" s="192">
        <v>0.27638999999999997</v>
      </c>
      <c r="E14" s="188">
        <v>1.2867</v>
      </c>
      <c r="F14" s="191">
        <v>1.3080000000000001</v>
      </c>
      <c r="G14" s="192">
        <v>1.3311999999999999</v>
      </c>
      <c r="H14" s="188">
        <v>6.4689500000000004</v>
      </c>
      <c r="I14" s="191">
        <v>7.9137529999999998</v>
      </c>
      <c r="J14" s="192">
        <v>7.6210210000000007</v>
      </c>
      <c r="K14" s="277">
        <v>8.0009890000000006</v>
      </c>
      <c r="L14" s="269">
        <v>9.2217529999999996</v>
      </c>
      <c r="M14" s="269">
        <v>9.2286110000000008</v>
      </c>
    </row>
    <row r="15" spans="1:13" x14ac:dyDescent="0.2">
      <c r="A15" s="186" t="s">
        <v>156</v>
      </c>
      <c r="B15" s="188">
        <v>0.15195599999999998</v>
      </c>
      <c r="C15" s="191">
        <v>0.31646099999999994</v>
      </c>
      <c r="D15" s="192">
        <v>0.97057500000000008</v>
      </c>
      <c r="E15" s="188">
        <v>4.5317230000000004</v>
      </c>
      <c r="F15" s="191">
        <v>5.5042110000000006</v>
      </c>
      <c r="G15" s="192">
        <v>6.7703440000000006</v>
      </c>
      <c r="H15" s="188">
        <v>21.232624000000005</v>
      </c>
      <c r="I15" s="191">
        <v>19.786693000000003</v>
      </c>
      <c r="J15" s="192">
        <v>23.052631000000005</v>
      </c>
      <c r="K15" s="277">
        <v>25.916303000000006</v>
      </c>
      <c r="L15" s="269">
        <v>25.607365000000005</v>
      </c>
      <c r="M15" s="269">
        <v>30.793550000000007</v>
      </c>
    </row>
    <row r="16" spans="1:13" x14ac:dyDescent="0.2">
      <c r="A16" s="186" t="s">
        <v>14</v>
      </c>
      <c r="B16" s="188">
        <v>0</v>
      </c>
      <c r="C16" s="191">
        <v>0</v>
      </c>
      <c r="D16" s="192">
        <v>0</v>
      </c>
      <c r="E16" s="188">
        <v>0</v>
      </c>
      <c r="F16" s="191">
        <v>0</v>
      </c>
      <c r="G16" s="192">
        <v>0</v>
      </c>
      <c r="H16" s="188">
        <v>0</v>
      </c>
      <c r="I16" s="191">
        <v>0</v>
      </c>
      <c r="J16" s="192">
        <v>0</v>
      </c>
      <c r="K16" s="277">
        <v>0</v>
      </c>
      <c r="L16" s="269">
        <v>0</v>
      </c>
      <c r="M16" s="269">
        <v>0</v>
      </c>
    </row>
    <row r="17" spans="1:13" x14ac:dyDescent="0.2">
      <c r="A17" s="186" t="s">
        <v>155</v>
      </c>
      <c r="B17" s="188">
        <v>0.41225399999999995</v>
      </c>
      <c r="C17" s="191">
        <v>0.407447</v>
      </c>
      <c r="D17" s="192">
        <v>0.43065699999999996</v>
      </c>
      <c r="E17" s="188">
        <v>8.6219999999999995E-3</v>
      </c>
      <c r="F17" s="191">
        <v>8.2639999999999988E-3</v>
      </c>
      <c r="G17" s="192">
        <v>8.5229999999999993E-3</v>
      </c>
      <c r="H17" s="188">
        <v>0.19280600000000001</v>
      </c>
      <c r="I17" s="191">
        <v>0.114195</v>
      </c>
      <c r="J17" s="192">
        <v>6.5486000000000003E-2</v>
      </c>
      <c r="K17" s="277">
        <v>0.61368199999999995</v>
      </c>
      <c r="L17" s="269">
        <v>0.52990599999999999</v>
      </c>
      <c r="M17" s="269">
        <v>0.50466599999999995</v>
      </c>
    </row>
    <row r="18" spans="1:13" x14ac:dyDescent="0.2">
      <c r="A18" s="187" t="s">
        <v>154</v>
      </c>
      <c r="B18" s="188">
        <v>48.612779999999972</v>
      </c>
      <c r="C18" s="189">
        <v>61.18461600000002</v>
      </c>
      <c r="D18" s="190">
        <v>60.632716999999978</v>
      </c>
      <c r="E18" s="188">
        <v>47.108193000000014</v>
      </c>
      <c r="F18" s="189">
        <v>51.518224000000004</v>
      </c>
      <c r="G18" s="190">
        <v>50.302322999999994</v>
      </c>
      <c r="H18" s="188">
        <v>97.273272000000006</v>
      </c>
      <c r="I18" s="189">
        <v>111.59065299999999</v>
      </c>
      <c r="J18" s="190">
        <v>116.88607900000001</v>
      </c>
      <c r="K18" s="277">
        <v>192.99424499999998</v>
      </c>
      <c r="L18" s="269">
        <v>224.29349300000001</v>
      </c>
      <c r="M18" s="269">
        <v>227.82111899999998</v>
      </c>
    </row>
    <row r="19" spans="1:13" s="64" customFormat="1" ht="13.5" customHeight="1" x14ac:dyDescent="0.25">
      <c r="A19" s="278" t="s">
        <v>249</v>
      </c>
      <c r="B19" s="277">
        <v>441.0492999999999</v>
      </c>
      <c r="C19" s="269">
        <v>451.29429999999991</v>
      </c>
      <c r="D19" s="279">
        <v>454.5922999999998</v>
      </c>
      <c r="E19" s="277">
        <v>381.68599999999986</v>
      </c>
      <c r="F19" s="269">
        <v>380.16299999999984</v>
      </c>
      <c r="G19" s="279">
        <v>381.32799999999992</v>
      </c>
      <c r="H19" s="277">
        <v>9666.9900000000034</v>
      </c>
      <c r="I19" s="269">
        <v>9666.9900000000034</v>
      </c>
      <c r="J19" s="279">
        <v>9660.4900000000034</v>
      </c>
      <c r="K19" s="277">
        <v>10489.725300000004</v>
      </c>
      <c r="L19" s="269">
        <v>10498.447300000003</v>
      </c>
      <c r="M19" s="269">
        <v>10496.410300000003</v>
      </c>
    </row>
    <row r="20" spans="1:13" s="64" customFormat="1" ht="13.5" customHeight="1" x14ac:dyDescent="0.25">
      <c r="A20" s="278" t="s">
        <v>250</v>
      </c>
      <c r="B20" s="277">
        <v>919.31630000000189</v>
      </c>
      <c r="C20" s="269">
        <v>931.09690000000182</v>
      </c>
      <c r="D20" s="279">
        <v>943.36090000000195</v>
      </c>
      <c r="E20" s="277">
        <v>1208.7899999999995</v>
      </c>
      <c r="F20" s="269">
        <v>1206.8919999999996</v>
      </c>
      <c r="G20" s="279">
        <v>1208.0849999999996</v>
      </c>
      <c r="H20" s="277">
        <v>18534.061999999994</v>
      </c>
      <c r="I20" s="269">
        <v>18534.061999999994</v>
      </c>
      <c r="J20" s="279">
        <v>18423.569999999992</v>
      </c>
      <c r="K20" s="277">
        <v>20662.168299999998</v>
      </c>
      <c r="L20" s="269">
        <v>20672.050899999995</v>
      </c>
      <c r="M20" s="269">
        <v>20575.015899999995</v>
      </c>
    </row>
    <row r="21" spans="1:13" x14ac:dyDescent="0.2">
      <c r="M21" s="14" t="s">
        <v>111</v>
      </c>
    </row>
    <row r="25" spans="1:13" ht="13.5" x14ac:dyDescent="0.25">
      <c r="I25" s="9" t="s">
        <v>272</v>
      </c>
      <c r="J25" s="9" t="s">
        <v>273</v>
      </c>
      <c r="K25" s="9" t="s">
        <v>274</v>
      </c>
    </row>
    <row r="26" spans="1:13" x14ac:dyDescent="0.2">
      <c r="H26" s="9" t="s">
        <v>164</v>
      </c>
      <c r="I26" s="43">
        <f>SUM(B7:D7)</f>
        <v>3.2866469999999994</v>
      </c>
      <c r="J26" s="43">
        <f t="shared" ref="J26:J37" si="1">SUM(E7:G7)</f>
        <v>25.375132000000001</v>
      </c>
      <c r="K26" s="43">
        <f t="shared" ref="K26:K37" si="2">SUM(H7:J7)</f>
        <v>347.95012800000006</v>
      </c>
      <c r="L26" s="43"/>
    </row>
    <row r="27" spans="1:13" x14ac:dyDescent="0.2">
      <c r="H27" s="9" t="s">
        <v>163</v>
      </c>
      <c r="I27" s="43">
        <f t="shared" ref="I27:I37" si="3">SUM(B8:D8)</f>
        <v>295.74395600000003</v>
      </c>
      <c r="J27" s="43">
        <f t="shared" si="1"/>
        <v>159.01822200000004</v>
      </c>
      <c r="K27" s="43">
        <f t="shared" si="2"/>
        <v>10.324037000000001</v>
      </c>
      <c r="L27" s="43"/>
    </row>
    <row r="28" spans="1:13" x14ac:dyDescent="0.2">
      <c r="H28" s="9" t="s">
        <v>162</v>
      </c>
      <c r="I28" s="43">
        <f t="shared" si="3"/>
        <v>9.2500000000000004E-4</v>
      </c>
      <c r="J28" s="43">
        <f t="shared" si="1"/>
        <v>12.70149</v>
      </c>
      <c r="K28" s="43">
        <f t="shared" si="2"/>
        <v>259.19349</v>
      </c>
      <c r="L28" s="43"/>
    </row>
    <row r="29" spans="1:13" x14ac:dyDescent="0.2">
      <c r="H29" s="9" t="s">
        <v>161</v>
      </c>
      <c r="I29" s="43">
        <f t="shared" si="3"/>
        <v>8.1082380000000001</v>
      </c>
      <c r="J29" s="43">
        <f t="shared" si="1"/>
        <v>14.081385999999998</v>
      </c>
      <c r="K29" s="43">
        <f t="shared" si="2"/>
        <v>1225.6666360000002</v>
      </c>
      <c r="L29" s="43"/>
    </row>
    <row r="30" spans="1:13" x14ac:dyDescent="0.2">
      <c r="H30" s="9" t="s">
        <v>160</v>
      </c>
      <c r="I30" s="43">
        <f t="shared" si="3"/>
        <v>0</v>
      </c>
      <c r="J30" s="43">
        <f t="shared" si="1"/>
        <v>0</v>
      </c>
      <c r="K30" s="43">
        <f t="shared" si="2"/>
        <v>0</v>
      </c>
      <c r="L30" s="43"/>
    </row>
    <row r="31" spans="1:13" x14ac:dyDescent="0.2">
      <c r="H31" s="9" t="s">
        <v>159</v>
      </c>
      <c r="I31" s="43">
        <f t="shared" si="3"/>
        <v>0.37775999999999998</v>
      </c>
      <c r="J31" s="43">
        <f t="shared" si="1"/>
        <v>4.075234</v>
      </c>
      <c r="K31" s="43">
        <f t="shared" si="2"/>
        <v>5.8170000000000002</v>
      </c>
      <c r="L31" s="43"/>
    </row>
    <row r="32" spans="1:13" x14ac:dyDescent="0.2">
      <c r="H32" s="9" t="s">
        <v>158</v>
      </c>
      <c r="I32" s="43">
        <f t="shared" si="3"/>
        <v>0</v>
      </c>
      <c r="J32" s="43">
        <f t="shared" si="1"/>
        <v>4.8959999999999999</v>
      </c>
      <c r="K32" s="43">
        <f t="shared" si="2"/>
        <v>1.2969520000000001</v>
      </c>
      <c r="L32" s="43"/>
    </row>
    <row r="33" spans="8:12" x14ac:dyDescent="0.2">
      <c r="H33" s="9" t="s">
        <v>157</v>
      </c>
      <c r="I33" s="43">
        <f t="shared" si="3"/>
        <v>0.521729</v>
      </c>
      <c r="J33" s="43">
        <f t="shared" si="1"/>
        <v>3.9258999999999999</v>
      </c>
      <c r="K33" s="43">
        <f t="shared" si="2"/>
        <v>22.003723999999998</v>
      </c>
      <c r="L33" s="43"/>
    </row>
    <row r="34" spans="8:12" x14ac:dyDescent="0.2">
      <c r="H34" s="9" t="s">
        <v>156</v>
      </c>
      <c r="I34" s="43">
        <f t="shared" si="3"/>
        <v>1.438992</v>
      </c>
      <c r="J34" s="43">
        <f t="shared" si="1"/>
        <v>16.806278000000002</v>
      </c>
      <c r="K34" s="43">
        <f t="shared" si="2"/>
        <v>64.07194800000002</v>
      </c>
      <c r="L34" s="43"/>
    </row>
    <row r="35" spans="8:12" x14ac:dyDescent="0.2">
      <c r="H35" s="9" t="s">
        <v>14</v>
      </c>
      <c r="I35" s="43">
        <f t="shared" si="3"/>
        <v>0</v>
      </c>
      <c r="J35" s="43">
        <f t="shared" si="1"/>
        <v>0</v>
      </c>
      <c r="K35" s="43">
        <f t="shared" si="2"/>
        <v>0</v>
      </c>
      <c r="L35" s="43"/>
    </row>
    <row r="36" spans="8:12" x14ac:dyDescent="0.2">
      <c r="H36" s="9" t="s">
        <v>155</v>
      </c>
      <c r="I36" s="43">
        <f t="shared" si="3"/>
        <v>1.2503579999999999</v>
      </c>
      <c r="J36" s="43">
        <f t="shared" si="1"/>
        <v>2.5408999999999998E-2</v>
      </c>
      <c r="K36" s="43">
        <f t="shared" si="2"/>
        <v>0.37248700000000001</v>
      </c>
      <c r="L36" s="43"/>
    </row>
    <row r="37" spans="8:12" x14ac:dyDescent="0.2">
      <c r="H37" s="9" t="s">
        <v>154</v>
      </c>
      <c r="I37" s="43">
        <f t="shared" si="3"/>
        <v>170.43011299999998</v>
      </c>
      <c r="J37" s="43">
        <f t="shared" si="1"/>
        <v>148.92874</v>
      </c>
      <c r="K37" s="43">
        <f t="shared" si="2"/>
        <v>325.75000399999999</v>
      </c>
      <c r="L37" s="43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28515625" style="11" customWidth="1"/>
    <col min="2" max="13" width="10.140625" style="11" customWidth="1"/>
    <col min="14" max="14" width="11.7109375" style="11" customWidth="1"/>
    <col min="15" max="16384" width="9.140625" style="11"/>
  </cols>
  <sheetData>
    <row r="1" spans="1:13" s="58" customFormat="1" ht="18.75" x14ac:dyDescent="0.3">
      <c r="A1" s="50" t="s">
        <v>330</v>
      </c>
      <c r="M1" s="129" t="str">
        <f>Titulní!A35</f>
        <v>IV. čtvrtletí 2020</v>
      </c>
    </row>
    <row r="2" spans="1:13" ht="6" customHeight="1" x14ac:dyDescent="0.2"/>
    <row r="3" spans="1:13" x14ac:dyDescent="0.2">
      <c r="A3" s="397"/>
      <c r="B3" s="393" t="s">
        <v>198</v>
      </c>
      <c r="C3" s="394"/>
      <c r="D3" s="395"/>
      <c r="E3" s="393" t="s">
        <v>200</v>
      </c>
      <c r="F3" s="394"/>
      <c r="G3" s="395"/>
      <c r="H3" s="393" t="s">
        <v>201</v>
      </c>
      <c r="I3" s="394"/>
      <c r="J3" s="395"/>
      <c r="K3" s="393" t="s">
        <v>202</v>
      </c>
      <c r="L3" s="394"/>
      <c r="M3" s="431"/>
    </row>
    <row r="4" spans="1:13" x14ac:dyDescent="0.2">
      <c r="A4" s="398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</row>
    <row r="5" spans="1:13" x14ac:dyDescent="0.2">
      <c r="A5" s="384" t="s">
        <v>10</v>
      </c>
      <c r="B5" s="386">
        <f>D6</f>
        <v>21780.980580000101</v>
      </c>
      <c r="C5" s="387"/>
      <c r="D5" s="388"/>
      <c r="E5" s="386">
        <f>G6</f>
        <v>21785.054670000103</v>
      </c>
      <c r="F5" s="387"/>
      <c r="G5" s="388"/>
      <c r="H5" s="386">
        <f>J6</f>
        <v>21338.526670000094</v>
      </c>
      <c r="I5" s="387"/>
      <c r="J5" s="388"/>
      <c r="K5" s="386">
        <f>M6</f>
        <v>21329.64745000008</v>
      </c>
      <c r="L5" s="387"/>
      <c r="M5" s="387"/>
    </row>
    <row r="6" spans="1:13" x14ac:dyDescent="0.2">
      <c r="A6" s="396"/>
      <c r="B6" s="258">
        <f>SUM(B7:B14)</f>
        <v>21780.0462900001</v>
      </c>
      <c r="C6" s="259">
        <f t="shared" ref="C6:M6" si="0">SUM(C7:C14)</f>
        <v>21788.3043600001</v>
      </c>
      <c r="D6" s="260">
        <f t="shared" si="0"/>
        <v>21780.980580000101</v>
      </c>
      <c r="E6" s="258">
        <f t="shared" si="0"/>
        <v>21782.973380000101</v>
      </c>
      <c r="F6" s="259">
        <f t="shared" si="0"/>
        <v>21783.437980000097</v>
      </c>
      <c r="G6" s="260">
        <f t="shared" si="0"/>
        <v>21785.054670000103</v>
      </c>
      <c r="H6" s="258">
        <f t="shared" si="0"/>
        <v>21309.413550000099</v>
      </c>
      <c r="I6" s="259">
        <f t="shared" si="0"/>
        <v>21335.979560000102</v>
      </c>
      <c r="J6" s="260">
        <f t="shared" si="0"/>
        <v>21338.526670000094</v>
      </c>
      <c r="K6" s="258">
        <f t="shared" si="0"/>
        <v>21333.953210000091</v>
      </c>
      <c r="L6" s="259">
        <f t="shared" si="0"/>
        <v>21334.467450000084</v>
      </c>
      <c r="M6" s="259">
        <f t="shared" si="0"/>
        <v>21329.64745000008</v>
      </c>
    </row>
    <row r="7" spans="1:13" x14ac:dyDescent="0.2">
      <c r="A7" s="156" t="s">
        <v>0</v>
      </c>
      <c r="B7" s="181">
        <v>4290</v>
      </c>
      <c r="C7" s="197">
        <v>4290</v>
      </c>
      <c r="D7" s="200">
        <v>4290</v>
      </c>
      <c r="E7" s="181">
        <v>4290</v>
      </c>
      <c r="F7" s="197">
        <v>4290</v>
      </c>
      <c r="G7" s="200">
        <v>4290</v>
      </c>
      <c r="H7" s="181">
        <v>4290</v>
      </c>
      <c r="I7" s="197">
        <v>4290</v>
      </c>
      <c r="J7" s="200">
        <v>4290</v>
      </c>
      <c r="K7" s="181">
        <v>4290</v>
      </c>
      <c r="L7" s="197">
        <v>4290</v>
      </c>
      <c r="M7" s="197">
        <v>4290</v>
      </c>
    </row>
    <row r="8" spans="1:13" x14ac:dyDescent="0.2">
      <c r="A8" s="156" t="s">
        <v>15</v>
      </c>
      <c r="B8" s="157">
        <v>10512.787999999999</v>
      </c>
      <c r="C8" s="158">
        <v>10512.787999999999</v>
      </c>
      <c r="D8" s="159">
        <v>10507.587999999998</v>
      </c>
      <c r="E8" s="157">
        <v>10507.587999999998</v>
      </c>
      <c r="F8" s="158">
        <v>10506.497999999998</v>
      </c>
      <c r="G8" s="159">
        <v>10506.497999999998</v>
      </c>
      <c r="H8" s="157">
        <v>10031.948</v>
      </c>
      <c r="I8" s="158">
        <v>10054.888000000001</v>
      </c>
      <c r="J8" s="159">
        <v>10058.248</v>
      </c>
      <c r="K8" s="157">
        <v>10058.348</v>
      </c>
      <c r="L8" s="158">
        <v>10058.347999999998</v>
      </c>
      <c r="M8" s="179">
        <v>10058.347999999998</v>
      </c>
    </row>
    <row r="9" spans="1:13" x14ac:dyDescent="0.2">
      <c r="A9" s="156" t="s">
        <v>16</v>
      </c>
      <c r="B9" s="157">
        <v>1363.5</v>
      </c>
      <c r="C9" s="158">
        <v>1363.5</v>
      </c>
      <c r="D9" s="159">
        <v>1363.5</v>
      </c>
      <c r="E9" s="157">
        <v>1363.5</v>
      </c>
      <c r="F9" s="158">
        <v>1363.5</v>
      </c>
      <c r="G9" s="159">
        <v>1363.5</v>
      </c>
      <c r="H9" s="157">
        <v>1363.5</v>
      </c>
      <c r="I9" s="158">
        <v>1363.5</v>
      </c>
      <c r="J9" s="159">
        <v>1363.5</v>
      </c>
      <c r="K9" s="157">
        <v>1363.5</v>
      </c>
      <c r="L9" s="158">
        <v>1363.5</v>
      </c>
      <c r="M9" s="179">
        <v>1363.5</v>
      </c>
    </row>
    <row r="10" spans="1:13" x14ac:dyDescent="0.2">
      <c r="A10" s="156" t="s">
        <v>17</v>
      </c>
      <c r="B10" s="157">
        <v>940.71029999999803</v>
      </c>
      <c r="C10" s="158">
        <v>948.29729999999813</v>
      </c>
      <c r="D10" s="159">
        <v>947.79729999999813</v>
      </c>
      <c r="E10" s="157">
        <v>948.76429999999812</v>
      </c>
      <c r="F10" s="158">
        <v>949.90629999999805</v>
      </c>
      <c r="G10" s="159">
        <v>951.68429999999807</v>
      </c>
      <c r="H10" s="157">
        <v>951.95129999999824</v>
      </c>
      <c r="I10" s="158">
        <v>955.41829999999845</v>
      </c>
      <c r="J10" s="159">
        <v>955.38129999999865</v>
      </c>
      <c r="K10" s="157">
        <v>952.30229999999858</v>
      </c>
      <c r="L10" s="158">
        <v>959.39529999999888</v>
      </c>
      <c r="M10" s="179">
        <v>962.13929999999903</v>
      </c>
    </row>
    <row r="11" spans="1:13" x14ac:dyDescent="0.2">
      <c r="A11" s="156" t="s">
        <v>3</v>
      </c>
      <c r="B11" s="157">
        <v>1094.7438899999975</v>
      </c>
      <c r="C11" s="158">
        <v>1094.7293899999972</v>
      </c>
      <c r="D11" s="159">
        <v>1094.7313899999974</v>
      </c>
      <c r="E11" s="157">
        <v>1094.4663899999973</v>
      </c>
      <c r="F11" s="158">
        <v>1094.6163899999974</v>
      </c>
      <c r="G11" s="159">
        <v>1094.3808899999974</v>
      </c>
      <c r="H11" s="157">
        <v>1093.5798899999972</v>
      </c>
      <c r="I11" s="158">
        <v>1093.6778899999974</v>
      </c>
      <c r="J11" s="159">
        <v>1093.1923899999974</v>
      </c>
      <c r="K11" s="157">
        <v>1092.9653899999976</v>
      </c>
      <c r="L11" s="158">
        <v>1091.4443899999976</v>
      </c>
      <c r="M11" s="179">
        <v>1090.7804699999976</v>
      </c>
    </row>
    <row r="12" spans="1:13" x14ac:dyDescent="0.2">
      <c r="A12" s="156" t="s">
        <v>18</v>
      </c>
      <c r="B12" s="157">
        <v>1171.5</v>
      </c>
      <c r="C12" s="158">
        <v>1171.5</v>
      </c>
      <c r="D12" s="159">
        <v>1171.5</v>
      </c>
      <c r="E12" s="157">
        <v>1171.5</v>
      </c>
      <c r="F12" s="158">
        <v>1171.5</v>
      </c>
      <c r="G12" s="159">
        <v>1171.5</v>
      </c>
      <c r="H12" s="157">
        <v>1171.5</v>
      </c>
      <c r="I12" s="158">
        <v>1171.5</v>
      </c>
      <c r="J12" s="159">
        <v>1171.5</v>
      </c>
      <c r="K12" s="157">
        <v>1171.5</v>
      </c>
      <c r="L12" s="158">
        <v>1171.5</v>
      </c>
      <c r="M12" s="179">
        <v>1171.5</v>
      </c>
    </row>
    <row r="13" spans="1:13" x14ac:dyDescent="0.2">
      <c r="A13" s="156" t="s">
        <v>1</v>
      </c>
      <c r="B13" s="157">
        <v>339.42440000000011</v>
      </c>
      <c r="C13" s="158">
        <v>339.4294000000001</v>
      </c>
      <c r="D13" s="159">
        <v>339.4294000000001</v>
      </c>
      <c r="E13" s="157">
        <v>339.4294000000001</v>
      </c>
      <c r="F13" s="158">
        <v>339.4294000000001</v>
      </c>
      <c r="G13" s="159">
        <v>339.4294000000001</v>
      </c>
      <c r="H13" s="157">
        <v>339.4294000000001</v>
      </c>
      <c r="I13" s="158">
        <v>339.4294000000001</v>
      </c>
      <c r="J13" s="159">
        <v>339.4294000000001</v>
      </c>
      <c r="K13" s="157">
        <v>339.41940000000011</v>
      </c>
      <c r="L13" s="158">
        <v>339.41940000000011</v>
      </c>
      <c r="M13" s="179">
        <v>339.41190000000012</v>
      </c>
    </row>
    <row r="14" spans="1:13" x14ac:dyDescent="0.2">
      <c r="A14" s="156" t="s">
        <v>2</v>
      </c>
      <c r="B14" s="160">
        <v>2067.3797000001064</v>
      </c>
      <c r="C14" s="161">
        <v>2068.0602700001082</v>
      </c>
      <c r="D14" s="162">
        <v>2066.4344900001074</v>
      </c>
      <c r="E14" s="160">
        <v>2067.7252900001063</v>
      </c>
      <c r="F14" s="161">
        <v>2067.9878900001067</v>
      </c>
      <c r="G14" s="162">
        <v>2068.0620800001075</v>
      </c>
      <c r="H14" s="160">
        <v>2067.5049600001025</v>
      </c>
      <c r="I14" s="161">
        <v>2067.5659700001024</v>
      </c>
      <c r="J14" s="162">
        <v>2067.2755800001014</v>
      </c>
      <c r="K14" s="160">
        <v>2065.9181200000967</v>
      </c>
      <c r="L14" s="161">
        <v>2060.8603600000879</v>
      </c>
      <c r="M14" s="161">
        <v>2053.9677800000863</v>
      </c>
    </row>
    <row r="15" spans="1:13" x14ac:dyDescent="0.2">
      <c r="M15" s="14" t="s">
        <v>104</v>
      </c>
    </row>
    <row r="16" spans="1:13" ht="3.75" customHeight="1" x14ac:dyDescent="0.2"/>
    <row r="17" spans="1:10" x14ac:dyDescent="0.2">
      <c r="A17" s="135"/>
      <c r="B17" s="193" t="s">
        <v>7</v>
      </c>
      <c r="C17" s="193" t="s">
        <v>20</v>
      </c>
      <c r="D17" s="193" t="s">
        <v>21</v>
      </c>
      <c r="E17" s="193" t="s">
        <v>22</v>
      </c>
      <c r="F17" s="193" t="s">
        <v>43</v>
      </c>
      <c r="G17" s="193" t="s">
        <v>44</v>
      </c>
      <c r="H17" s="193" t="s">
        <v>45</v>
      </c>
      <c r="I17" s="193" t="s">
        <v>46</v>
      </c>
      <c r="J17" s="193" t="s">
        <v>54</v>
      </c>
    </row>
    <row r="18" spans="1:10" x14ac:dyDescent="0.2">
      <c r="A18" s="194" t="s">
        <v>10</v>
      </c>
      <c r="B18" s="195">
        <f>SUM(B19:B32)</f>
        <v>4290</v>
      </c>
      <c r="C18" s="195">
        <f t="shared" ref="C18:I18" si="1">SUM(C19:C32)</f>
        <v>10058.348</v>
      </c>
      <c r="D18" s="177">
        <f t="shared" si="1"/>
        <v>1363.5</v>
      </c>
      <c r="E18" s="177">
        <f t="shared" si="1"/>
        <v>962.13929999999993</v>
      </c>
      <c r="F18" s="177">
        <f t="shared" si="1"/>
        <v>1090.7804700000002</v>
      </c>
      <c r="G18" s="177">
        <f t="shared" si="1"/>
        <v>1171.5</v>
      </c>
      <c r="H18" s="177">
        <f t="shared" si="1"/>
        <v>339.4119</v>
      </c>
      <c r="I18" s="177">
        <f t="shared" si="1"/>
        <v>2053.9677799999981</v>
      </c>
      <c r="J18" s="177">
        <f t="shared" ref="J18:J32" si="2">SUM(B18:I18)</f>
        <v>21329.64745</v>
      </c>
    </row>
    <row r="19" spans="1:10" x14ac:dyDescent="0.2">
      <c r="A19" s="196" t="s">
        <v>256</v>
      </c>
      <c r="B19" s="197">
        <v>0</v>
      </c>
      <c r="C19" s="197">
        <v>147.94</v>
      </c>
      <c r="D19" s="197">
        <v>0</v>
      </c>
      <c r="E19" s="197">
        <v>19.195</v>
      </c>
      <c r="F19" s="197">
        <v>11.205999999999998</v>
      </c>
      <c r="G19" s="197">
        <v>0</v>
      </c>
      <c r="H19" s="197">
        <v>0</v>
      </c>
      <c r="I19" s="197">
        <v>21.136090000000038</v>
      </c>
      <c r="J19" s="161">
        <f t="shared" si="2"/>
        <v>199.47709000000003</v>
      </c>
    </row>
    <row r="20" spans="1:10" x14ac:dyDescent="0.2">
      <c r="A20" s="198" t="s">
        <v>258</v>
      </c>
      <c r="B20" s="199">
        <v>2250</v>
      </c>
      <c r="C20" s="199">
        <v>222.99500000000003</v>
      </c>
      <c r="D20" s="199">
        <v>0</v>
      </c>
      <c r="E20" s="199">
        <v>50.494000000000007</v>
      </c>
      <c r="F20" s="199">
        <v>157.0034500000001</v>
      </c>
      <c r="G20" s="199">
        <v>0</v>
      </c>
      <c r="H20" s="199">
        <v>0</v>
      </c>
      <c r="I20" s="199">
        <v>242.23853000000037</v>
      </c>
      <c r="J20" s="179">
        <f t="shared" si="2"/>
        <v>2922.7309800000007</v>
      </c>
    </row>
    <row r="21" spans="1:10" x14ac:dyDescent="0.2">
      <c r="A21" s="198" t="s">
        <v>259</v>
      </c>
      <c r="B21" s="199">
        <v>0</v>
      </c>
      <c r="C21" s="199">
        <v>226.29999999999998</v>
      </c>
      <c r="D21" s="199">
        <v>118.5</v>
      </c>
      <c r="E21" s="199">
        <v>76.674000000000007</v>
      </c>
      <c r="F21" s="199">
        <v>33.811700000000002</v>
      </c>
      <c r="G21" s="199">
        <v>0</v>
      </c>
      <c r="H21" s="199">
        <v>8.4101999999999997</v>
      </c>
      <c r="I21" s="199">
        <v>448.9384399999995</v>
      </c>
      <c r="J21" s="179">
        <f t="shared" si="2"/>
        <v>912.63433999999938</v>
      </c>
    </row>
    <row r="22" spans="1:10" x14ac:dyDescent="0.2">
      <c r="A22" s="198" t="s">
        <v>260</v>
      </c>
      <c r="B22" s="199">
        <v>0</v>
      </c>
      <c r="C22" s="199">
        <v>540.05600000000004</v>
      </c>
      <c r="D22" s="199">
        <v>400</v>
      </c>
      <c r="E22" s="199">
        <v>20.901999999999997</v>
      </c>
      <c r="F22" s="199">
        <v>7.6619999999999973</v>
      </c>
      <c r="G22" s="199">
        <v>0</v>
      </c>
      <c r="H22" s="199">
        <v>67.91</v>
      </c>
      <c r="I22" s="199">
        <v>12.80113999999999</v>
      </c>
      <c r="J22" s="179">
        <f t="shared" si="2"/>
        <v>1049.3311400000002</v>
      </c>
    </row>
    <row r="23" spans="1:10" x14ac:dyDescent="0.2">
      <c r="A23" s="198" t="s">
        <v>257</v>
      </c>
      <c r="B23" s="199">
        <v>2040</v>
      </c>
      <c r="C23" s="199">
        <v>15.260000000000002</v>
      </c>
      <c r="D23" s="199">
        <v>0</v>
      </c>
      <c r="E23" s="199">
        <v>82.050000000000011</v>
      </c>
      <c r="F23" s="199">
        <v>16.226099999999985</v>
      </c>
      <c r="G23" s="199">
        <v>475</v>
      </c>
      <c r="H23" s="199">
        <v>10.91</v>
      </c>
      <c r="I23" s="199">
        <v>89.921749999999818</v>
      </c>
      <c r="J23" s="179">
        <f t="shared" si="2"/>
        <v>2729.3678500000001</v>
      </c>
    </row>
    <row r="24" spans="1:10" x14ac:dyDescent="0.2">
      <c r="A24" s="198" t="s">
        <v>261</v>
      </c>
      <c r="B24" s="199">
        <v>0</v>
      </c>
      <c r="C24" s="199">
        <v>182.59900000000002</v>
      </c>
      <c r="D24" s="199">
        <v>0</v>
      </c>
      <c r="E24" s="199">
        <v>58.250500000000017</v>
      </c>
      <c r="F24" s="199">
        <v>29.837899999999966</v>
      </c>
      <c r="G24" s="199">
        <v>0</v>
      </c>
      <c r="H24" s="199">
        <v>10.204499999999999</v>
      </c>
      <c r="I24" s="199">
        <v>92.063559999999683</v>
      </c>
      <c r="J24" s="179">
        <f t="shared" si="2"/>
        <v>372.95545999999968</v>
      </c>
    </row>
    <row r="25" spans="1:10" x14ac:dyDescent="0.2">
      <c r="A25" s="198" t="s">
        <v>262</v>
      </c>
      <c r="B25" s="199">
        <v>0</v>
      </c>
      <c r="C25" s="199">
        <v>4.835</v>
      </c>
      <c r="D25" s="199">
        <v>0</v>
      </c>
      <c r="E25" s="199">
        <v>40.198000000000015</v>
      </c>
      <c r="F25" s="199">
        <v>26.082299999999979</v>
      </c>
      <c r="G25" s="199">
        <v>0</v>
      </c>
      <c r="H25" s="199">
        <v>50.096199999999996</v>
      </c>
      <c r="I25" s="199">
        <v>111.85684999999991</v>
      </c>
      <c r="J25" s="179">
        <f t="shared" si="2"/>
        <v>233.0683499999999</v>
      </c>
    </row>
    <row r="26" spans="1:10" x14ac:dyDescent="0.2">
      <c r="A26" s="198" t="s">
        <v>263</v>
      </c>
      <c r="B26" s="199">
        <v>0</v>
      </c>
      <c r="C26" s="199">
        <v>1282.5810000000004</v>
      </c>
      <c r="D26" s="199">
        <v>0</v>
      </c>
      <c r="E26" s="199">
        <v>93.258999999999972</v>
      </c>
      <c r="F26" s="199">
        <v>17.489399999999986</v>
      </c>
      <c r="G26" s="199">
        <v>0</v>
      </c>
      <c r="H26" s="199">
        <v>28.4</v>
      </c>
      <c r="I26" s="199">
        <v>60.590950000000369</v>
      </c>
      <c r="J26" s="179">
        <f t="shared" si="2"/>
        <v>1482.3203500000009</v>
      </c>
    </row>
    <row r="27" spans="1:10" x14ac:dyDescent="0.2">
      <c r="A27" s="198" t="s">
        <v>264</v>
      </c>
      <c r="B27" s="199">
        <v>0</v>
      </c>
      <c r="C27" s="199">
        <v>111.60600000000001</v>
      </c>
      <c r="D27" s="199">
        <v>0</v>
      </c>
      <c r="E27" s="199">
        <v>118.91599999999994</v>
      </c>
      <c r="F27" s="199">
        <v>12.418619999999992</v>
      </c>
      <c r="G27" s="199">
        <v>650</v>
      </c>
      <c r="H27" s="199">
        <v>45.891999999999996</v>
      </c>
      <c r="I27" s="199">
        <v>109.71068999999997</v>
      </c>
      <c r="J27" s="179">
        <f t="shared" si="2"/>
        <v>1048.5433099999998</v>
      </c>
    </row>
    <row r="28" spans="1:10" x14ac:dyDescent="0.2">
      <c r="A28" s="198" t="s">
        <v>265</v>
      </c>
      <c r="B28" s="199">
        <v>0</v>
      </c>
      <c r="C28" s="199">
        <v>1273.7099999999998</v>
      </c>
      <c r="D28" s="199">
        <v>0</v>
      </c>
      <c r="E28" s="199">
        <v>55.944000000000003</v>
      </c>
      <c r="F28" s="199">
        <v>29.715500000000027</v>
      </c>
      <c r="G28" s="199">
        <v>0</v>
      </c>
      <c r="H28" s="199">
        <v>19.2</v>
      </c>
      <c r="I28" s="199">
        <v>93.712099999999836</v>
      </c>
      <c r="J28" s="179">
        <f t="shared" si="2"/>
        <v>1472.2815999999996</v>
      </c>
    </row>
    <row r="29" spans="1:10" x14ac:dyDescent="0.2">
      <c r="A29" s="198" t="s">
        <v>266</v>
      </c>
      <c r="B29" s="199">
        <v>0</v>
      </c>
      <c r="C29" s="199">
        <v>262.08500000000004</v>
      </c>
      <c r="D29" s="199">
        <v>0</v>
      </c>
      <c r="E29" s="199">
        <v>69.707000000000008</v>
      </c>
      <c r="F29" s="199">
        <v>20.648299999999988</v>
      </c>
      <c r="G29" s="199">
        <v>1.5</v>
      </c>
      <c r="H29" s="199">
        <v>5.3199999999999994</v>
      </c>
      <c r="I29" s="199">
        <v>206.56008999999887</v>
      </c>
      <c r="J29" s="179">
        <f t="shared" si="2"/>
        <v>565.82038999999895</v>
      </c>
    </row>
    <row r="30" spans="1:10" x14ac:dyDescent="0.2">
      <c r="A30" s="198" t="s">
        <v>267</v>
      </c>
      <c r="B30" s="199">
        <v>0</v>
      </c>
      <c r="C30" s="199">
        <v>1652.4259999999999</v>
      </c>
      <c r="D30" s="199">
        <v>0</v>
      </c>
      <c r="E30" s="199">
        <v>198.6688</v>
      </c>
      <c r="F30" s="199">
        <v>644.30119999999999</v>
      </c>
      <c r="G30" s="199">
        <v>45</v>
      </c>
      <c r="H30" s="199">
        <v>6.0439999999999996</v>
      </c>
      <c r="I30" s="199">
        <v>246.24292999999895</v>
      </c>
      <c r="J30" s="179">
        <f t="shared" si="2"/>
        <v>2792.6829299999986</v>
      </c>
    </row>
    <row r="31" spans="1:10" x14ac:dyDescent="0.2">
      <c r="A31" s="198" t="s">
        <v>268</v>
      </c>
      <c r="B31" s="199">
        <v>0</v>
      </c>
      <c r="C31" s="199">
        <v>4003.413</v>
      </c>
      <c r="D31" s="199">
        <v>845</v>
      </c>
      <c r="E31" s="199">
        <v>45.443000000000026</v>
      </c>
      <c r="F31" s="199">
        <v>76.762499999999989</v>
      </c>
      <c r="G31" s="199">
        <v>0</v>
      </c>
      <c r="H31" s="199">
        <v>86.8</v>
      </c>
      <c r="I31" s="199">
        <v>162.00358</v>
      </c>
      <c r="J31" s="179">
        <f t="shared" si="2"/>
        <v>5219.4220800000003</v>
      </c>
    </row>
    <row r="32" spans="1:10" x14ac:dyDescent="0.2">
      <c r="A32" s="196" t="s">
        <v>269</v>
      </c>
      <c r="B32" s="197">
        <v>0</v>
      </c>
      <c r="C32" s="197">
        <v>132.54200000000003</v>
      </c>
      <c r="D32" s="197">
        <v>0</v>
      </c>
      <c r="E32" s="197">
        <v>32.437999999999988</v>
      </c>
      <c r="F32" s="197">
        <v>7.615499999999999</v>
      </c>
      <c r="G32" s="197">
        <v>0</v>
      </c>
      <c r="H32" s="197">
        <v>0.22500000000000001</v>
      </c>
      <c r="I32" s="197">
        <v>156.19108000000051</v>
      </c>
      <c r="J32" s="161">
        <f t="shared" si="2"/>
        <v>329.01158000000055</v>
      </c>
    </row>
    <row r="33" spans="10:10" x14ac:dyDescent="0.2">
      <c r="J33" s="14" t="s">
        <v>104</v>
      </c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18.75" x14ac:dyDescent="0.3">
      <c r="A1" s="50" t="s">
        <v>331</v>
      </c>
      <c r="J1" s="129" t="str">
        <f>Titulní!A35</f>
        <v>IV. čtvrtletí 2020</v>
      </c>
    </row>
    <row r="2" spans="1:10" s="58" customFormat="1" ht="15.75" x14ac:dyDescent="0.25">
      <c r="A2" s="175" t="s">
        <v>332</v>
      </c>
    </row>
    <row r="3" spans="1:10" ht="6" customHeight="1" x14ac:dyDescent="0.2"/>
    <row r="4" spans="1:10" x14ac:dyDescent="0.2">
      <c r="A4" s="201"/>
      <c r="B4" s="193" t="s">
        <v>7</v>
      </c>
      <c r="C4" s="193" t="s">
        <v>20</v>
      </c>
      <c r="D4" s="193" t="s">
        <v>21</v>
      </c>
      <c r="E4" s="193" t="s">
        <v>22</v>
      </c>
      <c r="F4" s="193" t="s">
        <v>43</v>
      </c>
      <c r="G4" s="193" t="s">
        <v>44</v>
      </c>
      <c r="H4" s="193" t="s">
        <v>45</v>
      </c>
      <c r="I4" s="193" t="s">
        <v>46</v>
      </c>
      <c r="J4" s="193" t="s">
        <v>54</v>
      </c>
    </row>
    <row r="5" spans="1:10" x14ac:dyDescent="0.2">
      <c r="A5" s="202" t="s">
        <v>10</v>
      </c>
      <c r="B5" s="195">
        <f>SUM(B6:B19)</f>
        <v>7948070.0299999993</v>
      </c>
      <c r="C5" s="177">
        <f t="shared" ref="C5:I5" si="0">SUM(C6:C19)</f>
        <v>10600183.449999999</v>
      </c>
      <c r="D5" s="177">
        <f t="shared" si="0"/>
        <v>1541686.26</v>
      </c>
      <c r="E5" s="177">
        <f t="shared" si="0"/>
        <v>1036973.263</v>
      </c>
      <c r="F5" s="177">
        <f t="shared" si="0"/>
        <v>640322.04799999995</v>
      </c>
      <c r="G5" s="177">
        <f t="shared" si="0"/>
        <v>333191.69900000008</v>
      </c>
      <c r="H5" s="177">
        <f t="shared" si="0"/>
        <v>190500.87500000003</v>
      </c>
      <c r="I5" s="177">
        <f t="shared" si="0"/>
        <v>203228.03000000046</v>
      </c>
      <c r="J5" s="177">
        <f t="shared" ref="J5:J19" si="1">SUM(B5:I5)</f>
        <v>22494155.655000001</v>
      </c>
    </row>
    <row r="6" spans="1:10" x14ac:dyDescent="0.2">
      <c r="A6" s="196" t="s">
        <v>256</v>
      </c>
      <c r="B6" s="197">
        <v>0</v>
      </c>
      <c r="C6" s="197">
        <v>12624.949000000001</v>
      </c>
      <c r="D6" s="197">
        <v>0</v>
      </c>
      <c r="E6" s="197">
        <v>19407.722999999987</v>
      </c>
      <c r="F6" s="197">
        <v>13926.117999999997</v>
      </c>
      <c r="G6" s="197">
        <v>0</v>
      </c>
      <c r="H6" s="197">
        <v>0</v>
      </c>
      <c r="I6" s="197">
        <v>1940.1850000000009</v>
      </c>
      <c r="J6" s="161">
        <f t="shared" si="1"/>
        <v>47898.974999999984</v>
      </c>
    </row>
    <row r="7" spans="1:10" x14ac:dyDescent="0.2">
      <c r="A7" s="198" t="s">
        <v>258</v>
      </c>
      <c r="B7" s="199">
        <v>4822350.76</v>
      </c>
      <c r="C7" s="199">
        <v>139266.663</v>
      </c>
      <c r="D7" s="199">
        <v>0</v>
      </c>
      <c r="E7" s="199">
        <v>79087.965000000011</v>
      </c>
      <c r="F7" s="199">
        <v>56518.960000000036</v>
      </c>
      <c r="G7" s="199">
        <v>0</v>
      </c>
      <c r="H7" s="199">
        <v>0</v>
      </c>
      <c r="I7" s="199">
        <v>28143.091000000095</v>
      </c>
      <c r="J7" s="179">
        <f t="shared" si="1"/>
        <v>5125367.4389999993</v>
      </c>
    </row>
    <row r="8" spans="1:10" x14ac:dyDescent="0.2">
      <c r="A8" s="198" t="s">
        <v>259</v>
      </c>
      <c r="B8" s="199">
        <v>0</v>
      </c>
      <c r="C8" s="199">
        <v>148905.09500000003</v>
      </c>
      <c r="D8" s="199">
        <v>142313.69999999998</v>
      </c>
      <c r="E8" s="199">
        <v>104351.95699999997</v>
      </c>
      <c r="F8" s="199">
        <v>27850.432000000008</v>
      </c>
      <c r="G8" s="199">
        <v>0</v>
      </c>
      <c r="H8" s="199">
        <v>3477.5009999999997</v>
      </c>
      <c r="I8" s="199">
        <v>47362.146000000117</v>
      </c>
      <c r="J8" s="179">
        <f t="shared" si="1"/>
        <v>474260.83100000012</v>
      </c>
    </row>
    <row r="9" spans="1:10" x14ac:dyDescent="0.2">
      <c r="A9" s="198" t="s">
        <v>260</v>
      </c>
      <c r="B9" s="199">
        <v>0</v>
      </c>
      <c r="C9" s="199">
        <v>380920.55599999998</v>
      </c>
      <c r="D9" s="199">
        <v>639276.46000000008</v>
      </c>
      <c r="E9" s="199">
        <v>23146.890000000003</v>
      </c>
      <c r="F9" s="199">
        <v>4585.393</v>
      </c>
      <c r="G9" s="199">
        <v>0</v>
      </c>
      <c r="H9" s="199">
        <v>32966.312999999987</v>
      </c>
      <c r="I9" s="199">
        <v>1123.8789999999992</v>
      </c>
      <c r="J9" s="179">
        <f t="shared" si="1"/>
        <v>1082019.4910000002</v>
      </c>
    </row>
    <row r="10" spans="1:10" x14ac:dyDescent="0.2">
      <c r="A10" s="198" t="s">
        <v>257</v>
      </c>
      <c r="B10" s="199">
        <v>3125719.27</v>
      </c>
      <c r="C10" s="199">
        <v>18197.406999999999</v>
      </c>
      <c r="D10" s="199">
        <v>0</v>
      </c>
      <c r="E10" s="199">
        <v>128285.49300000006</v>
      </c>
      <c r="F10" s="199">
        <v>31853.676999999989</v>
      </c>
      <c r="G10" s="199">
        <v>130597.29000000001</v>
      </c>
      <c r="H10" s="199">
        <v>5922.3440000000001</v>
      </c>
      <c r="I10" s="199">
        <v>8411.8189999999995</v>
      </c>
      <c r="J10" s="179">
        <f t="shared" si="1"/>
        <v>3448987.3000000007</v>
      </c>
    </row>
    <row r="11" spans="1:10" x14ac:dyDescent="0.2">
      <c r="A11" s="198" t="s">
        <v>261</v>
      </c>
      <c r="B11" s="199">
        <v>0</v>
      </c>
      <c r="C11" s="199">
        <v>173489.61499999999</v>
      </c>
      <c r="D11" s="199">
        <v>0</v>
      </c>
      <c r="E11" s="199">
        <v>90927.026000000085</v>
      </c>
      <c r="F11" s="199">
        <v>24231.667000000027</v>
      </c>
      <c r="G11" s="199">
        <v>0</v>
      </c>
      <c r="H11" s="199">
        <v>5669.4939999999997</v>
      </c>
      <c r="I11" s="199">
        <v>7682.530999999979</v>
      </c>
      <c r="J11" s="179">
        <f t="shared" si="1"/>
        <v>302000.33300000004</v>
      </c>
    </row>
    <row r="12" spans="1:10" x14ac:dyDescent="0.2">
      <c r="A12" s="198" t="s">
        <v>262</v>
      </c>
      <c r="B12" s="199">
        <v>0</v>
      </c>
      <c r="C12" s="199">
        <v>7109.4939999999997</v>
      </c>
      <c r="D12" s="199">
        <v>0</v>
      </c>
      <c r="E12" s="199">
        <v>39678.492000000006</v>
      </c>
      <c r="F12" s="199">
        <v>13952.691999999992</v>
      </c>
      <c r="G12" s="199">
        <v>0</v>
      </c>
      <c r="H12" s="199">
        <v>46394.068000000014</v>
      </c>
      <c r="I12" s="199">
        <v>9178.0950000000212</v>
      </c>
      <c r="J12" s="179">
        <f t="shared" si="1"/>
        <v>116312.84100000003</v>
      </c>
    </row>
    <row r="13" spans="1:10" x14ac:dyDescent="0.2">
      <c r="A13" s="198" t="s">
        <v>263</v>
      </c>
      <c r="B13" s="199">
        <v>0</v>
      </c>
      <c r="C13" s="199">
        <v>885620.33399999992</v>
      </c>
      <c r="D13" s="199">
        <v>0</v>
      </c>
      <c r="E13" s="199">
        <v>122694.88800000009</v>
      </c>
      <c r="F13" s="199">
        <v>14689.010000000009</v>
      </c>
      <c r="G13" s="199">
        <v>0</v>
      </c>
      <c r="H13" s="199">
        <v>23448.799999999996</v>
      </c>
      <c r="I13" s="199">
        <v>6437.6819999999934</v>
      </c>
      <c r="J13" s="179">
        <f t="shared" si="1"/>
        <v>1052890.7140000002</v>
      </c>
    </row>
    <row r="14" spans="1:10" x14ac:dyDescent="0.2">
      <c r="A14" s="198" t="s">
        <v>264</v>
      </c>
      <c r="B14" s="199">
        <v>0</v>
      </c>
      <c r="C14" s="199">
        <v>85791.245999999985</v>
      </c>
      <c r="D14" s="199">
        <v>0</v>
      </c>
      <c r="E14" s="199">
        <v>80810.676000000021</v>
      </c>
      <c r="F14" s="199">
        <v>10470.585000000001</v>
      </c>
      <c r="G14" s="199">
        <v>202592.77000000002</v>
      </c>
      <c r="H14" s="199">
        <v>23356.349000000002</v>
      </c>
      <c r="I14" s="199">
        <v>10077.057000000039</v>
      </c>
      <c r="J14" s="179">
        <f t="shared" si="1"/>
        <v>413098.68300000002</v>
      </c>
    </row>
    <row r="15" spans="1:10" x14ac:dyDescent="0.2">
      <c r="A15" s="198" t="s">
        <v>265</v>
      </c>
      <c r="B15" s="199">
        <v>0</v>
      </c>
      <c r="C15" s="199">
        <v>1356809.047</v>
      </c>
      <c r="D15" s="199">
        <v>0</v>
      </c>
      <c r="E15" s="199">
        <v>85367.482999999964</v>
      </c>
      <c r="F15" s="199">
        <v>23536.547000000006</v>
      </c>
      <c r="G15" s="199">
        <v>0</v>
      </c>
      <c r="H15" s="199">
        <v>4340.8569999999991</v>
      </c>
      <c r="I15" s="199">
        <v>8087.9600000000019</v>
      </c>
      <c r="J15" s="179">
        <f t="shared" si="1"/>
        <v>1478141.8940000001</v>
      </c>
    </row>
    <row r="16" spans="1:10" x14ac:dyDescent="0.2">
      <c r="A16" s="198" t="s">
        <v>266</v>
      </c>
      <c r="B16" s="199">
        <v>0</v>
      </c>
      <c r="C16" s="199">
        <v>233063.55100000004</v>
      </c>
      <c r="D16" s="199">
        <v>0</v>
      </c>
      <c r="E16" s="199">
        <v>70742.713000000018</v>
      </c>
      <c r="F16" s="199">
        <v>16994.086999999996</v>
      </c>
      <c r="G16" s="199">
        <v>1.639</v>
      </c>
      <c r="H16" s="199">
        <v>1799.7740000000001</v>
      </c>
      <c r="I16" s="199">
        <v>20583.670000000162</v>
      </c>
      <c r="J16" s="179">
        <f t="shared" si="1"/>
        <v>343185.43400000024</v>
      </c>
    </row>
    <row r="17" spans="1:10" x14ac:dyDescent="0.2">
      <c r="A17" s="198" t="s">
        <v>267</v>
      </c>
      <c r="B17" s="199">
        <v>0</v>
      </c>
      <c r="C17" s="199">
        <v>1671942.8260000001</v>
      </c>
      <c r="D17" s="199">
        <v>0</v>
      </c>
      <c r="E17" s="199">
        <v>109017.57399999995</v>
      </c>
      <c r="F17" s="199">
        <v>315819.51799999992</v>
      </c>
      <c r="G17" s="199">
        <v>0</v>
      </c>
      <c r="H17" s="199">
        <v>1775.3469999999998</v>
      </c>
      <c r="I17" s="199">
        <v>24532.023000000099</v>
      </c>
      <c r="J17" s="179">
        <f t="shared" si="1"/>
        <v>2123087.2880000002</v>
      </c>
    </row>
    <row r="18" spans="1:10" x14ac:dyDescent="0.2">
      <c r="A18" s="198" t="s">
        <v>268</v>
      </c>
      <c r="B18" s="199">
        <v>0</v>
      </c>
      <c r="C18" s="199">
        <v>5398812.3470000001</v>
      </c>
      <c r="D18" s="199">
        <v>760096.1</v>
      </c>
      <c r="E18" s="199">
        <v>51665.808000000019</v>
      </c>
      <c r="F18" s="199">
        <v>77773.747000000003</v>
      </c>
      <c r="G18" s="199">
        <v>0</v>
      </c>
      <c r="H18" s="199">
        <v>41302.911000000029</v>
      </c>
      <c r="I18" s="199">
        <v>13464.556999999944</v>
      </c>
      <c r="J18" s="179">
        <f t="shared" si="1"/>
        <v>6343115.4700000007</v>
      </c>
    </row>
    <row r="19" spans="1:10" x14ac:dyDescent="0.2">
      <c r="A19" s="196" t="s">
        <v>269</v>
      </c>
      <c r="B19" s="197">
        <v>0</v>
      </c>
      <c r="C19" s="197">
        <v>87630.319999999978</v>
      </c>
      <c r="D19" s="197">
        <v>0</v>
      </c>
      <c r="E19" s="197">
        <v>31788.575000000001</v>
      </c>
      <c r="F19" s="197">
        <v>8119.614999999998</v>
      </c>
      <c r="G19" s="197">
        <v>0</v>
      </c>
      <c r="H19" s="197">
        <v>47.117000000000004</v>
      </c>
      <c r="I19" s="197">
        <v>16203.335000000017</v>
      </c>
      <c r="J19" s="161">
        <f t="shared" si="1"/>
        <v>143788.962</v>
      </c>
    </row>
    <row r="20" spans="1:10" x14ac:dyDescent="0.2">
      <c r="J20" s="14" t="s">
        <v>104</v>
      </c>
    </row>
    <row r="21" spans="1:10" ht="11.25" customHeight="1" x14ac:dyDescent="0.2"/>
    <row r="22" spans="1:10" s="58" customFormat="1" ht="15.75" x14ac:dyDescent="0.25">
      <c r="A22" s="175" t="s">
        <v>333</v>
      </c>
      <c r="H22" s="65"/>
    </row>
    <row r="23" spans="1:10" ht="7.5" customHeight="1" x14ac:dyDescent="0.2"/>
    <row r="24" spans="1:10" x14ac:dyDescent="0.2">
      <c r="A24" s="201"/>
      <c r="B24" s="201" t="s">
        <v>8</v>
      </c>
      <c r="C24" s="201" t="s">
        <v>9</v>
      </c>
      <c r="D24" s="201" t="s">
        <v>146</v>
      </c>
      <c r="E24" s="201" t="s">
        <v>144</v>
      </c>
      <c r="F24" s="201" t="s">
        <v>54</v>
      </c>
    </row>
    <row r="25" spans="1:10" x14ac:dyDescent="0.2">
      <c r="A25" s="203" t="s">
        <v>10</v>
      </c>
      <c r="B25" s="177">
        <f>SUM(B26:B39)</f>
        <v>1874000.6039999998</v>
      </c>
      <c r="C25" s="177">
        <f>SUM(C26:C39)</f>
        <v>5775638.3510000007</v>
      </c>
      <c r="D25" s="177">
        <f>SUM(D26:D39)</f>
        <v>2100892.6357280216</v>
      </c>
      <c r="E25" s="177">
        <f>SUM(E26:E39)</f>
        <v>4722930.349271981</v>
      </c>
      <c r="F25" s="177">
        <f t="shared" ref="F25:F39" si="2">SUM(B25:E25)</f>
        <v>14473461.940000003</v>
      </c>
    </row>
    <row r="26" spans="1:10" ht="13.5" customHeight="1" x14ac:dyDescent="0.2">
      <c r="A26" s="204" t="s">
        <v>256</v>
      </c>
      <c r="B26" s="161">
        <v>27882.260000000002</v>
      </c>
      <c r="C26" s="161">
        <v>718734.50300000003</v>
      </c>
      <c r="D26" s="161">
        <v>300300</v>
      </c>
      <c r="E26" s="161">
        <v>424395.36300000001</v>
      </c>
      <c r="F26" s="161">
        <f t="shared" si="2"/>
        <v>1471312.1260000002</v>
      </c>
    </row>
    <row r="27" spans="1:10" x14ac:dyDescent="0.2">
      <c r="A27" s="205" t="s">
        <v>258</v>
      </c>
      <c r="B27" s="158">
        <v>28781.052938280285</v>
      </c>
      <c r="C27" s="158">
        <v>260097.59937706741</v>
      </c>
      <c r="D27" s="158">
        <v>177863.36160869899</v>
      </c>
      <c r="E27" s="158">
        <v>386515.45046470599</v>
      </c>
      <c r="F27" s="179">
        <f t="shared" si="2"/>
        <v>853257.46438875259</v>
      </c>
    </row>
    <row r="28" spans="1:10" x14ac:dyDescent="0.2">
      <c r="A28" s="205" t="s">
        <v>259</v>
      </c>
      <c r="B28" s="158">
        <v>90545.044694379292</v>
      </c>
      <c r="C28" s="158">
        <v>671816.83008660004</v>
      </c>
      <c r="D28" s="158">
        <v>188636.92237607378</v>
      </c>
      <c r="E28" s="158">
        <v>405553.957688272</v>
      </c>
      <c r="F28" s="179">
        <f t="shared" si="2"/>
        <v>1356552.7548453251</v>
      </c>
    </row>
    <row r="29" spans="1:10" x14ac:dyDescent="0.2">
      <c r="A29" s="205" t="s">
        <v>260</v>
      </c>
      <c r="B29" s="158">
        <v>29035.919000000002</v>
      </c>
      <c r="C29" s="158">
        <v>117451.26500000001</v>
      </c>
      <c r="D29" s="158">
        <v>65060.069000000003</v>
      </c>
      <c r="E29" s="158">
        <v>115821.796</v>
      </c>
      <c r="F29" s="179">
        <f t="shared" si="2"/>
        <v>327369.049</v>
      </c>
    </row>
    <row r="30" spans="1:10" x14ac:dyDescent="0.2">
      <c r="A30" s="205" t="s">
        <v>257</v>
      </c>
      <c r="B30" s="158">
        <v>118837.4421408248</v>
      </c>
      <c r="C30" s="158">
        <v>306906.50704545341</v>
      </c>
      <c r="D30" s="158">
        <v>97299.178398182106</v>
      </c>
      <c r="E30" s="158">
        <v>229082.92360983012</v>
      </c>
      <c r="F30" s="179">
        <f t="shared" si="2"/>
        <v>752126.0511942904</v>
      </c>
    </row>
    <row r="31" spans="1:10" x14ac:dyDescent="0.2">
      <c r="A31" s="205" t="s">
        <v>261</v>
      </c>
      <c r="B31" s="158">
        <v>112794.97</v>
      </c>
      <c r="C31" s="158">
        <v>349494.114</v>
      </c>
      <c r="D31" s="158">
        <v>134592.61600000001</v>
      </c>
      <c r="E31" s="158">
        <v>295853.54800000001</v>
      </c>
      <c r="F31" s="179">
        <f t="shared" si="2"/>
        <v>892735.24800000014</v>
      </c>
    </row>
    <row r="32" spans="1:10" x14ac:dyDescent="0.2">
      <c r="A32" s="205" t="s">
        <v>262</v>
      </c>
      <c r="B32" s="158">
        <v>18047.080000000002</v>
      </c>
      <c r="C32" s="158">
        <v>324337.51</v>
      </c>
      <c r="D32" s="158">
        <v>93636.085000000006</v>
      </c>
      <c r="E32" s="158">
        <v>229189.65500000003</v>
      </c>
      <c r="F32" s="179">
        <f t="shared" si="2"/>
        <v>665210.33000000007</v>
      </c>
    </row>
    <row r="33" spans="1:6" x14ac:dyDescent="0.2">
      <c r="A33" s="205" t="s">
        <v>263</v>
      </c>
      <c r="B33" s="158">
        <v>424600.73099999997</v>
      </c>
      <c r="C33" s="158">
        <v>628686.75100000005</v>
      </c>
      <c r="D33" s="158">
        <v>182308.736</v>
      </c>
      <c r="E33" s="158">
        <v>414549.39</v>
      </c>
      <c r="F33" s="179">
        <f t="shared" si="2"/>
        <v>1650145.608</v>
      </c>
    </row>
    <row r="34" spans="1:6" x14ac:dyDescent="0.2">
      <c r="A34" s="205" t="s">
        <v>264</v>
      </c>
      <c r="B34" s="158">
        <v>97914.526000000013</v>
      </c>
      <c r="C34" s="158">
        <v>403534.03386613482</v>
      </c>
      <c r="D34" s="158">
        <v>101471.45128805689</v>
      </c>
      <c r="E34" s="158">
        <v>250540.18486630567</v>
      </c>
      <c r="F34" s="179">
        <f t="shared" si="2"/>
        <v>853460.19602049736</v>
      </c>
    </row>
    <row r="35" spans="1:6" x14ac:dyDescent="0.2">
      <c r="A35" s="205" t="s">
        <v>265</v>
      </c>
      <c r="B35" s="158">
        <v>76966.423999999999</v>
      </c>
      <c r="C35" s="158">
        <v>250455.80600000001</v>
      </c>
      <c r="D35" s="158">
        <v>107784.47899999999</v>
      </c>
      <c r="E35" s="158">
        <v>224050.00599999999</v>
      </c>
      <c r="F35" s="179">
        <f t="shared" si="2"/>
        <v>659256.71499999997</v>
      </c>
    </row>
    <row r="36" spans="1:6" x14ac:dyDescent="0.2">
      <c r="A36" s="205" t="s">
        <v>266</v>
      </c>
      <c r="B36" s="158">
        <v>46474.093000000001</v>
      </c>
      <c r="C36" s="158">
        <v>354682.38199999998</v>
      </c>
      <c r="D36" s="158">
        <v>126609.92700000001</v>
      </c>
      <c r="E36" s="158">
        <v>272490.06700000004</v>
      </c>
      <c r="F36" s="179">
        <f t="shared" si="2"/>
        <v>800256.46900000004</v>
      </c>
    </row>
    <row r="37" spans="1:6" x14ac:dyDescent="0.2">
      <c r="A37" s="205" t="s">
        <v>267</v>
      </c>
      <c r="B37" s="158">
        <v>188986.63300000003</v>
      </c>
      <c r="C37" s="158">
        <v>722474.75100000005</v>
      </c>
      <c r="D37" s="158">
        <v>269950.397</v>
      </c>
      <c r="E37" s="158">
        <v>866662.27399999998</v>
      </c>
      <c r="F37" s="179">
        <f t="shared" si="2"/>
        <v>2048074.0549999999</v>
      </c>
    </row>
    <row r="38" spans="1:6" x14ac:dyDescent="0.2">
      <c r="A38" s="205" t="s">
        <v>268</v>
      </c>
      <c r="B38" s="158">
        <v>482507.12100000004</v>
      </c>
      <c r="C38" s="158">
        <v>414400.91600000003</v>
      </c>
      <c r="D38" s="158">
        <v>149022.508</v>
      </c>
      <c r="E38" s="158">
        <v>323265.42700000003</v>
      </c>
      <c r="F38" s="179">
        <f t="shared" si="2"/>
        <v>1369195.9720000001</v>
      </c>
    </row>
    <row r="39" spans="1:6" x14ac:dyDescent="0.2">
      <c r="A39" s="204" t="s">
        <v>269</v>
      </c>
      <c r="B39" s="161">
        <v>130627.30722651551</v>
      </c>
      <c r="C39" s="161">
        <v>252565.38262474432</v>
      </c>
      <c r="D39" s="161">
        <v>106356.90505700978</v>
      </c>
      <c r="E39" s="161">
        <v>284960.30664286658</v>
      </c>
      <c r="F39" s="161">
        <f t="shared" si="2"/>
        <v>774509.90155113616</v>
      </c>
    </row>
    <row r="40" spans="1:6" x14ac:dyDescent="0.2">
      <c r="F40" s="14" t="s">
        <v>103</v>
      </c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8" customFormat="1" ht="15.75" x14ac:dyDescent="0.25">
      <c r="A1" s="175" t="s">
        <v>334</v>
      </c>
      <c r="B1" s="66"/>
      <c r="J1" s="129" t="str">
        <f>Titulní!A35</f>
        <v>IV. čtvrtletí 2020</v>
      </c>
    </row>
    <row r="2" spans="1:10" ht="6" customHeight="1" x14ac:dyDescent="0.2">
      <c r="A2" s="20"/>
      <c r="B2" s="432"/>
      <c r="C2" s="432"/>
      <c r="D2" s="432"/>
      <c r="E2" s="432"/>
      <c r="F2" s="432"/>
      <c r="G2" s="432"/>
      <c r="H2" s="432"/>
      <c r="I2" s="432"/>
      <c r="J2" s="432"/>
    </row>
    <row r="3" spans="1:10" ht="24" x14ac:dyDescent="0.2">
      <c r="A3" s="206"/>
      <c r="B3" s="207" t="s">
        <v>101</v>
      </c>
      <c r="C3" s="207" t="s">
        <v>11</v>
      </c>
      <c r="D3" s="207" t="s">
        <v>12</v>
      </c>
      <c r="E3" s="207" t="s">
        <v>13</v>
      </c>
      <c r="F3" s="207" t="s">
        <v>48</v>
      </c>
      <c r="G3" s="207" t="s">
        <v>100</v>
      </c>
      <c r="H3" s="207" t="s">
        <v>47</v>
      </c>
      <c r="I3" s="207" t="s">
        <v>14</v>
      </c>
      <c r="J3" s="207" t="s">
        <v>54</v>
      </c>
    </row>
    <row r="4" spans="1:10" x14ac:dyDescent="0.2">
      <c r="A4" s="202" t="s">
        <v>10</v>
      </c>
      <c r="B4" s="177">
        <f>SUM(B5:B18)</f>
        <v>5489775.2256018305</v>
      </c>
      <c r="C4" s="177">
        <f t="shared" ref="C4:I4" si="0">SUM(C5:C18)</f>
        <v>1045116.3892722048</v>
      </c>
      <c r="D4" s="177">
        <f t="shared" si="0"/>
        <v>186634.86298476011</v>
      </c>
      <c r="E4" s="177">
        <f t="shared" si="0"/>
        <v>141468.57443488267</v>
      </c>
      <c r="F4" s="177">
        <f t="shared" si="0"/>
        <v>265525.47795717162</v>
      </c>
      <c r="G4" s="177">
        <f t="shared" si="0"/>
        <v>4723081.9002719801</v>
      </c>
      <c r="H4" s="177">
        <f t="shared" si="0"/>
        <v>3423955.9254030921</v>
      </c>
      <c r="I4" s="177">
        <f t="shared" si="0"/>
        <v>233171.17007408012</v>
      </c>
      <c r="J4" s="177">
        <f t="shared" ref="J4:J18" si="1">SUM(B4:I4)</f>
        <v>15508729.526000001</v>
      </c>
    </row>
    <row r="5" spans="1:10" x14ac:dyDescent="0.2">
      <c r="A5" s="196" t="s">
        <v>256</v>
      </c>
      <c r="B5" s="208">
        <v>124240.12700000001</v>
      </c>
      <c r="C5" s="208">
        <v>64218.771000000001</v>
      </c>
      <c r="D5" s="208">
        <v>90024.014999999999</v>
      </c>
      <c r="E5" s="208">
        <v>27135.928</v>
      </c>
      <c r="F5" s="208">
        <v>4390.723</v>
      </c>
      <c r="G5" s="208">
        <v>424450.33100000001</v>
      </c>
      <c r="H5" s="208">
        <v>676316.11300000001</v>
      </c>
      <c r="I5" s="208">
        <v>62051.934999999998</v>
      </c>
      <c r="J5" s="161">
        <f t="shared" si="1"/>
        <v>1472827.943</v>
      </c>
    </row>
    <row r="6" spans="1:10" x14ac:dyDescent="0.2">
      <c r="A6" s="198" t="s">
        <v>258</v>
      </c>
      <c r="B6" s="209">
        <v>283592.38071825274</v>
      </c>
      <c r="C6" s="209">
        <v>14817.90522926849</v>
      </c>
      <c r="D6" s="209">
        <v>4584.4177812082398</v>
      </c>
      <c r="E6" s="209">
        <v>4672.0571353651803</v>
      </c>
      <c r="F6" s="209">
        <v>25674.288479928458</v>
      </c>
      <c r="G6" s="209">
        <v>386515.45046470599</v>
      </c>
      <c r="H6" s="209">
        <v>147754.42172348729</v>
      </c>
      <c r="I6" s="209">
        <v>17052.94285653644</v>
      </c>
      <c r="J6" s="179">
        <f t="shared" si="1"/>
        <v>884663.86438875296</v>
      </c>
    </row>
    <row r="7" spans="1:10" x14ac:dyDescent="0.2">
      <c r="A7" s="198" t="s">
        <v>259</v>
      </c>
      <c r="B7" s="209">
        <v>474762.99017198401</v>
      </c>
      <c r="C7" s="209">
        <v>75074.585295568191</v>
      </c>
      <c r="D7" s="209">
        <v>20488.709670557619</v>
      </c>
      <c r="E7" s="209">
        <v>17498.78197771417</v>
      </c>
      <c r="F7" s="209">
        <v>35423.92990060342</v>
      </c>
      <c r="G7" s="209">
        <v>405555.72168827202</v>
      </c>
      <c r="H7" s="209">
        <v>323992.92941399902</v>
      </c>
      <c r="I7" s="209">
        <v>12637.805726627628</v>
      </c>
      <c r="J7" s="179">
        <f t="shared" si="1"/>
        <v>1365435.4538453259</v>
      </c>
    </row>
    <row r="8" spans="1:10" x14ac:dyDescent="0.2">
      <c r="A8" s="198" t="s">
        <v>260</v>
      </c>
      <c r="B8" s="209">
        <v>105397.06600000001</v>
      </c>
      <c r="C8" s="209">
        <v>62357.562999999995</v>
      </c>
      <c r="D8" s="209">
        <v>777.39800000000002</v>
      </c>
      <c r="E8" s="209">
        <v>5278.04</v>
      </c>
      <c r="F8" s="209">
        <v>4382.4679999999998</v>
      </c>
      <c r="G8" s="209">
        <v>115827.736</v>
      </c>
      <c r="H8" s="209">
        <v>90347.823000000004</v>
      </c>
      <c r="I8" s="209">
        <v>13.818999999999999</v>
      </c>
      <c r="J8" s="179">
        <f t="shared" si="1"/>
        <v>384381.91300000006</v>
      </c>
    </row>
    <row r="9" spans="1:10" x14ac:dyDescent="0.2">
      <c r="A9" s="198" t="s">
        <v>257</v>
      </c>
      <c r="B9" s="209">
        <v>360177.13353939127</v>
      </c>
      <c r="C9" s="209">
        <v>24043.293753161292</v>
      </c>
      <c r="D9" s="209">
        <v>2385.9753868205262</v>
      </c>
      <c r="E9" s="209">
        <v>4622.3558984066403</v>
      </c>
      <c r="F9" s="209">
        <v>34619.14633277832</v>
      </c>
      <c r="G9" s="209">
        <v>229118.43060983013</v>
      </c>
      <c r="H9" s="209">
        <v>101979.9392989382</v>
      </c>
      <c r="I9" s="209">
        <v>2873.0513749638012</v>
      </c>
      <c r="J9" s="179">
        <f t="shared" si="1"/>
        <v>759819.32619429019</v>
      </c>
    </row>
    <row r="10" spans="1:10" x14ac:dyDescent="0.2">
      <c r="A10" s="198" t="s">
        <v>261</v>
      </c>
      <c r="B10" s="209">
        <v>325099.10600000003</v>
      </c>
      <c r="C10" s="209">
        <v>65581.93299999999</v>
      </c>
      <c r="D10" s="209">
        <v>7356.6970000000001</v>
      </c>
      <c r="E10" s="209">
        <v>6682.1970000000001</v>
      </c>
      <c r="F10" s="209">
        <v>20118.682000000001</v>
      </c>
      <c r="G10" s="209">
        <v>295861.788</v>
      </c>
      <c r="H10" s="209">
        <v>216104.55100000001</v>
      </c>
      <c r="I10" s="209">
        <v>526.77100000000007</v>
      </c>
      <c r="J10" s="179">
        <f t="shared" si="1"/>
        <v>937331.72499999986</v>
      </c>
    </row>
    <row r="11" spans="1:10" x14ac:dyDescent="0.2">
      <c r="A11" s="198" t="s">
        <v>262</v>
      </c>
      <c r="B11" s="209">
        <v>273174.17099999997</v>
      </c>
      <c r="C11" s="209">
        <v>30755.729000000003</v>
      </c>
      <c r="D11" s="209">
        <v>4178.576</v>
      </c>
      <c r="E11" s="209">
        <v>5943.26</v>
      </c>
      <c r="F11" s="209">
        <v>6047.4759999999997</v>
      </c>
      <c r="G11" s="209">
        <v>229189.65500000003</v>
      </c>
      <c r="H11" s="209">
        <v>125171.86099999999</v>
      </c>
      <c r="I11" s="209">
        <v>0</v>
      </c>
      <c r="J11" s="179">
        <f t="shared" si="1"/>
        <v>674460.72800000012</v>
      </c>
    </row>
    <row r="12" spans="1:10" x14ac:dyDescent="0.2">
      <c r="A12" s="198" t="s">
        <v>263</v>
      </c>
      <c r="B12" s="209">
        <v>937535.24900000007</v>
      </c>
      <c r="C12" s="209">
        <v>291287.81699999998</v>
      </c>
      <c r="D12" s="209">
        <v>14116.905000000001</v>
      </c>
      <c r="E12" s="209">
        <v>9956.5889999999999</v>
      </c>
      <c r="F12" s="209">
        <v>12136.864</v>
      </c>
      <c r="G12" s="209">
        <v>414571.81599999999</v>
      </c>
      <c r="H12" s="209">
        <v>344951.47200000001</v>
      </c>
      <c r="I12" s="209">
        <v>11963.087</v>
      </c>
      <c r="J12" s="179">
        <f t="shared" si="1"/>
        <v>2036519.7990000003</v>
      </c>
    </row>
    <row r="13" spans="1:10" x14ac:dyDescent="0.2">
      <c r="A13" s="198" t="s">
        <v>264</v>
      </c>
      <c r="B13" s="209">
        <v>365713.1286546684</v>
      </c>
      <c r="C13" s="209">
        <v>32973.480314607848</v>
      </c>
      <c r="D13" s="209">
        <v>3818.4787412269329</v>
      </c>
      <c r="E13" s="209">
        <v>11010.221433780061</v>
      </c>
      <c r="F13" s="209">
        <v>19248.180992314261</v>
      </c>
      <c r="G13" s="209">
        <v>250540.18486630567</v>
      </c>
      <c r="H13" s="209">
        <v>172039.71843057082</v>
      </c>
      <c r="I13" s="209">
        <v>384.47558702341104</v>
      </c>
      <c r="J13" s="179">
        <f t="shared" si="1"/>
        <v>855727.86902049743</v>
      </c>
    </row>
    <row r="14" spans="1:10" x14ac:dyDescent="0.2">
      <c r="A14" s="198" t="s">
        <v>265</v>
      </c>
      <c r="B14" s="209">
        <v>255328.11700000003</v>
      </c>
      <c r="C14" s="209">
        <v>28554.748</v>
      </c>
      <c r="D14" s="209">
        <v>5246.1709999999994</v>
      </c>
      <c r="E14" s="209">
        <v>5534.3360000000002</v>
      </c>
      <c r="F14" s="209">
        <v>22299.446</v>
      </c>
      <c r="G14" s="209">
        <v>224053.239</v>
      </c>
      <c r="H14" s="209">
        <v>128347.925</v>
      </c>
      <c r="I14" s="209">
        <v>1411.9090000000001</v>
      </c>
      <c r="J14" s="179">
        <f t="shared" si="1"/>
        <v>670775.89100000006</v>
      </c>
    </row>
    <row r="15" spans="1:10" x14ac:dyDescent="0.2">
      <c r="A15" s="198" t="s">
        <v>266</v>
      </c>
      <c r="B15" s="209">
        <v>262437.81700000004</v>
      </c>
      <c r="C15" s="209">
        <v>31816.675999999999</v>
      </c>
      <c r="D15" s="209">
        <v>8891.1179999999986</v>
      </c>
      <c r="E15" s="209">
        <v>5943.6469999999999</v>
      </c>
      <c r="F15" s="209">
        <v>19561.32</v>
      </c>
      <c r="G15" s="209">
        <v>272490.06700000004</v>
      </c>
      <c r="H15" s="209">
        <v>200734.87699999998</v>
      </c>
      <c r="I15" s="209">
        <v>251.95999999999998</v>
      </c>
      <c r="J15" s="179">
        <f t="shared" si="1"/>
        <v>802127.48199999996</v>
      </c>
    </row>
    <row r="16" spans="1:10" x14ac:dyDescent="0.2">
      <c r="A16" s="198" t="s">
        <v>267</v>
      </c>
      <c r="B16" s="209">
        <v>716137.67299999995</v>
      </c>
      <c r="C16" s="209">
        <v>100736.007</v>
      </c>
      <c r="D16" s="209">
        <v>9644.6759999999995</v>
      </c>
      <c r="E16" s="209">
        <v>20740.362000000001</v>
      </c>
      <c r="F16" s="209">
        <v>37800.591999999997</v>
      </c>
      <c r="G16" s="209">
        <v>866681.74699999997</v>
      </c>
      <c r="H16" s="209">
        <v>477198.28499999997</v>
      </c>
      <c r="I16" s="209">
        <v>945.42200000000003</v>
      </c>
      <c r="J16" s="179">
        <f t="shared" si="1"/>
        <v>2229884.7639999995</v>
      </c>
    </row>
    <row r="17" spans="1:10" x14ac:dyDescent="0.2">
      <c r="A17" s="198" t="s">
        <v>268</v>
      </c>
      <c r="B17" s="209">
        <v>700238.62199999986</v>
      </c>
      <c r="C17" s="209">
        <v>77299.989000000016</v>
      </c>
      <c r="D17" s="209">
        <v>11266.088</v>
      </c>
      <c r="E17" s="209">
        <v>11936.277999999998</v>
      </c>
      <c r="F17" s="209">
        <v>9730.4389999999985</v>
      </c>
      <c r="G17" s="209">
        <v>323265.42700000003</v>
      </c>
      <c r="H17" s="209">
        <v>302919.58100000001</v>
      </c>
      <c r="I17" s="209">
        <v>120272.28399999999</v>
      </c>
      <c r="J17" s="179">
        <f t="shared" si="1"/>
        <v>1556928.7079999999</v>
      </c>
    </row>
    <row r="18" spans="1:10" x14ac:dyDescent="0.2">
      <c r="A18" s="196" t="s">
        <v>269</v>
      </c>
      <c r="B18" s="208">
        <v>305941.64451753476</v>
      </c>
      <c r="C18" s="208">
        <v>145597.89167959901</v>
      </c>
      <c r="D18" s="208">
        <v>3855.6374049468136</v>
      </c>
      <c r="E18" s="208">
        <v>4514.5209896166434</v>
      </c>
      <c r="F18" s="208">
        <v>14091.92225154719</v>
      </c>
      <c r="G18" s="208">
        <v>284960.30664286658</v>
      </c>
      <c r="H18" s="208">
        <v>116096.4285360965</v>
      </c>
      <c r="I18" s="208">
        <v>2785.7075289288377</v>
      </c>
      <c r="J18" s="161">
        <f t="shared" si="1"/>
        <v>877844.05955113634</v>
      </c>
    </row>
    <row r="19" spans="1:10" x14ac:dyDescent="0.2">
      <c r="J19" s="14" t="s">
        <v>109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11" customWidth="1"/>
    <col min="2" max="13" width="9.85546875" style="11" customWidth="1"/>
    <col min="14" max="14" width="10" style="11" customWidth="1"/>
    <col min="15" max="15" width="12.7109375" style="11" customWidth="1"/>
    <col min="16" max="16384" width="9.140625" style="11"/>
  </cols>
  <sheetData>
    <row r="1" spans="1:14" s="58" customFormat="1" ht="15.75" x14ac:dyDescent="0.25">
      <c r="A1" s="175" t="s">
        <v>335</v>
      </c>
      <c r="B1" s="66"/>
      <c r="N1" s="129" t="str">
        <f>Titulní!A35</f>
        <v>IV. čtvrtletí 2020</v>
      </c>
    </row>
    <row r="2" spans="1:14" ht="6" customHeight="1" x14ac:dyDescent="0.2"/>
    <row r="3" spans="1:14" ht="12.75" customHeight="1" x14ac:dyDescent="0.2">
      <c r="A3" s="397"/>
      <c r="B3" s="393" t="s">
        <v>198</v>
      </c>
      <c r="C3" s="394"/>
      <c r="D3" s="395"/>
      <c r="E3" s="393" t="s">
        <v>200</v>
      </c>
      <c r="F3" s="394"/>
      <c r="G3" s="395"/>
      <c r="H3" s="393" t="s">
        <v>201</v>
      </c>
      <c r="I3" s="394"/>
      <c r="J3" s="395"/>
      <c r="K3" s="393" t="s">
        <v>202</v>
      </c>
      <c r="L3" s="394"/>
      <c r="M3" s="431"/>
      <c r="N3" s="391" t="s">
        <v>54</v>
      </c>
    </row>
    <row r="4" spans="1:14" x14ac:dyDescent="0.2">
      <c r="A4" s="398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  <c r="N4" s="392"/>
    </row>
    <row r="5" spans="1:14" ht="12.75" customHeight="1" x14ac:dyDescent="0.2">
      <c r="A5" s="384" t="s">
        <v>88</v>
      </c>
      <c r="B5" s="386">
        <f>SUM(B6:D6)</f>
        <v>15176502.303999998</v>
      </c>
      <c r="C5" s="387"/>
      <c r="D5" s="388"/>
      <c r="E5" s="386">
        <f>SUM(E6:G6)</f>
        <v>11752554.473000001</v>
      </c>
      <c r="F5" s="387"/>
      <c r="G5" s="388"/>
      <c r="H5" s="386">
        <f>SUM(H6:J6)</f>
        <v>12159980.665999997</v>
      </c>
      <c r="I5" s="387"/>
      <c r="J5" s="388"/>
      <c r="K5" s="386">
        <f>SUM(K6:M6)</f>
        <v>14473461.940000003</v>
      </c>
      <c r="L5" s="387"/>
      <c r="M5" s="387"/>
      <c r="N5" s="389">
        <f>SUM(B6:M6)</f>
        <v>53562499.383000001</v>
      </c>
    </row>
    <row r="6" spans="1:14" x14ac:dyDescent="0.2">
      <c r="A6" s="396"/>
      <c r="B6" s="258">
        <f t="shared" ref="B6:M6" si="0">SUM(B7:B10)</f>
        <v>5404159.7069999995</v>
      </c>
      <c r="C6" s="259">
        <f t="shared" si="0"/>
        <v>4891159.3199999994</v>
      </c>
      <c r="D6" s="260">
        <f t="shared" si="0"/>
        <v>4881183.2769999998</v>
      </c>
      <c r="E6" s="258">
        <f t="shared" si="0"/>
        <v>3873713.8820000002</v>
      </c>
      <c r="F6" s="259">
        <f t="shared" si="0"/>
        <v>3943050.6379999989</v>
      </c>
      <c r="G6" s="260">
        <f t="shared" si="0"/>
        <v>3935789.9530000016</v>
      </c>
      <c r="H6" s="258">
        <f t="shared" si="0"/>
        <v>3963134.1669999985</v>
      </c>
      <c r="I6" s="259">
        <f t="shared" si="0"/>
        <v>4008585.402999999</v>
      </c>
      <c r="J6" s="260">
        <f t="shared" si="0"/>
        <v>4188261.0959999999</v>
      </c>
      <c r="K6" s="258">
        <f t="shared" si="0"/>
        <v>4649829.8020000001</v>
      </c>
      <c r="L6" s="259">
        <f t="shared" si="0"/>
        <v>4833208.199000001</v>
      </c>
      <c r="M6" s="259">
        <f t="shared" si="0"/>
        <v>4990423.9390000012</v>
      </c>
      <c r="N6" s="390"/>
    </row>
    <row r="7" spans="1:14" x14ac:dyDescent="0.2">
      <c r="A7" s="156" t="s">
        <v>8</v>
      </c>
      <c r="B7" s="181">
        <v>670309.13699999987</v>
      </c>
      <c r="C7" s="197">
        <v>631698.23399999994</v>
      </c>
      <c r="D7" s="200">
        <v>661845.1860000001</v>
      </c>
      <c r="E7" s="181">
        <v>538304.19099999999</v>
      </c>
      <c r="F7" s="197">
        <v>565862.95200000005</v>
      </c>
      <c r="G7" s="200">
        <v>597017.75600000005</v>
      </c>
      <c r="H7" s="181">
        <v>610608.81800000009</v>
      </c>
      <c r="I7" s="197">
        <v>586909.36100000003</v>
      </c>
      <c r="J7" s="200">
        <v>661307.61599999992</v>
      </c>
      <c r="K7" s="181">
        <v>653813.96</v>
      </c>
      <c r="L7" s="197">
        <v>630255.98699999996</v>
      </c>
      <c r="M7" s="197">
        <v>589930.65700000001</v>
      </c>
      <c r="N7" s="280">
        <f>SUM(B7:M7)</f>
        <v>7397863.8549999995</v>
      </c>
    </row>
    <row r="8" spans="1:14" x14ac:dyDescent="0.2">
      <c r="A8" s="156" t="s">
        <v>9</v>
      </c>
      <c r="B8" s="211">
        <v>2118508.48</v>
      </c>
      <c r="C8" s="199">
        <v>2004455.929</v>
      </c>
      <c r="D8" s="212">
        <v>1968341.97</v>
      </c>
      <c r="E8" s="211">
        <v>1516882.2709999999</v>
      </c>
      <c r="F8" s="199">
        <v>1620089.9910000002</v>
      </c>
      <c r="G8" s="212">
        <v>1791475.837000001</v>
      </c>
      <c r="H8" s="211">
        <v>1813444.844999999</v>
      </c>
      <c r="I8" s="199">
        <v>1862388.2239999999</v>
      </c>
      <c r="J8" s="212">
        <v>1931502.183</v>
      </c>
      <c r="K8" s="211">
        <v>1997141.6429999999</v>
      </c>
      <c r="L8" s="199">
        <v>1960744.5890000011</v>
      </c>
      <c r="M8" s="374">
        <v>1817752.118999999</v>
      </c>
      <c r="N8" s="280">
        <f t="shared" ref="N8:N30" si="1">SUM(B8:M8)</f>
        <v>22402728.081</v>
      </c>
    </row>
    <row r="9" spans="1:14" x14ac:dyDescent="0.2">
      <c r="A9" s="156" t="s">
        <v>146</v>
      </c>
      <c r="B9" s="211">
        <v>922548.94848782208</v>
      </c>
      <c r="C9" s="199">
        <v>696708.41181239695</v>
      </c>
      <c r="D9" s="212">
        <v>739642.66903813602</v>
      </c>
      <c r="E9" s="211">
        <v>584803.39265398099</v>
      </c>
      <c r="F9" s="199">
        <v>561435.34809391201</v>
      </c>
      <c r="G9" s="212">
        <v>537146.64711458597</v>
      </c>
      <c r="H9" s="211">
        <v>533253.33809983195</v>
      </c>
      <c r="I9" s="199">
        <v>555938.57557027589</v>
      </c>
      <c r="J9" s="212">
        <v>557057.07099999988</v>
      </c>
      <c r="K9" s="211">
        <v>653583.41600000008</v>
      </c>
      <c r="L9" s="199">
        <v>705460.38352060202</v>
      </c>
      <c r="M9" s="374">
        <v>741848.83620741998</v>
      </c>
      <c r="N9" s="280">
        <f t="shared" si="1"/>
        <v>7789427.0375989638</v>
      </c>
    </row>
    <row r="10" spans="1:14" x14ac:dyDescent="0.2">
      <c r="A10" s="156" t="s">
        <v>144</v>
      </c>
      <c r="B10" s="181">
        <v>1692793.1415121779</v>
      </c>
      <c r="C10" s="197">
        <v>1558296.7451876029</v>
      </c>
      <c r="D10" s="200">
        <v>1511353.451961864</v>
      </c>
      <c r="E10" s="181">
        <v>1233724.0273460199</v>
      </c>
      <c r="F10" s="197">
        <v>1195662.3469060869</v>
      </c>
      <c r="G10" s="200">
        <v>1010149.712885414</v>
      </c>
      <c r="H10" s="181">
        <v>1005827.165900167</v>
      </c>
      <c r="I10" s="197">
        <v>1003349.242429723</v>
      </c>
      <c r="J10" s="200">
        <v>1038394.226</v>
      </c>
      <c r="K10" s="181">
        <v>1345290.7830000001</v>
      </c>
      <c r="L10" s="197">
        <v>1536747.2394793972</v>
      </c>
      <c r="M10" s="197">
        <v>1840892.3267925822</v>
      </c>
      <c r="N10" s="280">
        <f t="shared" si="1"/>
        <v>15972480.409401033</v>
      </c>
    </row>
    <row r="11" spans="1:14" x14ac:dyDescent="0.2">
      <c r="A11" s="210" t="s">
        <v>417</v>
      </c>
      <c r="B11" s="153">
        <f>SUM(B12:B15)</f>
        <v>3511439.7860000003</v>
      </c>
      <c r="C11" s="195">
        <f t="shared" ref="C11:M11" si="2">SUM(C12:C15)</f>
        <v>3185113.2930000001</v>
      </c>
      <c r="D11" s="155">
        <f t="shared" si="2"/>
        <v>3187524.6859999998</v>
      </c>
      <c r="E11" s="153">
        <f t="shared" si="2"/>
        <v>2508426.7319999998</v>
      </c>
      <c r="F11" s="195">
        <f t="shared" si="2"/>
        <v>2535981.5329999998</v>
      </c>
      <c r="G11" s="155">
        <f t="shared" si="2"/>
        <v>2523974.9900000002</v>
      </c>
      <c r="H11" s="153">
        <f t="shared" si="2"/>
        <v>2542010.378</v>
      </c>
      <c r="I11" s="195">
        <f t="shared" si="2"/>
        <v>2547709.3190000001</v>
      </c>
      <c r="J11" s="155">
        <f t="shared" si="2"/>
        <v>2716433.2749999999</v>
      </c>
      <c r="K11" s="375">
        <f t="shared" si="2"/>
        <v>3027139.432</v>
      </c>
      <c r="L11" s="375">
        <f t="shared" si="2"/>
        <v>3152210.4420000003</v>
      </c>
      <c r="M11" s="375">
        <f t="shared" si="2"/>
        <v>3238500.5779999997</v>
      </c>
      <c r="N11" s="153">
        <f t="shared" si="1"/>
        <v>34676464.443999998</v>
      </c>
    </row>
    <row r="12" spans="1:14" ht="13.5" customHeight="1" x14ac:dyDescent="0.2">
      <c r="A12" s="156" t="s">
        <v>8</v>
      </c>
      <c r="B12" s="166">
        <v>561448.65899999999</v>
      </c>
      <c r="C12" s="167">
        <v>522629.86800000002</v>
      </c>
      <c r="D12" s="168">
        <v>541760.10100000002</v>
      </c>
      <c r="E12" s="166">
        <v>442934.30900000001</v>
      </c>
      <c r="F12" s="167">
        <v>456643.04100000003</v>
      </c>
      <c r="G12" s="168">
        <v>471519.79200000002</v>
      </c>
      <c r="H12" s="166">
        <v>488591.185</v>
      </c>
      <c r="I12" s="167">
        <v>462270.33199999999</v>
      </c>
      <c r="J12" s="168">
        <v>533388.67299999995</v>
      </c>
      <c r="K12" s="166">
        <v>529475.74100000004</v>
      </c>
      <c r="L12" s="167">
        <v>509385.18099999998</v>
      </c>
      <c r="M12" s="167">
        <v>485172.96600000001</v>
      </c>
      <c r="N12" s="261">
        <f t="shared" si="1"/>
        <v>6005219.8480000002</v>
      </c>
    </row>
    <row r="13" spans="1:14" x14ac:dyDescent="0.2">
      <c r="A13" s="156" t="s">
        <v>9</v>
      </c>
      <c r="B13" s="211">
        <v>1294688.9550000001</v>
      </c>
      <c r="C13" s="199">
        <v>1232946.7779999999</v>
      </c>
      <c r="D13" s="212">
        <v>1211962.6299999999</v>
      </c>
      <c r="E13" s="211">
        <v>911133.40700000001</v>
      </c>
      <c r="F13" s="199">
        <v>981858.21100000001</v>
      </c>
      <c r="G13" s="212">
        <v>1090746.666</v>
      </c>
      <c r="H13" s="211">
        <v>1097870.71</v>
      </c>
      <c r="I13" s="199">
        <v>1123374.902</v>
      </c>
      <c r="J13" s="212">
        <v>1191646.0379999999</v>
      </c>
      <c r="K13" s="211">
        <v>1242269.9080000001</v>
      </c>
      <c r="L13" s="199">
        <v>1223150.638</v>
      </c>
      <c r="M13" s="374">
        <v>1113450.737</v>
      </c>
      <c r="N13" s="280">
        <f t="shared" si="1"/>
        <v>13715099.58</v>
      </c>
    </row>
    <row r="14" spans="1:14" x14ac:dyDescent="0.2">
      <c r="A14" s="156" t="s">
        <v>146</v>
      </c>
      <c r="B14" s="211">
        <v>508958.94900000002</v>
      </c>
      <c r="C14" s="199">
        <v>451161.29499999998</v>
      </c>
      <c r="D14" s="212">
        <v>436025.755</v>
      </c>
      <c r="E14" s="211">
        <v>349017.94799999997</v>
      </c>
      <c r="F14" s="199">
        <v>334850.86800000002</v>
      </c>
      <c r="G14" s="212">
        <v>323286.50699999998</v>
      </c>
      <c r="H14" s="211">
        <v>324314.16899999999</v>
      </c>
      <c r="I14" s="199">
        <v>330723.016</v>
      </c>
      <c r="J14" s="212">
        <v>337265.337</v>
      </c>
      <c r="K14" s="211">
        <v>392356.03700000001</v>
      </c>
      <c r="L14" s="199">
        <v>419163.973</v>
      </c>
      <c r="M14" s="374">
        <v>451591.44400000002</v>
      </c>
      <c r="N14" s="280">
        <f t="shared" si="1"/>
        <v>4658715.2979999995</v>
      </c>
    </row>
    <row r="15" spans="1:14" x14ac:dyDescent="0.2">
      <c r="A15" s="156" t="s">
        <v>144</v>
      </c>
      <c r="B15" s="181">
        <v>1146343.223</v>
      </c>
      <c r="C15" s="197">
        <v>978375.35199999996</v>
      </c>
      <c r="D15" s="200">
        <v>997776.2</v>
      </c>
      <c r="E15" s="181">
        <v>805341.06799999997</v>
      </c>
      <c r="F15" s="197">
        <v>762629.41299999994</v>
      </c>
      <c r="G15" s="200">
        <v>638422.02500000002</v>
      </c>
      <c r="H15" s="181">
        <v>631234.31400000001</v>
      </c>
      <c r="I15" s="197">
        <v>631341.06900000002</v>
      </c>
      <c r="J15" s="200">
        <v>654133.22699999996</v>
      </c>
      <c r="K15" s="181">
        <v>863037.74600000004</v>
      </c>
      <c r="L15" s="197">
        <v>1000510.65</v>
      </c>
      <c r="M15" s="197">
        <v>1188285.4310000001</v>
      </c>
      <c r="N15" s="280">
        <f t="shared" si="1"/>
        <v>10297429.718</v>
      </c>
    </row>
    <row r="16" spans="1:14" x14ac:dyDescent="0.2">
      <c r="A16" s="210" t="s">
        <v>57</v>
      </c>
      <c r="B16" s="153">
        <f>SUM(B17:B20)</f>
        <v>1313038.4450000003</v>
      </c>
      <c r="C16" s="195">
        <f t="shared" ref="C16:M16" si="3">SUM(C17:C20)</f>
        <v>1180818.0440000002</v>
      </c>
      <c r="D16" s="155">
        <f t="shared" si="3"/>
        <v>1182970.656</v>
      </c>
      <c r="E16" s="153">
        <f t="shared" si="3"/>
        <v>951925.428000001</v>
      </c>
      <c r="F16" s="195">
        <f t="shared" si="3"/>
        <v>982024.43199999898</v>
      </c>
      <c r="G16" s="155">
        <f t="shared" si="3"/>
        <v>982823.97300000105</v>
      </c>
      <c r="H16" s="153">
        <f t="shared" si="3"/>
        <v>984092.84299999801</v>
      </c>
      <c r="I16" s="195">
        <f t="shared" si="3"/>
        <v>1009044.7569999991</v>
      </c>
      <c r="J16" s="155">
        <f t="shared" si="3"/>
        <v>1028842.027</v>
      </c>
      <c r="K16" s="375">
        <f t="shared" si="3"/>
        <v>1146691.9010000001</v>
      </c>
      <c r="L16" s="375">
        <f t="shared" si="3"/>
        <v>1199154.1159999999</v>
      </c>
      <c r="M16" s="375">
        <f t="shared" si="3"/>
        <v>1224822.3190000011</v>
      </c>
      <c r="N16" s="153">
        <f t="shared" si="1"/>
        <v>13186248.941000003</v>
      </c>
    </row>
    <row r="17" spans="1:14" x14ac:dyDescent="0.2">
      <c r="A17" s="156" t="s">
        <v>8</v>
      </c>
      <c r="B17" s="181">
        <v>103924.69</v>
      </c>
      <c r="C17" s="197">
        <v>101978.546</v>
      </c>
      <c r="D17" s="200">
        <v>110449.697</v>
      </c>
      <c r="E17" s="181">
        <v>86679.539000000004</v>
      </c>
      <c r="F17" s="197">
        <v>100442.99800000001</v>
      </c>
      <c r="G17" s="200">
        <v>118048.68399999999</v>
      </c>
      <c r="H17" s="181">
        <v>113878.598</v>
      </c>
      <c r="I17" s="197">
        <v>117221.576</v>
      </c>
      <c r="J17" s="200">
        <v>119704.255</v>
      </c>
      <c r="K17" s="181">
        <v>115335.254</v>
      </c>
      <c r="L17" s="197">
        <v>111409.276</v>
      </c>
      <c r="M17" s="197">
        <v>95339.926000000007</v>
      </c>
      <c r="N17" s="280">
        <f t="shared" si="1"/>
        <v>1294413.0390000001</v>
      </c>
    </row>
    <row r="18" spans="1:14" x14ac:dyDescent="0.2">
      <c r="A18" s="156" t="s">
        <v>9</v>
      </c>
      <c r="B18" s="211">
        <v>527045.61600000004</v>
      </c>
      <c r="C18" s="199">
        <v>498651.79100000003</v>
      </c>
      <c r="D18" s="212">
        <v>500220.56599999999</v>
      </c>
      <c r="E18" s="211">
        <v>396134.90100000001</v>
      </c>
      <c r="F18" s="199">
        <v>413106.179</v>
      </c>
      <c r="G18" s="212">
        <v>456463.61000000103</v>
      </c>
      <c r="H18" s="211">
        <v>458204.53199999896</v>
      </c>
      <c r="I18" s="199">
        <v>473192.17200000002</v>
      </c>
      <c r="J18" s="212">
        <v>488767.32799999998</v>
      </c>
      <c r="K18" s="211">
        <v>508700.25400000002</v>
      </c>
      <c r="L18" s="199">
        <v>503287.81800000102</v>
      </c>
      <c r="M18" s="374">
        <v>452634.61599999899</v>
      </c>
      <c r="N18" s="280">
        <f t="shared" si="1"/>
        <v>5676409.3829999994</v>
      </c>
    </row>
    <row r="19" spans="1:14" x14ac:dyDescent="0.2">
      <c r="A19" s="156" t="s">
        <v>146</v>
      </c>
      <c r="B19" s="211">
        <v>288199.39948782203</v>
      </c>
      <c r="C19" s="199">
        <v>135354.10681239699</v>
      </c>
      <c r="D19" s="212">
        <v>185327.53903813599</v>
      </c>
      <c r="E19" s="211">
        <v>144801.092653981</v>
      </c>
      <c r="F19" s="199">
        <v>144601.77709391201</v>
      </c>
      <c r="G19" s="212">
        <v>147001.26011458598</v>
      </c>
      <c r="H19" s="211">
        <v>143088.75109983201</v>
      </c>
      <c r="I19" s="199">
        <v>154358.695570276</v>
      </c>
      <c r="J19" s="212">
        <v>143820.96799999999</v>
      </c>
      <c r="K19" s="211">
        <v>173155.31200000001</v>
      </c>
      <c r="L19" s="199">
        <v>184118.738520602</v>
      </c>
      <c r="M19" s="374">
        <v>179985.98220741999</v>
      </c>
      <c r="N19" s="280">
        <f t="shared" si="1"/>
        <v>2023813.6225989638</v>
      </c>
    </row>
    <row r="20" spans="1:14" x14ac:dyDescent="0.2">
      <c r="A20" s="156" t="s">
        <v>144</v>
      </c>
      <c r="B20" s="181">
        <v>393868.739512178</v>
      </c>
      <c r="C20" s="197">
        <v>444833.60018760304</v>
      </c>
      <c r="D20" s="200">
        <v>386972.85396186402</v>
      </c>
      <c r="E20" s="181">
        <v>324309.89534601994</v>
      </c>
      <c r="F20" s="197">
        <v>323873.47790608695</v>
      </c>
      <c r="G20" s="200">
        <v>261310.41888541402</v>
      </c>
      <c r="H20" s="181">
        <v>268920.96190016699</v>
      </c>
      <c r="I20" s="197">
        <v>264272.31342972303</v>
      </c>
      <c r="J20" s="200">
        <v>276549.47600000002</v>
      </c>
      <c r="K20" s="181">
        <v>349501.08100000001</v>
      </c>
      <c r="L20" s="197">
        <v>400338.28347939701</v>
      </c>
      <c r="M20" s="197">
        <v>496861.79479258199</v>
      </c>
      <c r="N20" s="280">
        <f t="shared" si="1"/>
        <v>4191612.8964010351</v>
      </c>
    </row>
    <row r="21" spans="1:14" x14ac:dyDescent="0.2">
      <c r="A21" s="210" t="s">
        <v>58</v>
      </c>
      <c r="B21" s="153">
        <f>SUM(B22:B25)</f>
        <v>574697.88300000003</v>
      </c>
      <c r="C21" s="195">
        <f t="shared" ref="C21:M21" si="4">SUM(C22:C25)</f>
        <v>519706.06700000004</v>
      </c>
      <c r="D21" s="155">
        <f t="shared" si="4"/>
        <v>505349.13099999999</v>
      </c>
      <c r="E21" s="153">
        <f t="shared" si="4"/>
        <v>408268.80300000001</v>
      </c>
      <c r="F21" s="195">
        <f t="shared" si="4"/>
        <v>419898.261</v>
      </c>
      <c r="G21" s="155">
        <f t="shared" si="4"/>
        <v>424504.96499999997</v>
      </c>
      <c r="H21" s="153">
        <f t="shared" si="4"/>
        <v>434589.62699999998</v>
      </c>
      <c r="I21" s="195">
        <f t="shared" si="4"/>
        <v>447489.94500000001</v>
      </c>
      <c r="J21" s="155">
        <f t="shared" si="4"/>
        <v>438012.74299999996</v>
      </c>
      <c r="K21" s="375">
        <f t="shared" si="4"/>
        <v>470962.62400000001</v>
      </c>
      <c r="L21" s="375">
        <f t="shared" si="4"/>
        <v>476740.64</v>
      </c>
      <c r="M21" s="375">
        <f t="shared" si="4"/>
        <v>523608.86199999996</v>
      </c>
      <c r="N21" s="153">
        <f t="shared" si="1"/>
        <v>5643829.550999999</v>
      </c>
    </row>
    <row r="22" spans="1:14" x14ac:dyDescent="0.2">
      <c r="A22" s="156" t="s">
        <v>8</v>
      </c>
      <c r="B22" s="181">
        <v>4935.7879999999996</v>
      </c>
      <c r="C22" s="197">
        <v>7089.82</v>
      </c>
      <c r="D22" s="200">
        <v>9635.3880000000008</v>
      </c>
      <c r="E22" s="181">
        <v>8690.3430000000008</v>
      </c>
      <c r="F22" s="197">
        <v>8776.9130000000005</v>
      </c>
      <c r="G22" s="200">
        <v>7449.28</v>
      </c>
      <c r="H22" s="181">
        <v>8139.0349999999999</v>
      </c>
      <c r="I22" s="197">
        <v>7417.4530000000004</v>
      </c>
      <c r="J22" s="200">
        <v>8214.6880000000001</v>
      </c>
      <c r="K22" s="181">
        <v>9002.9650000000001</v>
      </c>
      <c r="L22" s="197">
        <v>9461.5300000000007</v>
      </c>
      <c r="M22" s="197">
        <v>9417.7649999999994</v>
      </c>
      <c r="N22" s="280">
        <f t="shared" si="1"/>
        <v>98230.967999999993</v>
      </c>
    </row>
    <row r="23" spans="1:14" x14ac:dyDescent="0.2">
      <c r="A23" s="156" t="s">
        <v>9</v>
      </c>
      <c r="B23" s="211">
        <v>291880.91600000003</v>
      </c>
      <c r="C23" s="199">
        <v>267428.45400000003</v>
      </c>
      <c r="D23" s="212">
        <v>250909.345</v>
      </c>
      <c r="E23" s="211">
        <v>204605.39600000001</v>
      </c>
      <c r="F23" s="199">
        <v>220061.89199999999</v>
      </c>
      <c r="G23" s="212">
        <v>239838.416</v>
      </c>
      <c r="H23" s="211">
        <v>254978.70199999999</v>
      </c>
      <c r="I23" s="199">
        <v>261536.63200000001</v>
      </c>
      <c r="J23" s="212">
        <v>246186.53200000001</v>
      </c>
      <c r="K23" s="211">
        <v>241207.70300000001</v>
      </c>
      <c r="L23" s="199">
        <v>229280.804</v>
      </c>
      <c r="M23" s="374">
        <v>248245.99600000001</v>
      </c>
      <c r="N23" s="280">
        <f t="shared" si="1"/>
        <v>2956160.7880000002</v>
      </c>
    </row>
    <row r="24" spans="1:14" x14ac:dyDescent="0.2">
      <c r="A24" s="156" t="s">
        <v>146</v>
      </c>
      <c r="B24" s="211">
        <v>125300</v>
      </c>
      <c r="C24" s="199">
        <v>110100</v>
      </c>
      <c r="D24" s="212">
        <v>118200</v>
      </c>
      <c r="E24" s="211">
        <v>90900</v>
      </c>
      <c r="F24" s="199">
        <v>81900</v>
      </c>
      <c r="G24" s="212">
        <v>66800</v>
      </c>
      <c r="H24" s="211">
        <v>65800</v>
      </c>
      <c r="I24" s="199">
        <v>70800</v>
      </c>
      <c r="J24" s="212">
        <v>75900</v>
      </c>
      <c r="K24" s="211">
        <v>88000</v>
      </c>
      <c r="L24" s="199">
        <v>102100</v>
      </c>
      <c r="M24" s="374">
        <v>110200</v>
      </c>
      <c r="N24" s="280">
        <f t="shared" si="1"/>
        <v>1106000</v>
      </c>
    </row>
    <row r="25" spans="1:14" x14ac:dyDescent="0.2">
      <c r="A25" s="156" t="s">
        <v>144</v>
      </c>
      <c r="B25" s="181">
        <v>152581.179</v>
      </c>
      <c r="C25" s="197">
        <v>135087.79300000001</v>
      </c>
      <c r="D25" s="200">
        <v>126604.398</v>
      </c>
      <c r="E25" s="181">
        <v>104073.064</v>
      </c>
      <c r="F25" s="197">
        <v>109159.45600000001</v>
      </c>
      <c r="G25" s="200">
        <v>110417.269</v>
      </c>
      <c r="H25" s="181">
        <v>105671.89</v>
      </c>
      <c r="I25" s="197">
        <v>107735.86</v>
      </c>
      <c r="J25" s="200">
        <v>107711.523</v>
      </c>
      <c r="K25" s="181">
        <v>132751.95600000001</v>
      </c>
      <c r="L25" s="197">
        <v>135898.30600000001</v>
      </c>
      <c r="M25" s="197">
        <v>155745.101</v>
      </c>
      <c r="N25" s="280">
        <f t="shared" si="1"/>
        <v>1483437.7950000002</v>
      </c>
    </row>
    <row r="26" spans="1:14" x14ac:dyDescent="0.2">
      <c r="A26" s="210" t="s">
        <v>279</v>
      </c>
      <c r="B26" s="153">
        <f>SUM(B27:B30)</f>
        <v>4983.5930000000008</v>
      </c>
      <c r="C26" s="195">
        <f t="shared" ref="C26:M26" si="5">SUM(C27:C30)</f>
        <v>5521.9160000000002</v>
      </c>
      <c r="D26" s="155">
        <f t="shared" si="5"/>
        <v>5338.8040000000001</v>
      </c>
      <c r="E26" s="153">
        <f t="shared" si="5"/>
        <v>5092.9189999999999</v>
      </c>
      <c r="F26" s="195">
        <f t="shared" si="5"/>
        <v>5146.4120000000003</v>
      </c>
      <c r="G26" s="155">
        <f t="shared" si="5"/>
        <v>4486.0250000000005</v>
      </c>
      <c r="H26" s="153">
        <f t="shared" si="5"/>
        <v>2441.319</v>
      </c>
      <c r="I26" s="195">
        <f t="shared" si="5"/>
        <v>4341.3819999999996</v>
      </c>
      <c r="J26" s="155">
        <f t="shared" si="5"/>
        <v>4973.0509999999995</v>
      </c>
      <c r="K26" s="375">
        <f t="shared" si="5"/>
        <v>5035.8450000000003</v>
      </c>
      <c r="L26" s="375">
        <f t="shared" si="5"/>
        <v>5103.0009999999993</v>
      </c>
      <c r="M26" s="375">
        <f t="shared" si="5"/>
        <v>3492.18</v>
      </c>
      <c r="N26" s="153">
        <f t="shared" si="1"/>
        <v>55956.447</v>
      </c>
    </row>
    <row r="27" spans="1:14" x14ac:dyDescent="0.2">
      <c r="A27" s="156" t="s">
        <v>8</v>
      </c>
      <c r="B27" s="181">
        <v>0</v>
      </c>
      <c r="C27" s="197">
        <v>0</v>
      </c>
      <c r="D27" s="200">
        <v>0</v>
      </c>
      <c r="E27" s="181">
        <v>0</v>
      </c>
      <c r="F27" s="197">
        <v>0</v>
      </c>
      <c r="G27" s="200">
        <v>0</v>
      </c>
      <c r="H27" s="181">
        <v>0</v>
      </c>
      <c r="I27" s="197">
        <v>0</v>
      </c>
      <c r="J27" s="200">
        <v>0</v>
      </c>
      <c r="K27" s="181">
        <v>0</v>
      </c>
      <c r="L27" s="197">
        <v>0</v>
      </c>
      <c r="M27" s="197">
        <v>0</v>
      </c>
      <c r="N27" s="280">
        <f t="shared" si="1"/>
        <v>0</v>
      </c>
    </row>
    <row r="28" spans="1:14" x14ac:dyDescent="0.2">
      <c r="A28" s="156" t="s">
        <v>9</v>
      </c>
      <c r="B28" s="211">
        <v>4892.9930000000004</v>
      </c>
      <c r="C28" s="199">
        <v>5428.9059999999999</v>
      </c>
      <c r="D28" s="212">
        <v>5249.4290000000001</v>
      </c>
      <c r="E28" s="211">
        <v>5008.567</v>
      </c>
      <c r="F28" s="199">
        <v>5063.7089999999998</v>
      </c>
      <c r="G28" s="212">
        <v>4427.1450000000004</v>
      </c>
      <c r="H28" s="211">
        <v>2390.9009999999998</v>
      </c>
      <c r="I28" s="199">
        <v>4284.518</v>
      </c>
      <c r="J28" s="212">
        <v>4902.2849999999999</v>
      </c>
      <c r="K28" s="211">
        <v>4963.7780000000002</v>
      </c>
      <c r="L28" s="199">
        <v>5025.3289999999997</v>
      </c>
      <c r="M28" s="374">
        <v>3420.77</v>
      </c>
      <c r="N28" s="280">
        <f t="shared" si="1"/>
        <v>55058.33</v>
      </c>
    </row>
    <row r="29" spans="1:14" x14ac:dyDescent="0.2">
      <c r="A29" s="156" t="s">
        <v>146</v>
      </c>
      <c r="B29" s="211">
        <v>90.6</v>
      </c>
      <c r="C29" s="199">
        <v>93.01</v>
      </c>
      <c r="D29" s="212">
        <v>89.375</v>
      </c>
      <c r="E29" s="211">
        <v>84.352000000000004</v>
      </c>
      <c r="F29" s="199">
        <v>82.703000000000003</v>
      </c>
      <c r="G29" s="212">
        <v>58.88</v>
      </c>
      <c r="H29" s="211">
        <v>50.417999999999999</v>
      </c>
      <c r="I29" s="199">
        <v>56.863999999999997</v>
      </c>
      <c r="J29" s="212">
        <v>70.766000000000005</v>
      </c>
      <c r="K29" s="211">
        <v>72.066999999999993</v>
      </c>
      <c r="L29" s="199">
        <v>77.671999999999997</v>
      </c>
      <c r="M29" s="374">
        <v>71.41</v>
      </c>
      <c r="N29" s="280">
        <f t="shared" si="1"/>
        <v>898.11699999999996</v>
      </c>
    </row>
    <row r="30" spans="1:14" x14ac:dyDescent="0.2">
      <c r="A30" s="156" t="s">
        <v>144</v>
      </c>
      <c r="B30" s="181">
        <v>0</v>
      </c>
      <c r="C30" s="197">
        <v>0</v>
      </c>
      <c r="D30" s="200">
        <v>0</v>
      </c>
      <c r="E30" s="181">
        <v>0</v>
      </c>
      <c r="F30" s="197">
        <v>0</v>
      </c>
      <c r="G30" s="200">
        <v>0</v>
      </c>
      <c r="H30" s="181">
        <v>0</v>
      </c>
      <c r="I30" s="197">
        <v>0</v>
      </c>
      <c r="J30" s="200">
        <v>0</v>
      </c>
      <c r="K30" s="181">
        <v>0</v>
      </c>
      <c r="L30" s="197">
        <v>0</v>
      </c>
      <c r="M30" s="197">
        <v>0</v>
      </c>
      <c r="N30" s="280">
        <f t="shared" si="1"/>
        <v>0</v>
      </c>
    </row>
    <row r="31" spans="1:14" x14ac:dyDescent="0.2">
      <c r="A31" s="20"/>
      <c r="B31" s="19"/>
      <c r="N31" s="14" t="s">
        <v>103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8" customFormat="1" ht="15.75" x14ac:dyDescent="0.25">
      <c r="A1" s="175" t="s">
        <v>336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129" t="str">
        <f>Titulní!A35</f>
        <v>IV. čtvrtletí 2020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397"/>
      <c r="B3" s="393" t="s">
        <v>198</v>
      </c>
      <c r="C3" s="394"/>
      <c r="D3" s="395"/>
      <c r="E3" s="393" t="s">
        <v>200</v>
      </c>
      <c r="F3" s="394"/>
      <c r="G3" s="395"/>
      <c r="H3" s="393" t="s">
        <v>201</v>
      </c>
      <c r="I3" s="394"/>
      <c r="J3" s="395"/>
      <c r="K3" s="393" t="s">
        <v>202</v>
      </c>
      <c r="L3" s="394"/>
      <c r="M3" s="431"/>
      <c r="N3" s="391" t="s">
        <v>54</v>
      </c>
    </row>
    <row r="4" spans="1:20" x14ac:dyDescent="0.2">
      <c r="A4" s="398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  <c r="N4" s="392" t="s">
        <v>54</v>
      </c>
    </row>
    <row r="5" spans="1:20" ht="12.75" customHeight="1" x14ac:dyDescent="0.2">
      <c r="A5" s="384" t="s">
        <v>105</v>
      </c>
      <c r="B5" s="386">
        <f>SUM(B6:D6)</f>
        <v>18250.748</v>
      </c>
      <c r="C5" s="387"/>
      <c r="D5" s="388"/>
      <c r="E5" s="386">
        <f>SUM(E6:G6)</f>
        <v>14180.463</v>
      </c>
      <c r="F5" s="387"/>
      <c r="G5" s="388"/>
      <c r="H5" s="386">
        <f>SUM(H6:J6)</f>
        <v>15339.413</v>
      </c>
      <c r="I5" s="387"/>
      <c r="J5" s="388"/>
      <c r="K5" s="386">
        <f>SUM(K6:M6)</f>
        <v>18549.02</v>
      </c>
      <c r="L5" s="387"/>
      <c r="M5" s="387"/>
      <c r="N5" s="389">
        <f>SUM(N7:N9)</f>
        <v>66319.644000000015</v>
      </c>
    </row>
    <row r="6" spans="1:20" x14ac:dyDescent="0.2">
      <c r="A6" s="396"/>
      <c r="B6" s="258">
        <f>SUM(B7:B9)</f>
        <v>6963.7439999999997</v>
      </c>
      <c r="C6" s="259">
        <f t="shared" ref="C6:M6" si="0">SUM(C7:C9)</f>
        <v>5853.4440000000004</v>
      </c>
      <c r="D6" s="260">
        <f t="shared" si="0"/>
        <v>5433.56</v>
      </c>
      <c r="E6" s="258">
        <f t="shared" si="0"/>
        <v>4443.41</v>
      </c>
      <c r="F6" s="259">
        <f t="shared" si="0"/>
        <v>4930.768</v>
      </c>
      <c r="G6" s="260">
        <f t="shared" si="0"/>
        <v>4806.2849999999999</v>
      </c>
      <c r="H6" s="258">
        <f t="shared" si="0"/>
        <v>4869.1589999999997</v>
      </c>
      <c r="I6" s="259">
        <f t="shared" si="0"/>
        <v>5243.7169999999996</v>
      </c>
      <c r="J6" s="260">
        <f t="shared" si="0"/>
        <v>5226.5370000000003</v>
      </c>
      <c r="K6" s="258">
        <f t="shared" si="0"/>
        <v>5802.6289999999999</v>
      </c>
      <c r="L6" s="259">
        <f t="shared" si="0"/>
        <v>6349.4090000000006</v>
      </c>
      <c r="M6" s="259">
        <f t="shared" si="0"/>
        <v>6396.982</v>
      </c>
      <c r="N6" s="390"/>
    </row>
    <row r="7" spans="1:20" x14ac:dyDescent="0.2">
      <c r="A7" s="178" t="s">
        <v>25</v>
      </c>
      <c r="B7" s="213">
        <v>5263.9269999999997</v>
      </c>
      <c r="C7" s="214">
        <v>4526.8</v>
      </c>
      <c r="D7" s="215">
        <v>4200.2550000000001</v>
      </c>
      <c r="E7" s="213">
        <v>3321.6570000000002</v>
      </c>
      <c r="F7" s="214">
        <v>3921.1489999999999</v>
      </c>
      <c r="G7" s="215">
        <v>4079.7759999999998</v>
      </c>
      <c r="H7" s="213">
        <v>3773.027</v>
      </c>
      <c r="I7" s="214">
        <v>4496.6499999999996</v>
      </c>
      <c r="J7" s="215">
        <v>4433.3580000000002</v>
      </c>
      <c r="K7" s="213">
        <v>4649.4759999999997</v>
      </c>
      <c r="L7" s="214">
        <v>5139.9650000000001</v>
      </c>
      <c r="M7" s="215">
        <v>5064.1030000000001</v>
      </c>
      <c r="N7" s="280">
        <f>SUM(B7:M7)</f>
        <v>52870.143000000011</v>
      </c>
    </row>
    <row r="8" spans="1:20" x14ac:dyDescent="0.2">
      <c r="A8" s="178" t="s">
        <v>37</v>
      </c>
      <c r="B8" s="216">
        <v>7.3339999999999996</v>
      </c>
      <c r="C8" s="199">
        <v>13.634</v>
      </c>
      <c r="D8" s="212">
        <v>14.42</v>
      </c>
      <c r="E8" s="211">
        <v>15.904999999999999</v>
      </c>
      <c r="F8" s="199">
        <v>7.4249999999999998</v>
      </c>
      <c r="G8" s="212">
        <v>13.04</v>
      </c>
      <c r="H8" s="211">
        <v>10.273</v>
      </c>
      <c r="I8" s="199">
        <v>7.4080000000000004</v>
      </c>
      <c r="J8" s="212">
        <v>20.907</v>
      </c>
      <c r="K8" s="211">
        <v>4.1260000000000003</v>
      </c>
      <c r="L8" s="199">
        <v>7.9290000000000003</v>
      </c>
      <c r="M8" s="212">
        <v>25.184999999999999</v>
      </c>
      <c r="N8" s="280">
        <f>SUM(B8:M8)</f>
        <v>147.58599999999998</v>
      </c>
    </row>
    <row r="9" spans="1:20" x14ac:dyDescent="0.2">
      <c r="A9" s="178" t="s">
        <v>40</v>
      </c>
      <c r="B9" s="217">
        <v>1692.4829999999999</v>
      </c>
      <c r="C9" s="197">
        <v>1313.01</v>
      </c>
      <c r="D9" s="200">
        <v>1218.885</v>
      </c>
      <c r="E9" s="181">
        <v>1105.848</v>
      </c>
      <c r="F9" s="197">
        <v>1002.194</v>
      </c>
      <c r="G9" s="200">
        <v>713.46900000000005</v>
      </c>
      <c r="H9" s="181">
        <v>1085.8589999999999</v>
      </c>
      <c r="I9" s="197">
        <v>739.65899999999999</v>
      </c>
      <c r="J9" s="200">
        <v>772.27200000000005</v>
      </c>
      <c r="K9" s="181">
        <v>1149.027</v>
      </c>
      <c r="L9" s="197">
        <v>1201.5150000000001</v>
      </c>
      <c r="M9" s="200">
        <v>1307.694</v>
      </c>
      <c r="N9" s="280">
        <f>SUM(B9:M9)</f>
        <v>13301.914999999999</v>
      </c>
    </row>
    <row r="10" spans="1:20" ht="12.75" customHeight="1" x14ac:dyDescent="0.2">
      <c r="A10" s="384" t="s">
        <v>106</v>
      </c>
      <c r="B10" s="386">
        <f>SUM(B11:D11)</f>
        <v>-18250.748</v>
      </c>
      <c r="C10" s="387"/>
      <c r="D10" s="388"/>
      <c r="E10" s="386">
        <f>SUM(E11:G11)</f>
        <v>-14180.465</v>
      </c>
      <c r="F10" s="387"/>
      <c r="G10" s="388"/>
      <c r="H10" s="386">
        <f>SUM(H11:J11)</f>
        <v>-15339.414000000001</v>
      </c>
      <c r="I10" s="387"/>
      <c r="J10" s="388"/>
      <c r="K10" s="386">
        <f>SUM(K11:M11)</f>
        <v>-18549.021000000001</v>
      </c>
      <c r="L10" s="387"/>
      <c r="M10" s="387"/>
      <c r="N10" s="389">
        <f>SUM(N12:N17)</f>
        <v>-66319.647999999986</v>
      </c>
    </row>
    <row r="11" spans="1:20" x14ac:dyDescent="0.2">
      <c r="A11" s="396"/>
      <c r="B11" s="258">
        <f>SUM(B12:B17)</f>
        <v>-6963.7439999999988</v>
      </c>
      <c r="C11" s="259">
        <f t="shared" ref="C11:M11" si="1">SUM(C12:C17)</f>
        <v>-5853.4440000000004</v>
      </c>
      <c r="D11" s="260">
        <f t="shared" si="1"/>
        <v>-5433.56</v>
      </c>
      <c r="E11" s="258">
        <f t="shared" si="1"/>
        <v>-4443.4100000000008</v>
      </c>
      <c r="F11" s="259">
        <f t="shared" si="1"/>
        <v>-4930.7690000000002</v>
      </c>
      <c r="G11" s="260">
        <f t="shared" si="1"/>
        <v>-4806.2860000000001</v>
      </c>
      <c r="H11" s="258">
        <f t="shared" si="1"/>
        <v>-4869.1600000000008</v>
      </c>
      <c r="I11" s="259">
        <f t="shared" si="1"/>
        <v>-5243.7179999999989</v>
      </c>
      <c r="J11" s="260">
        <f t="shared" si="1"/>
        <v>-5226.5359999999991</v>
      </c>
      <c r="K11" s="258">
        <f t="shared" si="1"/>
        <v>-5802.63</v>
      </c>
      <c r="L11" s="259">
        <f t="shared" si="1"/>
        <v>-6349.4089999999997</v>
      </c>
      <c r="M11" s="259">
        <f t="shared" si="1"/>
        <v>-6396.982</v>
      </c>
      <c r="N11" s="390"/>
    </row>
    <row r="12" spans="1:20" x14ac:dyDescent="0.2">
      <c r="A12" s="178" t="s">
        <v>38</v>
      </c>
      <c r="B12" s="217">
        <v>-4134.3419999999996</v>
      </c>
      <c r="C12" s="197">
        <v>-3626.4479999999999</v>
      </c>
      <c r="D12" s="200">
        <v>-3492.8029999999999</v>
      </c>
      <c r="E12" s="181">
        <v>-2694.732</v>
      </c>
      <c r="F12" s="197">
        <v>-2902.0459999999998</v>
      </c>
      <c r="G12" s="200">
        <v>-3004.904</v>
      </c>
      <c r="H12" s="181">
        <v>-3000.732</v>
      </c>
      <c r="I12" s="197">
        <v>-3091.902</v>
      </c>
      <c r="J12" s="200">
        <v>-3197.1889999999999</v>
      </c>
      <c r="K12" s="181">
        <v>-3523.82</v>
      </c>
      <c r="L12" s="197">
        <v>-3660.3960000000002</v>
      </c>
      <c r="M12" s="200">
        <v>-3744.6</v>
      </c>
      <c r="N12" s="280">
        <f t="shared" ref="N12:N17" si="2">SUM(B12:M12)</f>
        <v>-40073.913999999997</v>
      </c>
    </row>
    <row r="13" spans="1:20" x14ac:dyDescent="0.2">
      <c r="A13" s="178" t="s">
        <v>39</v>
      </c>
      <c r="B13" s="216">
        <v>-2514.4560000000001</v>
      </c>
      <c r="C13" s="199">
        <v>-1952.095</v>
      </c>
      <c r="D13" s="212">
        <v>-1680.8979999999999</v>
      </c>
      <c r="E13" s="211">
        <v>-1475.7840000000001</v>
      </c>
      <c r="F13" s="199">
        <v>-1774.0170000000001</v>
      </c>
      <c r="G13" s="212">
        <v>-1620.145</v>
      </c>
      <c r="H13" s="211">
        <v>-1621.6890000000001</v>
      </c>
      <c r="I13" s="199">
        <v>-1901.616</v>
      </c>
      <c r="J13" s="212">
        <v>-1797.068</v>
      </c>
      <c r="K13" s="211">
        <v>-2018.829</v>
      </c>
      <c r="L13" s="199">
        <v>-2394.951</v>
      </c>
      <c r="M13" s="212">
        <v>-2358.5030000000002</v>
      </c>
      <c r="N13" s="280">
        <f t="shared" si="2"/>
        <v>-23110.051000000003</v>
      </c>
    </row>
    <row r="14" spans="1:20" x14ac:dyDescent="0.2">
      <c r="A14" s="178" t="s">
        <v>41</v>
      </c>
      <c r="B14" s="216">
        <v>0</v>
      </c>
      <c r="C14" s="199">
        <v>0</v>
      </c>
      <c r="D14" s="212">
        <v>0</v>
      </c>
      <c r="E14" s="211">
        <v>0</v>
      </c>
      <c r="F14" s="199">
        <v>0</v>
      </c>
      <c r="G14" s="212">
        <v>0</v>
      </c>
      <c r="H14" s="211">
        <v>0</v>
      </c>
      <c r="I14" s="199">
        <v>0</v>
      </c>
      <c r="J14" s="212">
        <v>0</v>
      </c>
      <c r="K14" s="211">
        <v>0</v>
      </c>
      <c r="L14" s="199">
        <v>0</v>
      </c>
      <c r="M14" s="212">
        <v>0</v>
      </c>
      <c r="N14" s="280">
        <f t="shared" si="2"/>
        <v>0</v>
      </c>
    </row>
    <row r="15" spans="1:20" x14ac:dyDescent="0.2">
      <c r="A15" s="178" t="s">
        <v>31</v>
      </c>
      <c r="B15" s="216">
        <v>-140.50299999999999</v>
      </c>
      <c r="C15" s="199">
        <v>-140.04499999999999</v>
      </c>
      <c r="D15" s="212">
        <v>-137.624</v>
      </c>
      <c r="E15" s="211">
        <v>-170.56899999999999</v>
      </c>
      <c r="F15" s="199">
        <v>-153.977</v>
      </c>
      <c r="G15" s="212">
        <v>-79.197999999999993</v>
      </c>
      <c r="H15" s="211">
        <v>-131.685</v>
      </c>
      <c r="I15" s="199">
        <v>-131.28399999999999</v>
      </c>
      <c r="J15" s="212">
        <v>-135.071</v>
      </c>
      <c r="K15" s="211">
        <v>-133.29300000000001</v>
      </c>
      <c r="L15" s="199">
        <v>-140.26599999999999</v>
      </c>
      <c r="M15" s="212">
        <v>-159.23599999999999</v>
      </c>
      <c r="N15" s="280">
        <f t="shared" si="2"/>
        <v>-1652.7509999999997</v>
      </c>
    </row>
    <row r="16" spans="1:20" x14ac:dyDescent="0.2">
      <c r="A16" s="178" t="s">
        <v>226</v>
      </c>
      <c r="B16" s="216">
        <v>-9.0380000000000003</v>
      </c>
      <c r="C16" s="199">
        <v>-8.8680000000000003</v>
      </c>
      <c r="D16" s="212">
        <v>-21.902999999999999</v>
      </c>
      <c r="E16" s="211">
        <v>-22.6</v>
      </c>
      <c r="F16" s="199">
        <v>-14.231999999999999</v>
      </c>
      <c r="G16" s="212">
        <v>-23.696000000000002</v>
      </c>
      <c r="H16" s="211">
        <v>-34.399000000000001</v>
      </c>
      <c r="I16" s="199">
        <v>-28.306000000000001</v>
      </c>
      <c r="J16" s="212">
        <v>-12.24</v>
      </c>
      <c r="K16" s="211">
        <v>-17.146000000000001</v>
      </c>
      <c r="L16" s="199">
        <v>-9.7509999999999994</v>
      </c>
      <c r="M16" s="212">
        <v>-19.585999999999999</v>
      </c>
      <c r="N16" s="280">
        <f t="shared" si="2"/>
        <v>-221.76499999999999</v>
      </c>
    </row>
    <row r="17" spans="1:14" x14ac:dyDescent="0.2">
      <c r="A17" s="178" t="s">
        <v>99</v>
      </c>
      <c r="B17" s="217">
        <v>-165.405</v>
      </c>
      <c r="C17" s="197">
        <v>-125.988</v>
      </c>
      <c r="D17" s="200">
        <v>-100.33199999999999</v>
      </c>
      <c r="E17" s="181">
        <v>-79.724999999999994</v>
      </c>
      <c r="F17" s="197">
        <v>-86.497</v>
      </c>
      <c r="G17" s="200">
        <v>-78.343000000000004</v>
      </c>
      <c r="H17" s="181">
        <v>-80.655000000000001</v>
      </c>
      <c r="I17" s="197">
        <v>-90.61</v>
      </c>
      <c r="J17" s="200">
        <v>-84.968000000000004</v>
      </c>
      <c r="K17" s="181">
        <v>-109.542</v>
      </c>
      <c r="L17" s="197">
        <v>-144.04499999999999</v>
      </c>
      <c r="M17" s="200">
        <v>-115.057</v>
      </c>
      <c r="N17" s="280">
        <f t="shared" si="2"/>
        <v>-1261.1669999999999</v>
      </c>
    </row>
    <row r="18" spans="1:14" x14ac:dyDescent="0.2">
      <c r="B18" s="21"/>
      <c r="N18" s="14" t="s">
        <v>102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397"/>
      <c r="B21" s="393" t="s">
        <v>198</v>
      </c>
      <c r="C21" s="394"/>
      <c r="D21" s="395"/>
      <c r="E21" s="393" t="s">
        <v>200</v>
      </c>
      <c r="F21" s="394"/>
      <c r="G21" s="395"/>
      <c r="H21" s="393" t="s">
        <v>201</v>
      </c>
      <c r="I21" s="394"/>
      <c r="J21" s="395"/>
      <c r="K21" s="393" t="s">
        <v>202</v>
      </c>
      <c r="L21" s="394"/>
      <c r="M21" s="431"/>
      <c r="N21" s="391" t="s">
        <v>54</v>
      </c>
    </row>
    <row r="22" spans="1:14" x14ac:dyDescent="0.2">
      <c r="A22" s="398"/>
      <c r="B22" s="134" t="s">
        <v>62</v>
      </c>
      <c r="C22" s="135" t="s">
        <v>63</v>
      </c>
      <c r="D22" s="136" t="s">
        <v>64</v>
      </c>
      <c r="E22" s="134" t="s">
        <v>65</v>
      </c>
      <c r="F22" s="351" t="s">
        <v>66</v>
      </c>
      <c r="G22" s="136" t="s">
        <v>67</v>
      </c>
      <c r="H22" s="134" t="s">
        <v>68</v>
      </c>
      <c r="I22" s="135" t="s">
        <v>69</v>
      </c>
      <c r="J22" s="136" t="s">
        <v>70</v>
      </c>
      <c r="K22" s="134" t="s">
        <v>71</v>
      </c>
      <c r="L22" s="135" t="s">
        <v>72</v>
      </c>
      <c r="M22" s="135" t="s">
        <v>73</v>
      </c>
      <c r="N22" s="392" t="s">
        <v>54</v>
      </c>
    </row>
    <row r="23" spans="1:14" ht="12.75" customHeight="1" x14ac:dyDescent="0.2">
      <c r="A23" s="384" t="s">
        <v>107</v>
      </c>
      <c r="B23" s="386">
        <f>SUM(B24:D24)</f>
        <v>18215.137804933071</v>
      </c>
      <c r="C23" s="387"/>
      <c r="D23" s="388"/>
      <c r="E23" s="386">
        <f>SUM(E24:G24)</f>
        <v>14135.216847066931</v>
      </c>
      <c r="F23" s="387"/>
      <c r="G23" s="388"/>
      <c r="H23" s="386">
        <f>SUM(H24:J24)</f>
        <v>14420.286075</v>
      </c>
      <c r="I23" s="387"/>
      <c r="J23" s="388"/>
      <c r="K23" s="386">
        <f>SUM(K24:M24)</f>
        <v>17250.365071</v>
      </c>
      <c r="L23" s="387"/>
      <c r="M23" s="387"/>
      <c r="N23" s="389">
        <f>SUM(N25:N29)</f>
        <v>64021.005798000006</v>
      </c>
    </row>
    <row r="24" spans="1:14" x14ac:dyDescent="0.2">
      <c r="A24" s="396"/>
      <c r="B24" s="258">
        <f>SUM(B25:B29)</f>
        <v>6504.9563428623696</v>
      </c>
      <c r="C24" s="259">
        <f t="shared" ref="C24:M24" si="3">SUM(C25:C29)</f>
        <v>5864.0442230707004</v>
      </c>
      <c r="D24" s="260">
        <f t="shared" si="3"/>
        <v>5846.1372390000006</v>
      </c>
      <c r="E24" s="258">
        <f t="shared" si="3"/>
        <v>4669.5131019999999</v>
      </c>
      <c r="F24" s="259">
        <f t="shared" si="3"/>
        <v>4739.1503450669297</v>
      </c>
      <c r="G24" s="260">
        <f t="shared" si="3"/>
        <v>4726.5534000000007</v>
      </c>
      <c r="H24" s="258">
        <f t="shared" si="3"/>
        <v>4646.7629209999996</v>
      </c>
      <c r="I24" s="259">
        <f t="shared" si="3"/>
        <v>4798.9633690000001</v>
      </c>
      <c r="J24" s="260">
        <f t="shared" si="3"/>
        <v>4974.5597850000004</v>
      </c>
      <c r="K24" s="258">
        <f t="shared" si="3"/>
        <v>5499.6025379999992</v>
      </c>
      <c r="L24" s="259">
        <f t="shared" si="3"/>
        <v>5772.7900520000003</v>
      </c>
      <c r="M24" s="259">
        <f t="shared" si="3"/>
        <v>5977.9724809999998</v>
      </c>
      <c r="N24" s="390">
        <f>SUM(N25:N29)</f>
        <v>64021.005798000006</v>
      </c>
    </row>
    <row r="25" spans="1:14" x14ac:dyDescent="0.2">
      <c r="A25" s="178" t="s">
        <v>23</v>
      </c>
      <c r="B25" s="218">
        <v>4134.3422899999996</v>
      </c>
      <c r="C25" s="219">
        <v>3626.4479259999998</v>
      </c>
      <c r="D25" s="220">
        <v>3492.8025539999999</v>
      </c>
      <c r="E25" s="352">
        <v>2694.7323819999997</v>
      </c>
      <c r="F25" s="219">
        <v>2902.0461519999999</v>
      </c>
      <c r="G25" s="220">
        <v>3004.9036719999999</v>
      </c>
      <c r="H25" s="352">
        <v>3000.7316719999999</v>
      </c>
      <c r="I25" s="219">
        <v>3091.9019540000004</v>
      </c>
      <c r="J25" s="220">
        <v>3197.1885580000003</v>
      </c>
      <c r="K25" s="352">
        <v>3523.8195099999998</v>
      </c>
      <c r="L25" s="219">
        <v>3660.3959450000002</v>
      </c>
      <c r="M25" s="220">
        <v>3744.599541</v>
      </c>
      <c r="N25" s="280">
        <f>SUM(B25:M25)</f>
        <v>40073.912156000006</v>
      </c>
    </row>
    <row r="26" spans="1:14" x14ac:dyDescent="0.2">
      <c r="A26" s="178" t="s">
        <v>24</v>
      </c>
      <c r="B26" s="221">
        <v>735.18892400000004</v>
      </c>
      <c r="C26" s="222">
        <v>641.58435699999995</v>
      </c>
      <c r="D26" s="223">
        <v>647.56344100000001</v>
      </c>
      <c r="E26" s="353">
        <v>539.14286000000004</v>
      </c>
      <c r="F26" s="222">
        <v>554.9225449999999</v>
      </c>
      <c r="G26" s="223">
        <v>531.91335800000002</v>
      </c>
      <c r="H26" s="353">
        <v>445.48478299999999</v>
      </c>
      <c r="I26" s="222">
        <v>499.557954</v>
      </c>
      <c r="J26" s="223">
        <v>529.2556800000001</v>
      </c>
      <c r="K26" s="353">
        <v>554.15873299999998</v>
      </c>
      <c r="L26" s="222">
        <v>613.99885599999993</v>
      </c>
      <c r="M26" s="223">
        <v>628.3886839999999</v>
      </c>
      <c r="N26" s="280">
        <f>SUM(B26:M26)</f>
        <v>6921.160175</v>
      </c>
    </row>
    <row r="27" spans="1:14" x14ac:dyDescent="0.2">
      <c r="A27" s="178" t="s">
        <v>25</v>
      </c>
      <c r="B27" s="221">
        <v>1370.5720663103298</v>
      </c>
      <c r="C27" s="222">
        <v>1373.8020391564701</v>
      </c>
      <c r="D27" s="223">
        <v>1491.181711</v>
      </c>
      <c r="E27" s="353">
        <v>1242.733688</v>
      </c>
      <c r="F27" s="222">
        <v>1075.2738235332001</v>
      </c>
      <c r="G27" s="223">
        <v>1061.687686</v>
      </c>
      <c r="H27" s="353">
        <v>1001.517843</v>
      </c>
      <c r="I27" s="222">
        <v>1010.474101</v>
      </c>
      <c r="J27" s="223">
        <v>1055.1150949999999</v>
      </c>
      <c r="K27" s="353">
        <v>1205.087751</v>
      </c>
      <c r="L27" s="222">
        <v>1293.2095570000004</v>
      </c>
      <c r="M27" s="223">
        <v>1379.6030129999997</v>
      </c>
      <c r="N27" s="280">
        <f>SUM(B27:M27)</f>
        <v>14560.258373999999</v>
      </c>
    </row>
    <row r="28" spans="1:14" x14ac:dyDescent="0.2">
      <c r="A28" s="178" t="s">
        <v>26</v>
      </c>
      <c r="B28" s="221">
        <v>264.76923255203997</v>
      </c>
      <c r="C28" s="222">
        <v>222.09862691423001</v>
      </c>
      <c r="D28" s="223">
        <v>214.58953299999999</v>
      </c>
      <c r="E28" s="353">
        <v>192.72568699999999</v>
      </c>
      <c r="F28" s="222">
        <v>205.31435753372998</v>
      </c>
      <c r="G28" s="223">
        <v>127.018978</v>
      </c>
      <c r="H28" s="353">
        <v>198.82711600000002</v>
      </c>
      <c r="I28" s="222">
        <v>196.95111800000001</v>
      </c>
      <c r="J28" s="223">
        <v>192.82144299999999</v>
      </c>
      <c r="K28" s="353">
        <v>216.45031999999998</v>
      </c>
      <c r="L28" s="222">
        <v>205.09290799999999</v>
      </c>
      <c r="M28" s="223">
        <v>225.232429</v>
      </c>
      <c r="N28" s="280">
        <f>SUM(B28:M28)</f>
        <v>2461.8917489999999</v>
      </c>
    </row>
    <row r="29" spans="1:14" x14ac:dyDescent="0.2">
      <c r="A29" s="178" t="s">
        <v>40</v>
      </c>
      <c r="B29" s="218">
        <v>8.3830000000000002E-2</v>
      </c>
      <c r="C29" s="219">
        <v>0.111274</v>
      </c>
      <c r="D29" s="220">
        <v>0</v>
      </c>
      <c r="E29" s="352">
        <v>0.178485</v>
      </c>
      <c r="F29" s="219">
        <v>1.5934670000000002</v>
      </c>
      <c r="G29" s="220">
        <v>1.0297060000000002</v>
      </c>
      <c r="H29" s="352">
        <v>0.20150699999999999</v>
      </c>
      <c r="I29" s="219">
        <v>7.8242000000000006E-2</v>
      </c>
      <c r="J29" s="220">
        <v>0.17900899999999997</v>
      </c>
      <c r="K29" s="352">
        <v>8.6223999999999995E-2</v>
      </c>
      <c r="L29" s="219">
        <v>9.2786000000000007E-2</v>
      </c>
      <c r="M29" s="220">
        <v>0.148814</v>
      </c>
      <c r="N29" s="280">
        <f>SUM(B29:M29)</f>
        <v>3.7833439999999996</v>
      </c>
    </row>
    <row r="30" spans="1:14" ht="12.75" customHeight="1" x14ac:dyDescent="0.2">
      <c r="A30" s="384" t="s">
        <v>108</v>
      </c>
      <c r="B30" s="386">
        <f>SUM(B31:D31)</f>
        <v>-18215.137804999998</v>
      </c>
      <c r="C30" s="387"/>
      <c r="D30" s="388"/>
      <c r="E30" s="386">
        <f>SUM(E31:G31)</f>
        <v>-14135.216847</v>
      </c>
      <c r="F30" s="387"/>
      <c r="G30" s="388"/>
      <c r="H30" s="386">
        <f>SUM(H31:J31)</f>
        <v>-14420.286075000002</v>
      </c>
      <c r="I30" s="387"/>
      <c r="J30" s="388"/>
      <c r="K30" s="386">
        <f>SUM(K31:M31)</f>
        <v>-17250.365071000004</v>
      </c>
      <c r="L30" s="387"/>
      <c r="M30" s="387"/>
      <c r="N30" s="389">
        <f>SUM(N32:N43)</f>
        <v>-64021.005798000006</v>
      </c>
    </row>
    <row r="31" spans="1:14" x14ac:dyDescent="0.2">
      <c r="A31" s="396"/>
      <c r="B31" s="258">
        <f>SUM(B32:B43)</f>
        <v>-6504.9563430000007</v>
      </c>
      <c r="C31" s="259">
        <f t="shared" ref="C31:M31" si="4">SUM(C32:C43)</f>
        <v>-5864.0442229999999</v>
      </c>
      <c r="D31" s="260">
        <f t="shared" si="4"/>
        <v>-5846.1372389999997</v>
      </c>
      <c r="E31" s="258">
        <f t="shared" si="4"/>
        <v>-4669.5131020000008</v>
      </c>
      <c r="F31" s="259">
        <f t="shared" si="4"/>
        <v>-4739.1503449999982</v>
      </c>
      <c r="G31" s="260">
        <f t="shared" si="4"/>
        <v>-4726.5533999999998</v>
      </c>
      <c r="H31" s="258">
        <f t="shared" si="4"/>
        <v>-4646.7629209999986</v>
      </c>
      <c r="I31" s="259">
        <f t="shared" si="4"/>
        <v>-4798.9633690000001</v>
      </c>
      <c r="J31" s="260">
        <f t="shared" si="4"/>
        <v>-4974.5597850000031</v>
      </c>
      <c r="K31" s="258">
        <f t="shared" si="4"/>
        <v>-5499.6025380000019</v>
      </c>
      <c r="L31" s="259">
        <f t="shared" si="4"/>
        <v>-5772.7900519999994</v>
      </c>
      <c r="M31" s="259">
        <f t="shared" si="4"/>
        <v>-5977.9724810000025</v>
      </c>
      <c r="N31" s="390"/>
    </row>
    <row r="32" spans="1:14" ht="12" customHeight="1" x14ac:dyDescent="0.2">
      <c r="A32" s="178" t="s">
        <v>27</v>
      </c>
      <c r="B32" s="218">
        <v>-7.3335020000000011</v>
      </c>
      <c r="C32" s="219">
        <v>-13.6341</v>
      </c>
      <c r="D32" s="220">
        <v>-14.419962999999989</v>
      </c>
      <c r="E32" s="352">
        <v>-15.904527000000012</v>
      </c>
      <c r="F32" s="219">
        <v>-7.4252719999999988</v>
      </c>
      <c r="G32" s="220">
        <v>-13.040206</v>
      </c>
      <c r="H32" s="352">
        <v>-10.273485000000012</v>
      </c>
      <c r="I32" s="219">
        <v>-7.4081220000000005</v>
      </c>
      <c r="J32" s="220">
        <v>-20.907328</v>
      </c>
      <c r="K32" s="352">
        <v>-4.1260150000000104</v>
      </c>
      <c r="L32" s="219">
        <v>-7.9287530000000004</v>
      </c>
      <c r="M32" s="220">
        <v>-25.184661999999999</v>
      </c>
      <c r="N32" s="280">
        <f t="shared" ref="N32:N43" si="5">SUM(B32:M32)</f>
        <v>-147.58593500000001</v>
      </c>
    </row>
    <row r="33" spans="1:14" x14ac:dyDescent="0.2">
      <c r="A33" s="178" t="s">
        <v>28</v>
      </c>
      <c r="B33" s="221">
        <v>-735.18892400000004</v>
      </c>
      <c r="C33" s="222">
        <v>-641.58435699999995</v>
      </c>
      <c r="D33" s="223">
        <v>-647.56344100000001</v>
      </c>
      <c r="E33" s="353">
        <v>-539.14286000000004</v>
      </c>
      <c r="F33" s="222">
        <v>-554.9225449999999</v>
      </c>
      <c r="G33" s="223">
        <v>-531.9133589999999</v>
      </c>
      <c r="H33" s="353">
        <v>-445.48478299999999</v>
      </c>
      <c r="I33" s="222">
        <v>-499.557954</v>
      </c>
      <c r="J33" s="223">
        <v>-529.25567999999998</v>
      </c>
      <c r="K33" s="353">
        <v>-554.15872899999988</v>
      </c>
      <c r="L33" s="222">
        <v>-613.99886000000004</v>
      </c>
      <c r="M33" s="223">
        <v>-628.38868400000001</v>
      </c>
      <c r="N33" s="280">
        <f t="shared" si="5"/>
        <v>-6921.1601759999994</v>
      </c>
    </row>
    <row r="34" spans="1:14" x14ac:dyDescent="0.2">
      <c r="A34" s="178" t="s">
        <v>39</v>
      </c>
      <c r="B34" s="221">
        <v>-44.936388000000001</v>
      </c>
      <c r="C34" s="222">
        <v>-41.537957999999996</v>
      </c>
      <c r="D34" s="223">
        <v>-33.139870999999999</v>
      </c>
      <c r="E34" s="353">
        <v>-24.807558999999998</v>
      </c>
      <c r="F34" s="222">
        <v>-20.880217999999999</v>
      </c>
      <c r="G34" s="223">
        <v>-46.349638999999996</v>
      </c>
      <c r="H34" s="353">
        <v>-27.200652999999999</v>
      </c>
      <c r="I34" s="222">
        <v>-33.775305999999993</v>
      </c>
      <c r="J34" s="223">
        <v>-24.944792999999997</v>
      </c>
      <c r="K34" s="353">
        <v>-37.311089000000003</v>
      </c>
      <c r="L34" s="222">
        <v>-45.084821000000005</v>
      </c>
      <c r="M34" s="223">
        <v>-30.917501000000001</v>
      </c>
      <c r="N34" s="280">
        <f t="shared" si="5"/>
        <v>-410.88579599999991</v>
      </c>
    </row>
    <row r="35" spans="1:14" x14ac:dyDescent="0.2">
      <c r="A35" s="178" t="s">
        <v>29</v>
      </c>
      <c r="B35" s="221">
        <v>-664.79075643781994</v>
      </c>
      <c r="C35" s="222">
        <v>-620.92940259561999</v>
      </c>
      <c r="D35" s="223">
        <v>-631.03110801672005</v>
      </c>
      <c r="E35" s="353">
        <v>-496.37256199999996</v>
      </c>
      <c r="F35" s="222">
        <v>-505.91120594983994</v>
      </c>
      <c r="G35" s="223">
        <v>-562.72117199999991</v>
      </c>
      <c r="H35" s="353">
        <v>-576.75794599999995</v>
      </c>
      <c r="I35" s="222">
        <v>-600.78166799999997</v>
      </c>
      <c r="J35" s="223">
        <v>-638.61810600000001</v>
      </c>
      <c r="K35" s="353">
        <v>-632.06977700000004</v>
      </c>
      <c r="L35" s="222">
        <v>-596.34668499999998</v>
      </c>
      <c r="M35" s="223">
        <v>-586.47780999999998</v>
      </c>
      <c r="N35" s="280">
        <f t="shared" si="5"/>
        <v>-7112.8081989999991</v>
      </c>
    </row>
    <row r="36" spans="1:14" x14ac:dyDescent="0.2">
      <c r="A36" s="178" t="s">
        <v>30</v>
      </c>
      <c r="B36" s="221">
        <v>-246.62149939348998</v>
      </c>
      <c r="C36" s="222">
        <v>-233.16820794176002</v>
      </c>
      <c r="D36" s="223">
        <v>-227.22590300000002</v>
      </c>
      <c r="E36" s="353">
        <v>-173.86354399999999</v>
      </c>
      <c r="F36" s="222">
        <v>-196.15789466474999</v>
      </c>
      <c r="G36" s="223">
        <v>-202.562659</v>
      </c>
      <c r="H36" s="353">
        <v>-205.38397800000004</v>
      </c>
      <c r="I36" s="222">
        <v>-224.28544099999999</v>
      </c>
      <c r="J36" s="223">
        <v>-223.003355</v>
      </c>
      <c r="K36" s="353">
        <v>-242.19628499999996</v>
      </c>
      <c r="L36" s="222">
        <v>-248.48824000000002</v>
      </c>
      <c r="M36" s="223">
        <v>-223.19930100000002</v>
      </c>
      <c r="N36" s="280">
        <f t="shared" si="5"/>
        <v>-2646.1563080000001</v>
      </c>
    </row>
    <row r="37" spans="1:14" x14ac:dyDescent="0.2">
      <c r="A37" s="178" t="s">
        <v>31</v>
      </c>
      <c r="B37" s="221">
        <v>-7.2217859999999998</v>
      </c>
      <c r="C37" s="222">
        <v>-6.6778199999999996</v>
      </c>
      <c r="D37" s="223">
        <v>-7.5732299999999997</v>
      </c>
      <c r="E37" s="353">
        <v>-8.349145</v>
      </c>
      <c r="F37" s="222">
        <v>-0.76169500000000001</v>
      </c>
      <c r="G37" s="223">
        <v>-0.25496999999999997</v>
      </c>
      <c r="H37" s="353">
        <v>-0.165965</v>
      </c>
      <c r="I37" s="222">
        <v>-0.19838499999999998</v>
      </c>
      <c r="J37" s="223">
        <v>-0.186635</v>
      </c>
      <c r="K37" s="353">
        <v>-0.181476</v>
      </c>
      <c r="L37" s="222">
        <v>-0.20561299999999999</v>
      </c>
      <c r="M37" s="223">
        <v>-0.245333</v>
      </c>
      <c r="N37" s="280">
        <f t="shared" si="5"/>
        <v>-32.022052999999993</v>
      </c>
    </row>
    <row r="38" spans="1:14" x14ac:dyDescent="0.2">
      <c r="A38" s="178" t="s">
        <v>32</v>
      </c>
      <c r="B38" s="221">
        <v>-127.92457709999999</v>
      </c>
      <c r="C38" s="222">
        <v>-120.01903799999999</v>
      </c>
      <c r="D38" s="223">
        <v>-130.202238725</v>
      </c>
      <c r="E38" s="353">
        <v>-112.67447800000001</v>
      </c>
      <c r="F38" s="222">
        <v>-137.443748175</v>
      </c>
      <c r="G38" s="223">
        <v>-130.00975199999999</v>
      </c>
      <c r="H38" s="353">
        <v>-132.895974</v>
      </c>
      <c r="I38" s="222">
        <v>-129.269656</v>
      </c>
      <c r="J38" s="223">
        <v>-129.56080700000001</v>
      </c>
      <c r="K38" s="353">
        <v>-132.258094</v>
      </c>
      <c r="L38" s="222">
        <v>-135.76242099999999</v>
      </c>
      <c r="M38" s="223">
        <v>-124.89013800000001</v>
      </c>
      <c r="N38" s="280">
        <f t="shared" si="5"/>
        <v>-1542.910922</v>
      </c>
    </row>
    <row r="39" spans="1:14" x14ac:dyDescent="0.2">
      <c r="A39" s="178" t="s">
        <v>33</v>
      </c>
      <c r="B39" s="221">
        <v>-1757.6023737786902</v>
      </c>
      <c r="C39" s="222">
        <v>-1668.49908123512</v>
      </c>
      <c r="D39" s="223">
        <v>-1641.7748097582798</v>
      </c>
      <c r="E39" s="353">
        <v>-1272.673237</v>
      </c>
      <c r="F39" s="222">
        <v>-1356.0276882279102</v>
      </c>
      <c r="G39" s="223">
        <v>-1498.932024</v>
      </c>
      <c r="H39" s="353">
        <v>-1515.849185</v>
      </c>
      <c r="I39" s="222">
        <v>-1549.7613919999999</v>
      </c>
      <c r="J39" s="223">
        <v>-1610.8396100000011</v>
      </c>
      <c r="K39" s="353">
        <v>-1660.9673400000001</v>
      </c>
      <c r="L39" s="222">
        <v>-1625.5880960000002</v>
      </c>
      <c r="M39" s="223">
        <v>-1491.8034109999999</v>
      </c>
      <c r="N39" s="280">
        <f t="shared" si="5"/>
        <v>-18650.318248000003</v>
      </c>
    </row>
    <row r="40" spans="1:14" x14ac:dyDescent="0.2">
      <c r="A40" s="178" t="s">
        <v>34</v>
      </c>
      <c r="B40" s="221">
        <v>-913.23675813282216</v>
      </c>
      <c r="C40" s="222">
        <v>-689.07351960502297</v>
      </c>
      <c r="D40" s="223">
        <v>-733.63895128813613</v>
      </c>
      <c r="E40" s="353">
        <v>-579.82378465398097</v>
      </c>
      <c r="F40" s="222">
        <v>-556.35057458516201</v>
      </c>
      <c r="G40" s="223">
        <v>-532.25864411458599</v>
      </c>
      <c r="H40" s="353">
        <v>-528.53760559983186</v>
      </c>
      <c r="I40" s="222">
        <v>-550.92040957027609</v>
      </c>
      <c r="J40" s="223">
        <v>-551.84859546630594</v>
      </c>
      <c r="K40" s="353">
        <v>-646.97335869980498</v>
      </c>
      <c r="L40" s="222">
        <v>-697.56732402060209</v>
      </c>
      <c r="M40" s="223">
        <v>-732.85795770742004</v>
      </c>
      <c r="N40" s="280">
        <f t="shared" si="5"/>
        <v>-7713.0874834439519</v>
      </c>
    </row>
    <row r="41" spans="1:14" x14ac:dyDescent="0.2">
      <c r="A41" s="178" t="s">
        <v>35</v>
      </c>
      <c r="B41" s="221">
        <v>-1685.7364591571779</v>
      </c>
      <c r="C41" s="222">
        <v>-1552.5117586224771</v>
      </c>
      <c r="D41" s="223">
        <v>-1507.0184342118641</v>
      </c>
      <c r="E41" s="353">
        <v>-1229.9192313460201</v>
      </c>
      <c r="F41" s="222">
        <v>-1191.7989143973371</v>
      </c>
      <c r="G41" s="223">
        <v>-1006.488113885414</v>
      </c>
      <c r="H41" s="353">
        <v>-1002.2921054001671</v>
      </c>
      <c r="I41" s="222">
        <v>-999.6206244297241</v>
      </c>
      <c r="J41" s="223">
        <v>-1034.547385533695</v>
      </c>
      <c r="K41" s="353">
        <v>-1340.3052223001971</v>
      </c>
      <c r="L41" s="222">
        <v>-1530.7435909793971</v>
      </c>
      <c r="M41" s="223">
        <v>-1834.0458932925822</v>
      </c>
      <c r="N41" s="280">
        <f t="shared" si="5"/>
        <v>-15915.027733556053</v>
      </c>
    </row>
    <row r="42" spans="1:14" x14ac:dyDescent="0.2">
      <c r="A42" s="178" t="s">
        <v>36</v>
      </c>
      <c r="B42" s="221">
        <v>-10.363939</v>
      </c>
      <c r="C42" s="222">
        <v>-8.5901250000000005</v>
      </c>
      <c r="D42" s="223">
        <v>-8.0277100000000008</v>
      </c>
      <c r="E42" s="353">
        <v>-5.5320390000000002</v>
      </c>
      <c r="F42" s="222">
        <v>-4.3954929999999992</v>
      </c>
      <c r="G42" s="223">
        <v>-3.4944500000000001</v>
      </c>
      <c r="H42" s="353">
        <v>-3.336522</v>
      </c>
      <c r="I42" s="222">
        <v>-3.3904239999999999</v>
      </c>
      <c r="J42" s="223">
        <v>-3.5396369999999999</v>
      </c>
      <c r="K42" s="353">
        <v>-5.4840650000000002</v>
      </c>
      <c r="L42" s="222">
        <v>-7.6405290000000008</v>
      </c>
      <c r="M42" s="223">
        <v>-9.3571720000000003</v>
      </c>
      <c r="N42" s="280">
        <f t="shared" si="5"/>
        <v>-73.152105000000006</v>
      </c>
    </row>
    <row r="43" spans="1:14" x14ac:dyDescent="0.2">
      <c r="A43" s="178" t="s">
        <v>99</v>
      </c>
      <c r="B43" s="217">
        <v>-303.99938000000003</v>
      </c>
      <c r="C43" s="197">
        <v>-267.81885500000004</v>
      </c>
      <c r="D43" s="200">
        <v>-264.52157899999997</v>
      </c>
      <c r="E43" s="181">
        <v>-210.45013499999999</v>
      </c>
      <c r="F43" s="197">
        <v>-207.075096</v>
      </c>
      <c r="G43" s="200">
        <v>-198.52841100000001</v>
      </c>
      <c r="H43" s="181">
        <v>-198.58471899999998</v>
      </c>
      <c r="I43" s="197">
        <v>-199.993987</v>
      </c>
      <c r="J43" s="200">
        <v>-207.30785299999999</v>
      </c>
      <c r="K43" s="181">
        <v>-243.57108700000001</v>
      </c>
      <c r="L43" s="197">
        <v>-263.43511899999999</v>
      </c>
      <c r="M43" s="200">
        <v>-290.60461800000002</v>
      </c>
      <c r="N43" s="280">
        <f t="shared" si="5"/>
        <v>-2855.8908389999992</v>
      </c>
    </row>
    <row r="44" spans="1:14" x14ac:dyDescent="0.2">
      <c r="N44" s="14" t="s">
        <v>103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8.75" x14ac:dyDescent="0.3">
      <c r="A1" s="224" t="s">
        <v>338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2020</v>
      </c>
      <c r="N1" s="75"/>
      <c r="O1" s="75"/>
    </row>
    <row r="2" spans="1:21" ht="15.75" x14ac:dyDescent="0.25">
      <c r="A2" s="132" t="s">
        <v>337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N2" s="75"/>
      <c r="O2" s="75"/>
    </row>
    <row r="3" spans="1:21" ht="6" customHeight="1" x14ac:dyDescent="0.3">
      <c r="A3" s="281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1" x14ac:dyDescent="0.2">
      <c r="A4" s="229"/>
      <c r="B4" s="434" t="s">
        <v>205</v>
      </c>
      <c r="C4" s="435"/>
      <c r="D4" s="435"/>
      <c r="E4" s="435"/>
      <c r="F4" s="435"/>
      <c r="G4" s="436"/>
      <c r="H4" s="434" t="s">
        <v>19</v>
      </c>
      <c r="I4" s="435"/>
      <c r="J4" s="435"/>
      <c r="K4" s="435"/>
      <c r="L4" s="435"/>
      <c r="M4" s="435"/>
      <c r="N4" s="24"/>
    </row>
    <row r="5" spans="1:21" ht="13.5" customHeight="1" x14ac:dyDescent="0.25">
      <c r="A5" s="229"/>
      <c r="B5" s="437" t="s">
        <v>186</v>
      </c>
      <c r="C5" s="438"/>
      <c r="D5" s="438"/>
      <c r="E5" s="438"/>
      <c r="F5" s="438"/>
      <c r="G5" s="439"/>
      <c r="H5" s="437" t="s">
        <v>5</v>
      </c>
      <c r="I5" s="438"/>
      <c r="J5" s="438"/>
      <c r="K5" s="438"/>
      <c r="L5" s="438"/>
      <c r="M5" s="438"/>
      <c r="N5" s="79"/>
    </row>
    <row r="6" spans="1:21" x14ac:dyDescent="0.2">
      <c r="A6" s="230"/>
      <c r="B6" s="440" t="s">
        <v>71</v>
      </c>
      <c r="C6" s="433"/>
      <c r="D6" s="433" t="s">
        <v>72</v>
      </c>
      <c r="E6" s="433"/>
      <c r="F6" s="433" t="s">
        <v>73</v>
      </c>
      <c r="G6" s="441"/>
      <c r="H6" s="440" t="s">
        <v>71</v>
      </c>
      <c r="I6" s="433"/>
      <c r="J6" s="433" t="s">
        <v>72</v>
      </c>
      <c r="K6" s="433"/>
      <c r="L6" s="433" t="s">
        <v>73</v>
      </c>
      <c r="M6" s="433"/>
      <c r="N6" s="91"/>
    </row>
    <row r="7" spans="1:21" x14ac:dyDescent="0.2">
      <c r="A7" s="230"/>
      <c r="B7" s="231" t="s">
        <v>228</v>
      </c>
      <c r="C7" s="232" t="s">
        <v>227</v>
      </c>
      <c r="D7" s="232" t="s">
        <v>228</v>
      </c>
      <c r="E7" s="232" t="s">
        <v>227</v>
      </c>
      <c r="F7" s="232" t="s">
        <v>228</v>
      </c>
      <c r="G7" s="233" t="s">
        <v>227</v>
      </c>
      <c r="H7" s="231" t="s">
        <v>228</v>
      </c>
      <c r="I7" s="232" t="s">
        <v>227</v>
      </c>
      <c r="J7" s="232" t="s">
        <v>228</v>
      </c>
      <c r="K7" s="232" t="s">
        <v>227</v>
      </c>
      <c r="L7" s="232" t="s">
        <v>228</v>
      </c>
      <c r="M7" s="232" t="s">
        <v>227</v>
      </c>
      <c r="N7" s="91"/>
    </row>
    <row r="8" spans="1:21" x14ac:dyDescent="0.2">
      <c r="A8" s="445" t="s">
        <v>54</v>
      </c>
      <c r="B8" s="386">
        <f>F9</f>
        <v>199.47709000000003</v>
      </c>
      <c r="C8" s="387"/>
      <c r="D8" s="387"/>
      <c r="E8" s="387"/>
      <c r="F8" s="387"/>
      <c r="G8" s="388"/>
      <c r="H8" s="386">
        <f>SUM(H9,J9,L9)</f>
        <v>47898.975000000006</v>
      </c>
      <c r="I8" s="387"/>
      <c r="J8" s="387"/>
      <c r="K8" s="387"/>
      <c r="L8" s="387"/>
      <c r="M8" s="387"/>
      <c r="N8" s="80"/>
    </row>
    <row r="9" spans="1:21" x14ac:dyDescent="0.2">
      <c r="A9" s="446"/>
      <c r="B9" s="354">
        <f>SUM(B10:B17)</f>
        <v>199.83574000000002</v>
      </c>
      <c r="C9" s="355">
        <v>9.3670281373978911E-3</v>
      </c>
      <c r="D9" s="356">
        <f>SUM(D10:D17)</f>
        <v>199.75663000000003</v>
      </c>
      <c r="E9" s="355">
        <v>9.3630942730656263E-3</v>
      </c>
      <c r="F9" s="356">
        <f>SUM(F10:F17)</f>
        <v>199.47709000000003</v>
      </c>
      <c r="G9" s="357">
        <v>9.3521044108959266E-3</v>
      </c>
      <c r="H9" s="354">
        <f>SUM(H10:H17)</f>
        <v>16360.746000000003</v>
      </c>
      <c r="I9" s="355">
        <v>2.3211013925543054E-3</v>
      </c>
      <c r="J9" s="356">
        <f>SUM(J10:J17)</f>
        <v>15954.587000000001</v>
      </c>
      <c r="K9" s="355">
        <v>2.0696145711119225E-3</v>
      </c>
      <c r="L9" s="356">
        <f>SUM(L10:L17)</f>
        <v>15583.641999999998</v>
      </c>
      <c r="M9" s="355">
        <v>2.0143036657429489E-3</v>
      </c>
      <c r="N9" s="10"/>
    </row>
    <row r="10" spans="1:21" x14ac:dyDescent="0.2">
      <c r="A10" s="204" t="s">
        <v>7</v>
      </c>
      <c r="B10" s="188">
        <v>0</v>
      </c>
      <c r="C10" s="225">
        <v>0</v>
      </c>
      <c r="D10" s="189">
        <v>0</v>
      </c>
      <c r="E10" s="225">
        <v>0</v>
      </c>
      <c r="F10" s="189">
        <v>0</v>
      </c>
      <c r="G10" s="226">
        <v>0</v>
      </c>
      <c r="H10" s="188">
        <v>0</v>
      </c>
      <c r="I10" s="225">
        <v>0</v>
      </c>
      <c r="J10" s="189">
        <v>0</v>
      </c>
      <c r="K10" s="225">
        <v>0</v>
      </c>
      <c r="L10" s="189">
        <v>0</v>
      </c>
      <c r="M10" s="225">
        <v>0</v>
      </c>
      <c r="N10" s="83"/>
      <c r="O10" s="92"/>
    </row>
    <row r="11" spans="1:21" x14ac:dyDescent="0.2">
      <c r="A11" s="204" t="s">
        <v>20</v>
      </c>
      <c r="B11" s="188">
        <v>147.94</v>
      </c>
      <c r="C11" s="225">
        <v>1.4708180707209573E-2</v>
      </c>
      <c r="D11" s="191">
        <v>147.94</v>
      </c>
      <c r="E11" s="225">
        <v>1.4708180707209577E-2</v>
      </c>
      <c r="F11" s="191">
        <v>147.94</v>
      </c>
      <c r="G11" s="226">
        <v>1.4708180707209577E-2</v>
      </c>
      <c r="H11" s="188">
        <v>3208.8589999999999</v>
      </c>
      <c r="I11" s="225">
        <v>1.00621526941175E-3</v>
      </c>
      <c r="J11" s="191">
        <v>4497.2139999999999</v>
      </c>
      <c r="K11" s="225">
        <v>1.1838128784364651E-3</v>
      </c>
      <c r="L11" s="191">
        <v>4918.8760000000002</v>
      </c>
      <c r="M11" s="225">
        <v>1.3617313068926707E-3</v>
      </c>
      <c r="N11" s="83"/>
      <c r="O11" s="92"/>
    </row>
    <row r="12" spans="1:21" x14ac:dyDescent="0.2">
      <c r="A12" s="204" t="s">
        <v>21</v>
      </c>
      <c r="B12" s="188">
        <v>0</v>
      </c>
      <c r="C12" s="225">
        <v>0</v>
      </c>
      <c r="D12" s="191">
        <v>0</v>
      </c>
      <c r="E12" s="225">
        <v>0</v>
      </c>
      <c r="F12" s="191">
        <v>0</v>
      </c>
      <c r="G12" s="226">
        <v>0</v>
      </c>
      <c r="H12" s="188">
        <v>0</v>
      </c>
      <c r="I12" s="225">
        <v>0</v>
      </c>
      <c r="J12" s="191">
        <v>0</v>
      </c>
      <c r="K12" s="225">
        <v>0</v>
      </c>
      <c r="L12" s="191">
        <v>0</v>
      </c>
      <c r="M12" s="225">
        <v>0</v>
      </c>
      <c r="N12" s="83"/>
      <c r="O12" s="92"/>
    </row>
    <row r="13" spans="1:21" x14ac:dyDescent="0.2">
      <c r="A13" s="204" t="s">
        <v>22</v>
      </c>
      <c r="B13" s="188">
        <v>19.195</v>
      </c>
      <c r="C13" s="225">
        <v>2.0156414617501218E-2</v>
      </c>
      <c r="D13" s="191">
        <v>19.195</v>
      </c>
      <c r="E13" s="225">
        <v>2.0007394240934912E-2</v>
      </c>
      <c r="F13" s="191">
        <v>19.195</v>
      </c>
      <c r="G13" s="226">
        <v>1.9950333595145756E-2</v>
      </c>
      <c r="H13" s="188">
        <v>6485.7829999999994</v>
      </c>
      <c r="I13" s="225">
        <v>1.9417512671780494E-2</v>
      </c>
      <c r="J13" s="191">
        <v>6238.1590000000006</v>
      </c>
      <c r="K13" s="225">
        <v>1.7980277867303007E-2</v>
      </c>
      <c r="L13" s="191">
        <v>6683.7809999999999</v>
      </c>
      <c r="M13" s="225">
        <v>1.8774056786422126E-2</v>
      </c>
      <c r="N13" s="83"/>
      <c r="O13" s="92"/>
    </row>
    <row r="14" spans="1:21" x14ac:dyDescent="0.2">
      <c r="A14" s="204" t="s">
        <v>43</v>
      </c>
      <c r="B14" s="188">
        <v>11.205999999999998</v>
      </c>
      <c r="C14" s="225">
        <v>1.0252840668632695E-2</v>
      </c>
      <c r="D14" s="191">
        <v>11.205999999999998</v>
      </c>
      <c r="E14" s="225">
        <v>1.0267128680738367E-2</v>
      </c>
      <c r="F14" s="191">
        <v>11.205999999999998</v>
      </c>
      <c r="G14" s="226">
        <v>1.0273377923607297E-2</v>
      </c>
      <c r="H14" s="188">
        <v>5619.7750000000005</v>
      </c>
      <c r="I14" s="225">
        <v>2.4311255747051893E-2</v>
      </c>
      <c r="J14" s="191">
        <v>4684.2220000000007</v>
      </c>
      <c r="K14" s="225">
        <v>1.9462532163177036E-2</v>
      </c>
      <c r="L14" s="191">
        <v>3622.1209999999996</v>
      </c>
      <c r="M14" s="225">
        <v>2.1498346724341876E-2</v>
      </c>
      <c r="N14" s="83"/>
      <c r="O14" s="92"/>
    </row>
    <row r="15" spans="1:21" x14ac:dyDescent="0.2">
      <c r="A15" s="204" t="s">
        <v>44</v>
      </c>
      <c r="B15" s="188">
        <v>0</v>
      </c>
      <c r="C15" s="225">
        <v>0</v>
      </c>
      <c r="D15" s="191">
        <v>0</v>
      </c>
      <c r="E15" s="225">
        <v>0</v>
      </c>
      <c r="F15" s="191">
        <v>0</v>
      </c>
      <c r="G15" s="226">
        <v>0</v>
      </c>
      <c r="H15" s="188">
        <v>0</v>
      </c>
      <c r="I15" s="225">
        <v>0</v>
      </c>
      <c r="J15" s="191">
        <v>0</v>
      </c>
      <c r="K15" s="225">
        <v>0</v>
      </c>
      <c r="L15" s="191">
        <v>0</v>
      </c>
      <c r="M15" s="225">
        <v>0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45</v>
      </c>
      <c r="B16" s="188">
        <v>0</v>
      </c>
      <c r="C16" s="225">
        <v>0</v>
      </c>
      <c r="D16" s="191">
        <v>0</v>
      </c>
      <c r="E16" s="227">
        <v>0</v>
      </c>
      <c r="F16" s="191">
        <v>0</v>
      </c>
      <c r="G16" s="228">
        <v>0</v>
      </c>
      <c r="H16" s="188">
        <v>0</v>
      </c>
      <c r="I16" s="225">
        <v>0</v>
      </c>
      <c r="J16" s="191">
        <v>0</v>
      </c>
      <c r="K16" s="227">
        <v>0</v>
      </c>
      <c r="L16" s="191">
        <v>0</v>
      </c>
      <c r="M16" s="227">
        <v>0</v>
      </c>
      <c r="N16" s="83"/>
      <c r="O16" s="92"/>
      <c r="P16" s="63"/>
      <c r="Q16" s="78"/>
      <c r="R16" s="55"/>
      <c r="S16" s="55"/>
      <c r="T16" s="55"/>
      <c r="U16" s="55"/>
    </row>
    <row r="17" spans="1:21" x14ac:dyDescent="0.2">
      <c r="A17" s="283" t="s">
        <v>46</v>
      </c>
      <c r="B17" s="188">
        <v>21.494740000000043</v>
      </c>
      <c r="C17" s="225">
        <v>1.0404449136638596E-2</v>
      </c>
      <c r="D17" s="189">
        <v>21.415630000000043</v>
      </c>
      <c r="E17" s="227">
        <v>1.0391596837740153E-2</v>
      </c>
      <c r="F17" s="189">
        <v>21.136090000000038</v>
      </c>
      <c r="G17" s="228">
        <v>1.0290370767159759E-2</v>
      </c>
      <c r="H17" s="188">
        <v>1046.329000000002</v>
      </c>
      <c r="I17" s="225">
        <v>9.6566176822785021E-3</v>
      </c>
      <c r="J17" s="189">
        <v>534.99199999999985</v>
      </c>
      <c r="K17" s="227">
        <v>8.8623172214990879E-3</v>
      </c>
      <c r="L17" s="189">
        <v>358.86399999999992</v>
      </c>
      <c r="M17" s="227">
        <v>1.039962322288864E-2</v>
      </c>
      <c r="N17" s="83"/>
      <c r="O17" s="92"/>
      <c r="P17" s="63"/>
      <c r="Q17" s="78"/>
      <c r="R17" s="55"/>
      <c r="S17" s="55"/>
      <c r="T17" s="55"/>
      <c r="U17" s="55"/>
    </row>
    <row r="18" spans="1:21" x14ac:dyDescent="0.2">
      <c r="A18" s="257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6"/>
      <c r="M18" s="76" t="s">
        <v>104</v>
      </c>
      <c r="N18" s="84"/>
      <c r="O18" s="76"/>
    </row>
    <row r="19" spans="1:21" x14ac:dyDescent="0.2">
      <c r="A19" s="234"/>
      <c r="B19" s="434" t="s">
        <v>252</v>
      </c>
      <c r="C19" s="435"/>
      <c r="D19" s="435"/>
      <c r="E19" s="435"/>
      <c r="F19" s="435"/>
      <c r="G19" s="435"/>
      <c r="H19" s="22"/>
      <c r="I19" s="22"/>
      <c r="J19" s="22"/>
      <c r="K19" s="22"/>
      <c r="L19" s="22"/>
      <c r="M19" s="22"/>
      <c r="N19" s="85"/>
      <c r="O19" s="75"/>
      <c r="P19" s="96"/>
      <c r="Q19" s="78"/>
      <c r="R19" s="23"/>
      <c r="S19" s="23"/>
      <c r="T19" s="23"/>
    </row>
    <row r="20" spans="1:21" x14ac:dyDescent="0.2">
      <c r="A20" s="235"/>
      <c r="B20" s="437" t="s">
        <v>5</v>
      </c>
      <c r="C20" s="438"/>
      <c r="D20" s="438"/>
      <c r="E20" s="438"/>
      <c r="F20" s="438"/>
      <c r="G20" s="438"/>
      <c r="H20" s="85" t="str">
        <f>A25</f>
        <v>VO z vvn</v>
      </c>
      <c r="I20" s="93">
        <f>(B25+D25+F25)/'6.1, 6.2'!B25</f>
        <v>1.4878469057313071E-2</v>
      </c>
      <c r="J20" s="94" t="str">
        <f>A10</f>
        <v>JE</v>
      </c>
      <c r="K20" s="83">
        <f t="shared" ref="K20:K27" si="0">H10+J10+L10</f>
        <v>0</v>
      </c>
      <c r="L20" s="94" t="str">
        <f>A10</f>
        <v>JE</v>
      </c>
      <c r="M20" s="92">
        <f>K20/'6.1, 6.2'!B5</f>
        <v>0</v>
      </c>
      <c r="N20" s="85"/>
      <c r="O20" s="75"/>
      <c r="P20" s="96"/>
      <c r="Q20" s="78"/>
      <c r="R20" s="23"/>
      <c r="S20" s="23"/>
      <c r="T20" s="23"/>
    </row>
    <row r="21" spans="1:21" x14ac:dyDescent="0.2">
      <c r="A21" s="236"/>
      <c r="B21" s="440" t="s">
        <v>71</v>
      </c>
      <c r="C21" s="433"/>
      <c r="D21" s="433" t="s">
        <v>72</v>
      </c>
      <c r="E21" s="433"/>
      <c r="F21" s="433" t="s">
        <v>73</v>
      </c>
      <c r="G21" s="433"/>
      <c r="H21" s="85" t="str">
        <f>A26</f>
        <v>VO z vn</v>
      </c>
      <c r="I21" s="93">
        <f>(B26+D26+F26)/'6.1, 6.2'!C25</f>
        <v>0.12444243550594844</v>
      </c>
      <c r="J21" s="94" t="str">
        <f t="shared" ref="J21:J27" si="1">A11</f>
        <v>PE</v>
      </c>
      <c r="K21" s="83">
        <f t="shared" si="0"/>
        <v>12624.949000000001</v>
      </c>
      <c r="L21" s="94" t="str">
        <f t="shared" ref="L21:L27" si="2">A11</f>
        <v>PE</v>
      </c>
      <c r="M21" s="92">
        <f>K21/'6.1, 6.2'!C5</f>
        <v>1.1910123121501263E-3</v>
      </c>
      <c r="N21" s="85"/>
      <c r="O21" s="75"/>
      <c r="P21" s="96"/>
      <c r="Q21" s="78"/>
      <c r="R21" s="82"/>
      <c r="S21" s="82"/>
      <c r="T21" s="82"/>
    </row>
    <row r="22" spans="1:21" x14ac:dyDescent="0.2">
      <c r="A22" s="237"/>
      <c r="B22" s="231" t="s">
        <v>228</v>
      </c>
      <c r="C22" s="232" t="s">
        <v>227</v>
      </c>
      <c r="D22" s="232" t="s">
        <v>228</v>
      </c>
      <c r="E22" s="232" t="s">
        <v>227</v>
      </c>
      <c r="F22" s="232" t="s">
        <v>228</v>
      </c>
      <c r="G22" s="232" t="s">
        <v>227</v>
      </c>
      <c r="H22" s="85" t="str">
        <f>A27</f>
        <v>MOP</v>
      </c>
      <c r="I22" s="93">
        <f>(B27+D27+F27)/'6.1, 6.2'!D25</f>
        <v>0.1429392415838219</v>
      </c>
      <c r="J22" s="94" t="str">
        <f t="shared" si="1"/>
        <v>PPE</v>
      </c>
      <c r="K22" s="83">
        <f t="shared" si="0"/>
        <v>0</v>
      </c>
      <c r="L22" s="94" t="str">
        <f t="shared" si="2"/>
        <v>PPE</v>
      </c>
      <c r="M22" s="92">
        <f>K22/'6.1, 6.2'!D5</f>
        <v>0</v>
      </c>
      <c r="N22" s="85"/>
      <c r="O22" s="75"/>
      <c r="P22" s="96"/>
      <c r="Q22" s="78"/>
      <c r="R22" s="23"/>
      <c r="S22" s="23"/>
      <c r="T22" s="23"/>
    </row>
    <row r="23" spans="1:21" x14ac:dyDescent="0.2">
      <c r="A23" s="442" t="s">
        <v>54</v>
      </c>
      <c r="B23" s="444">
        <f>SUM(B24,D24,F24)</f>
        <v>1471312.1259999999</v>
      </c>
      <c r="C23" s="444"/>
      <c r="D23" s="444"/>
      <c r="E23" s="444"/>
      <c r="F23" s="444"/>
      <c r="G23" s="444"/>
      <c r="H23" s="85" t="str">
        <f>A28</f>
        <v>MOO</v>
      </c>
      <c r="I23" s="93">
        <f>(B28+D28+F28)/'6.1, 6.2'!E25</f>
        <v>8.9858484376213313E-2</v>
      </c>
      <c r="J23" s="94" t="str">
        <f t="shared" si="1"/>
        <v>PSE</v>
      </c>
      <c r="K23" s="83">
        <f t="shared" si="0"/>
        <v>19407.722999999998</v>
      </c>
      <c r="L23" s="94" t="str">
        <f t="shared" si="2"/>
        <v>PSE</v>
      </c>
      <c r="M23" s="92">
        <f>K23/'6.1, 6.2'!E5</f>
        <v>1.8715740986274588E-2</v>
      </c>
      <c r="N23" s="85"/>
      <c r="O23" s="75"/>
      <c r="P23" s="96"/>
      <c r="Q23" s="78"/>
      <c r="R23" s="23"/>
      <c r="S23" s="23"/>
      <c r="T23" s="23"/>
    </row>
    <row r="24" spans="1:21" x14ac:dyDescent="0.2">
      <c r="A24" s="443"/>
      <c r="B24" s="354">
        <f>SUM(B25:B28)</f>
        <v>470962.62400000001</v>
      </c>
      <c r="C24" s="358">
        <v>0.10128599197274447</v>
      </c>
      <c r="D24" s="356">
        <f>SUM(D25:D28)</f>
        <v>476740.64</v>
      </c>
      <c r="E24" s="358">
        <v>9.8638548221166758E-2</v>
      </c>
      <c r="F24" s="356">
        <f>SUM(F25:F28)</f>
        <v>523608.86199999996</v>
      </c>
      <c r="G24" s="358">
        <v>0.10492272167661226</v>
      </c>
      <c r="H24" s="75"/>
      <c r="I24" s="75"/>
      <c r="J24" s="94" t="str">
        <f t="shared" si="1"/>
        <v>VE</v>
      </c>
      <c r="K24" s="83">
        <f t="shared" si="0"/>
        <v>13926.118</v>
      </c>
      <c r="L24" s="94" t="str">
        <f t="shared" si="2"/>
        <v>VE</v>
      </c>
      <c r="M24" s="92">
        <f>K24/'6.1, 6.2'!F5</f>
        <v>2.1748615471694644E-2</v>
      </c>
      <c r="N24" s="85"/>
      <c r="O24" s="75"/>
      <c r="P24" s="96"/>
      <c r="Q24" s="78"/>
      <c r="R24" s="81"/>
      <c r="S24" s="82"/>
      <c r="T24" s="82"/>
    </row>
    <row r="25" spans="1:21" x14ac:dyDescent="0.2">
      <c r="A25" s="178" t="s">
        <v>8</v>
      </c>
      <c r="B25" s="188">
        <v>9002.9650000000001</v>
      </c>
      <c r="C25" s="225">
        <v>1.3769918586626692E-2</v>
      </c>
      <c r="D25" s="189">
        <v>9461.5300000000007</v>
      </c>
      <c r="E25" s="225">
        <v>1.5012201700830494E-2</v>
      </c>
      <c r="F25" s="189">
        <v>9417.7649999999994</v>
      </c>
      <c r="G25" s="225">
        <v>1.5964189838671157E-2</v>
      </c>
      <c r="H25" s="75"/>
      <c r="I25" s="75"/>
      <c r="J25" s="94" t="str">
        <f t="shared" si="1"/>
        <v>PVE</v>
      </c>
      <c r="K25" s="83">
        <f t="shared" si="0"/>
        <v>0</v>
      </c>
      <c r="L25" s="94" t="str">
        <f t="shared" si="2"/>
        <v>PVE</v>
      </c>
      <c r="M25" s="92">
        <f>K25/'6.1, 6.2'!G5</f>
        <v>0</v>
      </c>
      <c r="N25" s="85"/>
      <c r="O25" s="93"/>
      <c r="T25" s="76"/>
    </row>
    <row r="26" spans="1:21" x14ac:dyDescent="0.2">
      <c r="A26" s="178" t="s">
        <v>9</v>
      </c>
      <c r="B26" s="188">
        <v>241207.70300000001</v>
      </c>
      <c r="C26" s="225">
        <v>0.12077646262368784</v>
      </c>
      <c r="D26" s="191">
        <v>229280.804</v>
      </c>
      <c r="E26" s="225">
        <v>0.11693557910922782</v>
      </c>
      <c r="F26" s="191">
        <v>248245.99600000001</v>
      </c>
      <c r="G26" s="225">
        <v>0.13656757343601267</v>
      </c>
      <c r="H26" s="75"/>
      <c r="I26" s="75"/>
      <c r="J26" s="94" t="str">
        <f t="shared" si="1"/>
        <v>VTE</v>
      </c>
      <c r="K26" s="83">
        <f t="shared" si="0"/>
        <v>0</v>
      </c>
      <c r="L26" s="94" t="str">
        <f t="shared" si="2"/>
        <v>VTE</v>
      </c>
      <c r="M26" s="92">
        <f>K26/'6.1, 6.2'!H5</f>
        <v>0</v>
      </c>
      <c r="N26" s="85"/>
      <c r="O26" s="93"/>
    </row>
    <row r="27" spans="1:21" x14ac:dyDescent="0.2">
      <c r="A27" s="178" t="s">
        <v>146</v>
      </c>
      <c r="B27" s="188">
        <v>88000</v>
      </c>
      <c r="C27" s="225">
        <v>0.13464233921137311</v>
      </c>
      <c r="D27" s="191">
        <v>102100</v>
      </c>
      <c r="E27" s="227">
        <v>0.14472818372942456</v>
      </c>
      <c r="F27" s="191">
        <v>110200</v>
      </c>
      <c r="G27" s="227">
        <v>0.14854778308122629</v>
      </c>
      <c r="H27" s="75"/>
      <c r="I27" s="75"/>
      <c r="J27" s="94" t="str">
        <f t="shared" si="1"/>
        <v>FVE</v>
      </c>
      <c r="K27" s="83">
        <f t="shared" si="0"/>
        <v>1940.1850000000018</v>
      </c>
      <c r="L27" s="94" t="str">
        <f t="shared" si="2"/>
        <v>FVE</v>
      </c>
      <c r="M27" s="92">
        <f>K27/'6.1, 6.2'!I5</f>
        <v>9.5468376089656391E-3</v>
      </c>
      <c r="N27" s="85"/>
      <c r="O27" s="93"/>
    </row>
    <row r="28" spans="1:21" x14ac:dyDescent="0.2">
      <c r="A28" s="178" t="s">
        <v>144</v>
      </c>
      <c r="B28" s="188">
        <v>132751.95600000001</v>
      </c>
      <c r="C28" s="225">
        <v>9.8679005072764253E-2</v>
      </c>
      <c r="D28" s="189">
        <v>135898.30600000001</v>
      </c>
      <c r="E28" s="227">
        <v>8.8432438665735413E-2</v>
      </c>
      <c r="F28" s="189">
        <v>155745.101</v>
      </c>
      <c r="G28" s="227">
        <v>8.4603047518459332E-2</v>
      </c>
      <c r="H28" s="75"/>
      <c r="I28" s="75"/>
      <c r="J28" s="75"/>
      <c r="K28" s="75"/>
      <c r="L28" s="75"/>
      <c r="M28" s="75"/>
      <c r="N28" s="85"/>
      <c r="O28" s="93"/>
    </row>
    <row r="29" spans="1:21" x14ac:dyDescent="0.2">
      <c r="A29" s="63"/>
      <c r="B29" s="63"/>
      <c r="C29" s="78"/>
      <c r="D29" s="55"/>
      <c r="E29" s="55"/>
      <c r="F29" s="55"/>
      <c r="G29" s="76" t="s">
        <v>103</v>
      </c>
      <c r="H29" s="75"/>
      <c r="I29" s="75"/>
      <c r="J29" s="75"/>
      <c r="K29" s="75"/>
      <c r="L29" s="75"/>
      <c r="M29" s="75"/>
    </row>
    <row r="30" spans="1:21" x14ac:dyDescent="0.2">
      <c r="H30" s="75"/>
      <c r="I30" s="75"/>
      <c r="J30" s="75"/>
      <c r="K30" s="75"/>
      <c r="L30" s="75"/>
      <c r="M30" s="75"/>
    </row>
    <row r="31" spans="1:21" x14ac:dyDescent="0.2">
      <c r="J31" s="94"/>
      <c r="K31" s="94" t="str">
        <f>H6</f>
        <v>Říjen</v>
      </c>
      <c r="L31" s="94" t="str">
        <f>J6</f>
        <v>Listopad</v>
      </c>
      <c r="M31" s="94" t="str">
        <f>L6</f>
        <v>Prosinec</v>
      </c>
    </row>
    <row r="32" spans="1:21" x14ac:dyDescent="0.2">
      <c r="H32" s="94" t="str">
        <f t="shared" ref="H32:H39" si="3">A10</f>
        <v>JE</v>
      </c>
      <c r="I32" s="95">
        <f t="shared" ref="I32:I39" si="4">G10</f>
        <v>0</v>
      </c>
      <c r="J32" s="94" t="str">
        <f t="shared" ref="J32:J39" si="5">A10</f>
        <v>JE</v>
      </c>
      <c r="K32" s="77">
        <f t="shared" ref="K32:K39" si="6">H10</f>
        <v>0</v>
      </c>
      <c r="L32" s="77">
        <f t="shared" ref="L32:L39" si="7">J10</f>
        <v>0</v>
      </c>
      <c r="M32" s="77">
        <f t="shared" ref="M32:M39" si="8">L10</f>
        <v>0</v>
      </c>
    </row>
    <row r="33" spans="8:13" ht="12.75" customHeight="1" x14ac:dyDescent="0.2">
      <c r="H33" s="94" t="str">
        <f t="shared" si="3"/>
        <v>PE</v>
      </c>
      <c r="I33" s="95">
        <f t="shared" si="4"/>
        <v>1.4708180707209577E-2</v>
      </c>
      <c r="J33" s="94" t="str">
        <f t="shared" si="5"/>
        <v>PE</v>
      </c>
      <c r="K33" s="77">
        <f t="shared" si="6"/>
        <v>3208.8589999999999</v>
      </c>
      <c r="L33" s="77">
        <f t="shared" si="7"/>
        <v>4497.2139999999999</v>
      </c>
      <c r="M33" s="77">
        <f t="shared" si="8"/>
        <v>4918.8760000000002</v>
      </c>
    </row>
    <row r="34" spans="8:13" x14ac:dyDescent="0.2">
      <c r="H34" s="94" t="str">
        <f t="shared" si="3"/>
        <v>PPE</v>
      </c>
      <c r="I34" s="95">
        <f t="shared" si="4"/>
        <v>0</v>
      </c>
      <c r="J34" s="94" t="str">
        <f t="shared" si="5"/>
        <v>PPE</v>
      </c>
      <c r="K34" s="77">
        <f t="shared" si="6"/>
        <v>0</v>
      </c>
      <c r="L34" s="77">
        <f t="shared" si="7"/>
        <v>0</v>
      </c>
      <c r="M34" s="77">
        <f t="shared" si="8"/>
        <v>0</v>
      </c>
    </row>
    <row r="35" spans="8:13" ht="13.5" customHeight="1" x14ac:dyDescent="0.2">
      <c r="H35" s="94" t="str">
        <f t="shared" si="3"/>
        <v>PSE</v>
      </c>
      <c r="I35" s="95">
        <f t="shared" si="4"/>
        <v>1.9950333595145756E-2</v>
      </c>
      <c r="J35" s="94" t="str">
        <f t="shared" si="5"/>
        <v>PSE</v>
      </c>
      <c r="K35" s="77">
        <f t="shared" si="6"/>
        <v>6485.7829999999994</v>
      </c>
      <c r="L35" s="77">
        <f t="shared" si="7"/>
        <v>6238.1590000000006</v>
      </c>
      <c r="M35" s="77">
        <f t="shared" si="8"/>
        <v>6683.7809999999999</v>
      </c>
    </row>
    <row r="36" spans="8:13" ht="12.75" customHeight="1" x14ac:dyDescent="0.2">
      <c r="H36" s="94" t="str">
        <f t="shared" si="3"/>
        <v>VE</v>
      </c>
      <c r="I36" s="95">
        <f t="shared" si="4"/>
        <v>1.0273377923607297E-2</v>
      </c>
      <c r="J36" s="94" t="str">
        <f t="shared" si="5"/>
        <v>VE</v>
      </c>
      <c r="K36" s="77">
        <f t="shared" si="6"/>
        <v>5619.7750000000005</v>
      </c>
      <c r="L36" s="77">
        <f t="shared" si="7"/>
        <v>4684.2220000000007</v>
      </c>
      <c r="M36" s="77">
        <f t="shared" si="8"/>
        <v>3622.1209999999996</v>
      </c>
    </row>
    <row r="37" spans="8:13" ht="12.75" customHeight="1" x14ac:dyDescent="0.2">
      <c r="H37" s="94" t="str">
        <f t="shared" si="3"/>
        <v>PVE</v>
      </c>
      <c r="I37" s="95">
        <f t="shared" si="4"/>
        <v>0</v>
      </c>
      <c r="J37" s="94" t="str">
        <f t="shared" si="5"/>
        <v>PVE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VTE</v>
      </c>
      <c r="I38" s="95">
        <f t="shared" si="4"/>
        <v>0</v>
      </c>
      <c r="J38" s="94" t="str">
        <f t="shared" si="5"/>
        <v>VTE</v>
      </c>
      <c r="K38" s="77">
        <f t="shared" si="6"/>
        <v>0</v>
      </c>
      <c r="L38" s="77">
        <f t="shared" si="7"/>
        <v>0</v>
      </c>
      <c r="M38" s="77">
        <f t="shared" si="8"/>
        <v>0</v>
      </c>
    </row>
    <row r="39" spans="8:13" ht="12.75" customHeight="1" x14ac:dyDescent="0.2">
      <c r="H39" s="94" t="str">
        <f t="shared" si="3"/>
        <v>FVE</v>
      </c>
      <c r="I39" s="95">
        <f t="shared" si="4"/>
        <v>1.0290370767159759E-2</v>
      </c>
      <c r="J39" s="94" t="str">
        <f t="shared" si="5"/>
        <v>FVE</v>
      </c>
      <c r="K39" s="77">
        <f t="shared" si="6"/>
        <v>1046.329000000002</v>
      </c>
      <c r="L39" s="77">
        <f t="shared" si="7"/>
        <v>534.99199999999985</v>
      </c>
      <c r="M39" s="77">
        <f t="shared" si="8"/>
        <v>358.86399999999992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48"/>
  <sheetViews>
    <sheetView showGridLines="0" zoomScaleNormal="100" zoomScaleSheetLayoutView="115" workbookViewId="0"/>
  </sheetViews>
  <sheetFormatPr defaultColWidth="9.140625" defaultRowHeight="12" x14ac:dyDescent="0.2"/>
  <cols>
    <col min="1" max="1" width="4.7109375" style="9" customWidth="1"/>
    <col min="2" max="6" width="9.140625" style="9"/>
    <col min="7" max="7" width="9.140625" style="9" customWidth="1"/>
    <col min="8" max="8" width="9.140625" style="34" customWidth="1"/>
    <col min="9" max="9" width="9.140625" style="9" customWidth="1"/>
    <col min="10" max="10" width="12.28515625" style="9" customWidth="1"/>
    <col min="11" max="11" width="9.140625" style="9" customWidth="1"/>
    <col min="12" max="16384" width="9.140625" style="9"/>
  </cols>
  <sheetData>
    <row r="1" spans="1:11" ht="18.75" x14ac:dyDescent="0.2">
      <c r="A1" s="127" t="s">
        <v>183</v>
      </c>
    </row>
    <row r="2" spans="1:11" ht="6" customHeight="1" x14ac:dyDescent="0.2">
      <c r="A2" s="33"/>
      <c r="B2" s="33"/>
      <c r="C2" s="33"/>
      <c r="D2" s="33"/>
      <c r="E2" s="33"/>
      <c r="F2" s="33"/>
      <c r="G2" s="33"/>
      <c r="H2" s="35"/>
      <c r="I2" s="33"/>
    </row>
    <row r="3" spans="1:11" s="2" customFormat="1" ht="15" x14ac:dyDescent="0.25">
      <c r="A3" s="292" t="s">
        <v>280</v>
      </c>
      <c r="B3" s="293" t="s">
        <v>117</v>
      </c>
      <c r="C3" s="48"/>
      <c r="D3" s="48"/>
      <c r="E3" s="48"/>
      <c r="F3" s="48"/>
      <c r="G3" s="48"/>
      <c r="H3" s="294"/>
      <c r="I3" s="295"/>
      <c r="J3" s="296"/>
      <c r="K3" s="349">
        <v>4</v>
      </c>
    </row>
    <row r="4" spans="1:11" s="2" customFormat="1" ht="15" x14ac:dyDescent="0.25">
      <c r="A4" s="292" t="s">
        <v>281</v>
      </c>
      <c r="B4" s="293" t="s">
        <v>357</v>
      </c>
      <c r="C4" s="48"/>
      <c r="D4" s="48"/>
      <c r="E4" s="48"/>
      <c r="F4" s="48"/>
      <c r="G4" s="48"/>
      <c r="H4" s="294"/>
      <c r="I4" s="295"/>
      <c r="J4" s="296"/>
      <c r="K4" s="349">
        <v>6</v>
      </c>
    </row>
    <row r="5" spans="1:11" s="2" customFormat="1" ht="15" x14ac:dyDescent="0.25">
      <c r="A5" s="297" t="s">
        <v>282</v>
      </c>
      <c r="B5" s="297" t="s">
        <v>283</v>
      </c>
      <c r="C5" s="48"/>
      <c r="D5" s="48"/>
      <c r="E5" s="48"/>
      <c r="F5" s="48"/>
      <c r="G5" s="48"/>
      <c r="H5" s="294"/>
      <c r="I5" s="295"/>
      <c r="J5" s="296"/>
      <c r="K5" s="349">
        <v>7</v>
      </c>
    </row>
    <row r="6" spans="1:11" s="2" customFormat="1" ht="15" x14ac:dyDescent="0.25">
      <c r="A6" s="298" t="s">
        <v>287</v>
      </c>
      <c r="B6" s="299" t="s">
        <v>284</v>
      </c>
      <c r="C6" s="49"/>
      <c r="D6" s="48"/>
      <c r="E6" s="295"/>
      <c r="F6" s="295"/>
      <c r="G6" s="295"/>
      <c r="H6" s="48"/>
      <c r="I6" s="295"/>
      <c r="J6" s="48"/>
      <c r="K6" s="350">
        <v>7</v>
      </c>
    </row>
    <row r="7" spans="1:11" s="2" customFormat="1" ht="15" x14ac:dyDescent="0.25">
      <c r="A7" s="298" t="s">
        <v>288</v>
      </c>
      <c r="B7" s="299" t="s">
        <v>285</v>
      </c>
      <c r="C7" s="49"/>
      <c r="D7" s="48"/>
      <c r="E7" s="295"/>
      <c r="F7" s="295"/>
      <c r="G7" s="295"/>
      <c r="H7" s="48"/>
      <c r="I7" s="295"/>
      <c r="J7" s="48"/>
      <c r="K7" s="350">
        <v>8</v>
      </c>
    </row>
    <row r="8" spans="1:11" s="2" customFormat="1" ht="15" x14ac:dyDescent="0.25">
      <c r="A8" s="297" t="s">
        <v>286</v>
      </c>
      <c r="B8" s="297" t="s">
        <v>290</v>
      </c>
      <c r="C8" s="49"/>
      <c r="D8" s="48"/>
      <c r="E8" s="295"/>
      <c r="F8" s="295"/>
      <c r="G8" s="295"/>
      <c r="H8" s="48"/>
      <c r="I8" s="295"/>
      <c r="J8" s="48"/>
      <c r="K8" s="349">
        <v>9</v>
      </c>
    </row>
    <row r="9" spans="1:11" s="2" customFormat="1" ht="15" x14ac:dyDescent="0.25">
      <c r="A9" s="298" t="s">
        <v>291</v>
      </c>
      <c r="B9" s="300" t="s">
        <v>401</v>
      </c>
      <c r="C9" s="49"/>
      <c r="D9" s="48"/>
      <c r="E9" s="295"/>
      <c r="F9" s="295"/>
      <c r="G9" s="295"/>
      <c r="H9" s="48"/>
      <c r="I9" s="295"/>
      <c r="J9" s="48"/>
      <c r="K9" s="350">
        <v>9</v>
      </c>
    </row>
    <row r="10" spans="1:11" s="2" customFormat="1" ht="15" x14ac:dyDescent="0.25">
      <c r="A10" s="298" t="s">
        <v>292</v>
      </c>
      <c r="B10" s="300" t="s">
        <v>404</v>
      </c>
      <c r="C10" s="49"/>
      <c r="D10" s="49"/>
      <c r="E10" s="295"/>
      <c r="F10" s="295"/>
      <c r="G10" s="295"/>
      <c r="H10" s="48"/>
      <c r="I10" s="295"/>
      <c r="J10" s="48"/>
      <c r="K10" s="350">
        <v>10</v>
      </c>
    </row>
    <row r="11" spans="1:11" s="2" customFormat="1" ht="15" x14ac:dyDescent="0.25">
      <c r="A11" s="298" t="s">
        <v>293</v>
      </c>
      <c r="B11" s="300" t="s">
        <v>358</v>
      </c>
      <c r="C11" s="49"/>
      <c r="D11" s="49"/>
      <c r="E11" s="295"/>
      <c r="F11" s="295"/>
      <c r="G11" s="295"/>
      <c r="H11" s="48"/>
      <c r="I11" s="295"/>
      <c r="J11" s="48"/>
      <c r="K11" s="350">
        <v>11</v>
      </c>
    </row>
    <row r="12" spans="1:11" s="2" customFormat="1" ht="15" x14ac:dyDescent="0.25">
      <c r="A12" s="298" t="s">
        <v>294</v>
      </c>
      <c r="B12" s="300" t="s">
        <v>403</v>
      </c>
      <c r="C12" s="49"/>
      <c r="D12" s="49"/>
      <c r="E12" s="295"/>
      <c r="F12" s="295"/>
      <c r="G12" s="295"/>
      <c r="H12" s="48"/>
      <c r="I12" s="295"/>
      <c r="J12" s="48"/>
      <c r="K12" s="350">
        <v>12</v>
      </c>
    </row>
    <row r="13" spans="1:11" s="2" customFormat="1" ht="15" x14ac:dyDescent="0.25">
      <c r="A13" s="298" t="s">
        <v>295</v>
      </c>
      <c r="B13" s="300" t="s">
        <v>402</v>
      </c>
      <c r="C13" s="49"/>
      <c r="D13" s="301"/>
      <c r="E13" s="295"/>
      <c r="F13" s="295"/>
      <c r="G13" s="295"/>
      <c r="H13" s="48"/>
      <c r="I13" s="295"/>
      <c r="J13" s="48"/>
      <c r="K13" s="350">
        <v>13</v>
      </c>
    </row>
    <row r="14" spans="1:11" s="2" customFormat="1" ht="15" x14ac:dyDescent="0.25">
      <c r="A14" s="298" t="s">
        <v>296</v>
      </c>
      <c r="B14" s="300" t="s">
        <v>359</v>
      </c>
      <c r="C14" s="49"/>
      <c r="D14" s="49"/>
      <c r="E14" s="295"/>
      <c r="F14" s="295"/>
      <c r="G14" s="295"/>
      <c r="H14" s="48"/>
      <c r="I14" s="295"/>
      <c r="J14" s="48"/>
      <c r="K14" s="350">
        <v>14</v>
      </c>
    </row>
    <row r="15" spans="1:11" s="2" customFormat="1" ht="15" x14ac:dyDescent="0.25">
      <c r="A15" s="292" t="s">
        <v>289</v>
      </c>
      <c r="B15" s="293" t="s">
        <v>185</v>
      </c>
      <c r="C15" s="49"/>
      <c r="D15" s="49"/>
      <c r="E15" s="295"/>
      <c r="F15" s="295"/>
      <c r="G15" s="295"/>
      <c r="H15" s="48"/>
      <c r="I15" s="295"/>
      <c r="J15" s="48"/>
      <c r="K15" s="349">
        <v>15</v>
      </c>
    </row>
    <row r="16" spans="1:11" s="2" customFormat="1" ht="15" x14ac:dyDescent="0.25">
      <c r="A16" s="292" t="s">
        <v>297</v>
      </c>
      <c r="B16" s="297" t="s">
        <v>318</v>
      </c>
      <c r="C16" s="49"/>
      <c r="D16" s="49"/>
      <c r="E16" s="295"/>
      <c r="F16" s="295"/>
      <c r="G16" s="295"/>
      <c r="H16" s="48"/>
      <c r="I16" s="295"/>
      <c r="J16" s="48"/>
      <c r="K16" s="349">
        <v>16</v>
      </c>
    </row>
    <row r="17" spans="1:11" s="2" customFormat="1" ht="15" x14ac:dyDescent="0.25">
      <c r="A17" s="298" t="s">
        <v>298</v>
      </c>
      <c r="B17" s="300" t="s">
        <v>95</v>
      </c>
      <c r="C17" s="49"/>
      <c r="D17" s="49"/>
      <c r="E17" s="295"/>
      <c r="F17" s="295"/>
      <c r="G17" s="295"/>
      <c r="H17" s="48"/>
      <c r="I17" s="295"/>
      <c r="J17" s="48"/>
      <c r="K17" s="350">
        <v>16</v>
      </c>
    </row>
    <row r="18" spans="1:11" s="2" customFormat="1" ht="15" x14ac:dyDescent="0.25">
      <c r="A18" s="298" t="s">
        <v>299</v>
      </c>
      <c r="B18" s="300" t="s">
        <v>97</v>
      </c>
      <c r="C18" s="49"/>
      <c r="D18" s="49"/>
      <c r="E18" s="295"/>
      <c r="F18" s="295"/>
      <c r="G18" s="295"/>
      <c r="H18" s="48"/>
      <c r="I18" s="295"/>
      <c r="J18" s="48"/>
      <c r="K18" s="350">
        <v>16</v>
      </c>
    </row>
    <row r="19" spans="1:11" s="2" customFormat="1" ht="15" x14ac:dyDescent="0.25">
      <c r="A19" s="298" t="s">
        <v>301</v>
      </c>
      <c r="B19" s="300" t="s">
        <v>96</v>
      </c>
      <c r="C19" s="48"/>
      <c r="D19" s="49"/>
      <c r="E19" s="295"/>
      <c r="F19" s="295"/>
      <c r="G19" s="295"/>
      <c r="H19" s="48"/>
      <c r="I19" s="295"/>
      <c r="J19" s="48"/>
      <c r="K19" s="350">
        <v>17</v>
      </c>
    </row>
    <row r="20" spans="1:11" s="2" customFormat="1" ht="15" x14ac:dyDescent="0.25">
      <c r="A20" s="298" t="s">
        <v>319</v>
      </c>
      <c r="B20" s="300" t="s">
        <v>184</v>
      </c>
      <c r="C20" s="48"/>
      <c r="D20" s="49"/>
      <c r="E20" s="295"/>
      <c r="F20" s="295"/>
      <c r="G20" s="295"/>
      <c r="H20" s="48"/>
      <c r="I20" s="295"/>
      <c r="J20" s="48"/>
      <c r="K20" s="350">
        <v>18</v>
      </c>
    </row>
    <row r="21" spans="1:11" s="2" customFormat="1" ht="15" x14ac:dyDescent="0.25">
      <c r="A21" s="298" t="s">
        <v>320</v>
      </c>
      <c r="B21" s="300" t="s">
        <v>254</v>
      </c>
      <c r="C21" s="48"/>
      <c r="D21" s="49"/>
      <c r="E21" s="295"/>
      <c r="F21" s="295"/>
      <c r="G21" s="295"/>
      <c r="H21" s="48"/>
      <c r="I21" s="295"/>
      <c r="J21" s="48"/>
      <c r="K21" s="350">
        <v>19</v>
      </c>
    </row>
    <row r="22" spans="1:11" s="2" customFormat="1" ht="15" x14ac:dyDescent="0.25">
      <c r="A22" s="292" t="s">
        <v>300</v>
      </c>
      <c r="B22" s="293" t="s">
        <v>315</v>
      </c>
      <c r="C22" s="48"/>
      <c r="D22" s="49"/>
      <c r="E22" s="295"/>
      <c r="F22" s="295"/>
      <c r="G22" s="295"/>
      <c r="H22" s="48"/>
      <c r="I22" s="295"/>
      <c r="J22" s="48"/>
      <c r="K22" s="349">
        <v>20</v>
      </c>
    </row>
    <row r="23" spans="1:11" s="2" customFormat="1" ht="15" x14ac:dyDescent="0.25">
      <c r="A23" s="298" t="s">
        <v>302</v>
      </c>
      <c r="B23" s="300" t="s">
        <v>270</v>
      </c>
      <c r="C23" s="49"/>
      <c r="D23" s="49"/>
      <c r="E23" s="295"/>
      <c r="F23" s="295"/>
      <c r="G23" s="295"/>
      <c r="H23" s="48"/>
      <c r="I23" s="295"/>
      <c r="J23" s="48"/>
      <c r="K23" s="350">
        <v>20</v>
      </c>
    </row>
    <row r="24" spans="1:11" s="2" customFormat="1" ht="15" x14ac:dyDescent="0.25">
      <c r="A24" s="298" t="s">
        <v>303</v>
      </c>
      <c r="B24" s="300" t="s">
        <v>230</v>
      </c>
      <c r="C24" s="49"/>
      <c r="D24" s="49"/>
      <c r="E24" s="295"/>
      <c r="F24" s="295"/>
      <c r="G24" s="295"/>
      <c r="H24" s="48"/>
      <c r="I24" s="295"/>
      <c r="J24" s="48"/>
      <c r="K24" s="350">
        <v>21</v>
      </c>
    </row>
    <row r="25" spans="1:11" s="2" customFormat="1" ht="15" x14ac:dyDescent="0.25">
      <c r="A25" s="298" t="s">
        <v>304</v>
      </c>
      <c r="B25" s="300" t="s">
        <v>231</v>
      </c>
      <c r="C25" s="49"/>
      <c r="D25" s="49"/>
      <c r="E25" s="295"/>
      <c r="F25" s="295"/>
      <c r="G25" s="295"/>
      <c r="H25" s="48"/>
      <c r="I25" s="295"/>
      <c r="J25" s="48"/>
      <c r="K25" s="350">
        <v>22</v>
      </c>
    </row>
    <row r="26" spans="1:11" s="2" customFormat="1" ht="15" x14ac:dyDescent="0.25">
      <c r="A26" s="298" t="s">
        <v>305</v>
      </c>
      <c r="B26" s="300" t="s">
        <v>232</v>
      </c>
      <c r="C26" s="49"/>
      <c r="D26" s="49"/>
      <c r="E26" s="295"/>
      <c r="F26" s="295"/>
      <c r="G26" s="295"/>
      <c r="H26" s="48"/>
      <c r="I26" s="295"/>
      <c r="J26" s="48"/>
      <c r="K26" s="350">
        <v>23</v>
      </c>
    </row>
    <row r="27" spans="1:11" s="2" customFormat="1" ht="15" x14ac:dyDescent="0.25">
      <c r="A27" s="298" t="s">
        <v>306</v>
      </c>
      <c r="B27" s="300" t="s">
        <v>271</v>
      </c>
      <c r="C27" s="49"/>
      <c r="D27" s="49"/>
      <c r="E27" s="295"/>
      <c r="F27" s="295"/>
      <c r="G27" s="295"/>
      <c r="H27" s="48"/>
      <c r="I27" s="295"/>
      <c r="J27" s="48"/>
      <c r="K27" s="350">
        <v>24</v>
      </c>
    </row>
    <row r="28" spans="1:11" s="2" customFormat="1" ht="15" x14ac:dyDescent="0.25">
      <c r="A28" s="298" t="s">
        <v>307</v>
      </c>
      <c r="B28" s="300" t="s">
        <v>233</v>
      </c>
      <c r="C28" s="49"/>
      <c r="D28" s="49"/>
      <c r="E28" s="295"/>
      <c r="F28" s="295"/>
      <c r="G28" s="295"/>
      <c r="H28" s="48"/>
      <c r="I28" s="295"/>
      <c r="J28" s="48"/>
      <c r="K28" s="350">
        <v>25</v>
      </c>
    </row>
    <row r="29" spans="1:11" s="2" customFormat="1" ht="15" x14ac:dyDescent="0.25">
      <c r="A29" s="298" t="s">
        <v>308</v>
      </c>
      <c r="B29" s="300" t="s">
        <v>234</v>
      </c>
      <c r="C29" s="49"/>
      <c r="D29" s="49"/>
      <c r="E29" s="295"/>
      <c r="F29" s="295"/>
      <c r="G29" s="295"/>
      <c r="H29" s="48"/>
      <c r="I29" s="295"/>
      <c r="J29" s="48"/>
      <c r="K29" s="350">
        <v>26</v>
      </c>
    </row>
    <row r="30" spans="1:11" s="2" customFormat="1" ht="15" x14ac:dyDescent="0.25">
      <c r="A30" s="298" t="s">
        <v>309</v>
      </c>
      <c r="B30" s="300" t="s">
        <v>235</v>
      </c>
      <c r="C30" s="49"/>
      <c r="D30" s="49"/>
      <c r="E30" s="295"/>
      <c r="F30" s="295"/>
      <c r="G30" s="295"/>
      <c r="H30" s="48"/>
      <c r="I30" s="295"/>
      <c r="J30" s="48"/>
      <c r="K30" s="350">
        <v>27</v>
      </c>
    </row>
    <row r="31" spans="1:11" s="2" customFormat="1" ht="15" x14ac:dyDescent="0.25">
      <c r="A31" s="298" t="s">
        <v>310</v>
      </c>
      <c r="B31" s="300" t="s">
        <v>236</v>
      </c>
      <c r="C31" s="49"/>
      <c r="D31" s="49"/>
      <c r="E31" s="295"/>
      <c r="F31" s="295"/>
      <c r="G31" s="295"/>
      <c r="H31" s="48"/>
      <c r="I31" s="295"/>
      <c r="J31" s="48"/>
      <c r="K31" s="350">
        <v>28</v>
      </c>
    </row>
    <row r="32" spans="1:11" s="2" customFormat="1" ht="15" x14ac:dyDescent="0.25">
      <c r="A32" s="298" t="s">
        <v>311</v>
      </c>
      <c r="B32" s="300" t="s">
        <v>237</v>
      </c>
      <c r="C32" s="49"/>
      <c r="D32" s="49"/>
      <c r="E32" s="295"/>
      <c r="F32" s="295"/>
      <c r="G32" s="295"/>
      <c r="H32" s="48"/>
      <c r="I32" s="295"/>
      <c r="J32" s="48"/>
      <c r="K32" s="350">
        <v>29</v>
      </c>
    </row>
    <row r="33" spans="1:11" s="2" customFormat="1" ht="15" x14ac:dyDescent="0.25">
      <c r="A33" s="298" t="s">
        <v>312</v>
      </c>
      <c r="B33" s="300" t="s">
        <v>238</v>
      </c>
      <c r="C33" s="49"/>
      <c r="D33" s="49"/>
      <c r="E33" s="295"/>
      <c r="F33" s="295"/>
      <c r="G33" s="295"/>
      <c r="H33" s="48"/>
      <c r="I33" s="295"/>
      <c r="J33" s="48"/>
      <c r="K33" s="350">
        <v>30</v>
      </c>
    </row>
    <row r="34" spans="1:11" s="2" customFormat="1" ht="15" x14ac:dyDescent="0.25">
      <c r="A34" s="298" t="s">
        <v>313</v>
      </c>
      <c r="B34" s="300" t="s">
        <v>239</v>
      </c>
      <c r="C34" s="49"/>
      <c r="D34" s="49"/>
      <c r="E34" s="295"/>
      <c r="F34" s="295"/>
      <c r="G34" s="295"/>
      <c r="H34" s="48"/>
      <c r="I34" s="295"/>
      <c r="J34" s="48"/>
      <c r="K34" s="350">
        <v>31</v>
      </c>
    </row>
    <row r="35" spans="1:11" s="2" customFormat="1" ht="15" x14ac:dyDescent="0.25">
      <c r="A35" s="298" t="s">
        <v>314</v>
      </c>
      <c r="B35" s="300" t="s">
        <v>240</v>
      </c>
      <c r="C35" s="49"/>
      <c r="D35" s="49"/>
      <c r="E35" s="295"/>
      <c r="F35" s="295"/>
      <c r="G35" s="295"/>
      <c r="H35" s="48"/>
      <c r="I35" s="295"/>
      <c r="J35" s="48"/>
      <c r="K35" s="350">
        <v>32</v>
      </c>
    </row>
    <row r="36" spans="1:11" s="2" customFormat="1" ht="15" x14ac:dyDescent="0.25">
      <c r="A36" s="298" t="s">
        <v>316</v>
      </c>
      <c r="B36" s="300" t="s">
        <v>241</v>
      </c>
      <c r="C36" s="49"/>
      <c r="D36" s="49"/>
      <c r="E36" s="295"/>
      <c r="F36" s="295"/>
      <c r="G36" s="295"/>
      <c r="H36" s="48"/>
      <c r="I36" s="295"/>
      <c r="J36" s="48"/>
      <c r="K36" s="350">
        <v>33</v>
      </c>
    </row>
    <row r="37" spans="1:11" s="2" customFormat="1" ht="15" x14ac:dyDescent="0.25">
      <c r="A37" s="292" t="s">
        <v>317</v>
      </c>
      <c r="B37" s="293" t="s">
        <v>255</v>
      </c>
      <c r="C37" s="302"/>
      <c r="D37" s="49"/>
      <c r="E37" s="295"/>
      <c r="F37" s="295"/>
      <c r="G37" s="295"/>
      <c r="H37" s="48"/>
      <c r="I37" s="295"/>
      <c r="J37" s="48"/>
      <c r="K37" s="349">
        <v>34</v>
      </c>
    </row>
    <row r="38" spans="1:11" s="2" customFormat="1" ht="15" x14ac:dyDescent="0.25">
      <c r="A38" s="292" t="s">
        <v>321</v>
      </c>
      <c r="B38" s="293" t="s">
        <v>416</v>
      </c>
      <c r="C38" s="48"/>
      <c r="D38" s="49"/>
      <c r="E38" s="295"/>
      <c r="F38" s="295"/>
      <c r="G38" s="295"/>
      <c r="H38" s="48"/>
      <c r="I38" s="295"/>
      <c r="J38" s="48"/>
      <c r="K38" s="349">
        <v>35</v>
      </c>
    </row>
    <row r="39" spans="1:11" s="2" customFormat="1" ht="15" x14ac:dyDescent="0.25">
      <c r="A39" s="298" t="s">
        <v>322</v>
      </c>
      <c r="B39" s="300" t="s">
        <v>410</v>
      </c>
      <c r="C39" s="48"/>
      <c r="D39" s="49"/>
      <c r="E39" s="295"/>
      <c r="F39" s="295"/>
      <c r="G39" s="295"/>
      <c r="H39" s="48"/>
      <c r="I39" s="295"/>
      <c r="J39" s="48"/>
      <c r="K39" s="350">
        <v>35</v>
      </c>
    </row>
    <row r="40" spans="1:11" s="2" customFormat="1" ht="15" x14ac:dyDescent="0.25">
      <c r="A40" s="298" t="s">
        <v>323</v>
      </c>
      <c r="B40" s="300" t="s">
        <v>414</v>
      </c>
      <c r="C40" s="48"/>
      <c r="D40" s="49"/>
      <c r="E40" s="295"/>
      <c r="F40" s="295"/>
      <c r="G40" s="295"/>
      <c r="H40" s="48"/>
      <c r="I40" s="295"/>
      <c r="J40" s="48"/>
      <c r="K40" s="350">
        <v>36</v>
      </c>
    </row>
    <row r="41" spans="1:11" s="2" customFormat="1" ht="15" x14ac:dyDescent="0.25">
      <c r="A41" s="298" t="s">
        <v>324</v>
      </c>
      <c r="B41" s="300" t="str">
        <f>"Den maxima zatížení brutto ES ČR za měsíc "&amp;TEXT('9.2'!$A$5,"mmmm")</f>
        <v>Den maxima zatížení brutto ES ČR za měsíc říjen</v>
      </c>
      <c r="C41" s="48"/>
      <c r="D41" s="49"/>
      <c r="E41" s="295"/>
      <c r="F41" s="295"/>
      <c r="G41" s="295"/>
      <c r="H41" s="48"/>
      <c r="I41" s="295"/>
      <c r="J41" s="48"/>
      <c r="K41" s="350">
        <v>37</v>
      </c>
    </row>
    <row r="42" spans="1:11" s="2" customFormat="1" ht="15" x14ac:dyDescent="0.25">
      <c r="A42" s="298" t="s">
        <v>389</v>
      </c>
      <c r="B42" s="300" t="str">
        <f>"Den maxima zatížení brutto ES ČR za měsíc "&amp;TEXT('9.2'!$G$5,"mmmm")</f>
        <v>Den maxima zatížení brutto ES ČR za měsíc listopad</v>
      </c>
      <c r="C42" s="48"/>
      <c r="D42" s="49"/>
      <c r="E42" s="295"/>
      <c r="F42" s="295"/>
      <c r="G42" s="295"/>
      <c r="H42" s="48"/>
      <c r="I42" s="295"/>
      <c r="J42" s="48"/>
      <c r="K42" s="350">
        <v>38</v>
      </c>
    </row>
    <row r="43" spans="1:11" s="2" customFormat="1" ht="15" x14ac:dyDescent="0.25">
      <c r="A43" s="298" t="s">
        <v>390</v>
      </c>
      <c r="B43" s="300" t="str">
        <f>"Den maxima zatížení brutto ES ČR za měsíc "&amp;TEXT('9.2'!$M$5,"mmmm")</f>
        <v>Den maxima zatížení brutto ES ČR za měsíc prosinec</v>
      </c>
      <c r="C43" s="48"/>
      <c r="D43" s="49"/>
      <c r="E43" s="295"/>
      <c r="F43" s="295"/>
      <c r="G43" s="295"/>
      <c r="H43" s="48"/>
      <c r="I43" s="295"/>
      <c r="J43" s="48"/>
      <c r="K43" s="350">
        <v>39</v>
      </c>
    </row>
    <row r="44" spans="1:11" s="2" customFormat="1" ht="15" x14ac:dyDescent="0.25">
      <c r="A44" s="298" t="s">
        <v>391</v>
      </c>
      <c r="B44" s="300" t="str">
        <f>"Den minima zatížení brutto ES ČR za měsíc "&amp;TEXT('9.2'!$A$5,"mmmm")</f>
        <v>Den minima zatížení brutto ES ČR za měsíc říjen</v>
      </c>
      <c r="C44" s="48"/>
      <c r="D44" s="49"/>
      <c r="E44" s="295"/>
      <c r="F44" s="295"/>
      <c r="G44" s="295"/>
      <c r="H44" s="48"/>
      <c r="I44" s="295"/>
      <c r="J44" s="48"/>
      <c r="K44" s="350">
        <v>40</v>
      </c>
    </row>
    <row r="45" spans="1:11" s="2" customFormat="1" ht="15" x14ac:dyDescent="0.25">
      <c r="A45" s="298" t="s">
        <v>392</v>
      </c>
      <c r="B45" s="300" t="str">
        <f>"Den maxima zatížení brutto ES ČR za měsíc "&amp;TEXT('9.2'!$G$5,"mmmm")</f>
        <v>Den maxima zatížení brutto ES ČR za měsíc listopad</v>
      </c>
      <c r="C45" s="48"/>
      <c r="D45" s="49"/>
      <c r="E45" s="295"/>
      <c r="F45" s="295"/>
      <c r="G45" s="295"/>
      <c r="H45" s="48"/>
      <c r="I45" s="295"/>
      <c r="J45" s="48"/>
      <c r="K45" s="350">
        <v>41</v>
      </c>
    </row>
    <row r="46" spans="1:11" s="2" customFormat="1" ht="15" x14ac:dyDescent="0.25">
      <c r="A46" s="298" t="s">
        <v>413</v>
      </c>
      <c r="B46" s="300" t="str">
        <f>"Den maxima zatížení brutto ES ČR za měsíc "&amp;TEXT('9.2'!$M$5,"mmmm")</f>
        <v>Den maxima zatížení brutto ES ČR za měsíc prosinec</v>
      </c>
      <c r="C46" s="48"/>
      <c r="D46" s="49"/>
      <c r="E46" s="295"/>
      <c r="F46" s="295"/>
      <c r="G46" s="295"/>
      <c r="H46" s="48"/>
      <c r="I46" s="295"/>
      <c r="J46" s="48"/>
      <c r="K46" s="350">
        <v>42</v>
      </c>
    </row>
    <row r="47" spans="1:11" s="2" customFormat="1" ht="15" x14ac:dyDescent="0.25">
      <c r="A47" s="292" t="s">
        <v>325</v>
      </c>
      <c r="B47" s="293" t="s">
        <v>98</v>
      </c>
      <c r="C47" s="48"/>
      <c r="D47" s="49"/>
      <c r="E47" s="295"/>
      <c r="F47" s="295"/>
      <c r="G47" s="295"/>
      <c r="H47" s="48"/>
      <c r="I47" s="295"/>
      <c r="J47" s="48"/>
      <c r="K47" s="349">
        <v>43</v>
      </c>
    </row>
    <row r="48" spans="1:11" ht="12.75" x14ac:dyDescent="0.2">
      <c r="A48" s="2"/>
      <c r="B48" s="2"/>
      <c r="C48" s="2"/>
      <c r="D48" s="2"/>
      <c r="E48" s="2"/>
      <c r="F48" s="2"/>
      <c r="G48" s="2"/>
      <c r="H48" s="53"/>
      <c r="I48" s="2"/>
      <c r="J48" s="2"/>
      <c r="K48" s="2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339</v>
      </c>
      <c r="M1" s="53" t="str">
        <f>Titulní!A35</f>
        <v>IV. čtvrtletí 2020</v>
      </c>
    </row>
    <row r="2" spans="1:24" ht="6" customHeight="1" x14ac:dyDescent="0.2">
      <c r="A2" s="282"/>
    </row>
    <row r="3" spans="1:24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4" ht="13.5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4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445" t="s">
        <v>54</v>
      </c>
      <c r="B7" s="386">
        <f>F8</f>
        <v>2922.7309800000007</v>
      </c>
      <c r="C7" s="387"/>
      <c r="D7" s="387"/>
      <c r="E7" s="387"/>
      <c r="F7" s="387"/>
      <c r="G7" s="388"/>
      <c r="H7" s="386">
        <f>SUM(H8,J8,L8)</f>
        <v>5125367.4390000002</v>
      </c>
      <c r="I7" s="387"/>
      <c r="J7" s="387"/>
      <c r="K7" s="387"/>
      <c r="L7" s="387"/>
      <c r="M7" s="387"/>
      <c r="N7" s="80"/>
    </row>
    <row r="8" spans="1:24" x14ac:dyDescent="0.2">
      <c r="A8" s="446"/>
      <c r="B8" s="354">
        <f>SUM(B9:B16)</f>
        <v>2924.0628300000003</v>
      </c>
      <c r="C8" s="355">
        <v>0.13706146259987981</v>
      </c>
      <c r="D8" s="356">
        <f>SUM(D9:D16)</f>
        <v>2923.5187300000002</v>
      </c>
      <c r="E8" s="355">
        <v>0.13703265557725464</v>
      </c>
      <c r="F8" s="356">
        <f>SUM(F9:F16)</f>
        <v>2922.7309800000007</v>
      </c>
      <c r="G8" s="357">
        <v>0.13702668958084449</v>
      </c>
      <c r="H8" s="354">
        <f>SUM(H9:H16)</f>
        <v>1715772.1760000002</v>
      </c>
      <c r="I8" s="355">
        <v>0.24341684584673159</v>
      </c>
      <c r="J8" s="356">
        <f>SUM(J9:J16)</f>
        <v>1670464.648</v>
      </c>
      <c r="K8" s="355">
        <v>0.21669116073190414</v>
      </c>
      <c r="L8" s="356">
        <f>SUM(L9:L16)</f>
        <v>1739130.615</v>
      </c>
      <c r="M8" s="355">
        <v>0.22479579375606096</v>
      </c>
      <c r="N8" s="10"/>
    </row>
    <row r="9" spans="1:24" x14ac:dyDescent="0.2">
      <c r="A9" s="204" t="s">
        <v>7</v>
      </c>
      <c r="B9" s="188">
        <v>2250</v>
      </c>
      <c r="C9" s="225">
        <v>0.52447552447552448</v>
      </c>
      <c r="D9" s="189">
        <v>2250</v>
      </c>
      <c r="E9" s="225">
        <v>0.52447552447552448</v>
      </c>
      <c r="F9" s="189">
        <v>2250</v>
      </c>
      <c r="G9" s="226">
        <v>0.52447552447552448</v>
      </c>
      <c r="H9" s="188">
        <v>1618291.33</v>
      </c>
      <c r="I9" s="225">
        <v>0.59337552571380558</v>
      </c>
      <c r="J9" s="189">
        <v>1574520.12</v>
      </c>
      <c r="K9" s="225">
        <v>0.63110658008163389</v>
      </c>
      <c r="L9" s="189">
        <v>1629539.31</v>
      </c>
      <c r="M9" s="225">
        <v>0.59778755560253127</v>
      </c>
      <c r="X9" s="77"/>
    </row>
    <row r="10" spans="1:24" x14ac:dyDescent="0.2">
      <c r="A10" s="204" t="s">
        <v>20</v>
      </c>
      <c r="B10" s="188">
        <v>222.99500000000003</v>
      </c>
      <c r="C10" s="225">
        <v>2.2170141657457072E-2</v>
      </c>
      <c r="D10" s="191">
        <v>222.99500000000003</v>
      </c>
      <c r="E10" s="225">
        <v>2.2170141657457076E-2</v>
      </c>
      <c r="F10" s="191">
        <v>222.99500000000003</v>
      </c>
      <c r="G10" s="226">
        <v>2.2170141657457076E-2</v>
      </c>
      <c r="H10" s="188">
        <v>41310.368000000002</v>
      </c>
      <c r="I10" s="225">
        <v>1.2953863995463354E-2</v>
      </c>
      <c r="J10" s="191">
        <v>46223.139000000003</v>
      </c>
      <c r="K10" s="225">
        <v>1.2167432377013598E-2</v>
      </c>
      <c r="L10" s="191">
        <v>51733.155999999995</v>
      </c>
      <c r="M10" s="225">
        <v>1.4321698316762284E-2</v>
      </c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X11" s="77"/>
    </row>
    <row r="12" spans="1:24" x14ac:dyDescent="0.2">
      <c r="A12" s="204" t="s">
        <v>22</v>
      </c>
      <c r="B12" s="188">
        <v>50.295000000000009</v>
      </c>
      <c r="C12" s="225">
        <v>5.2814111653410982E-2</v>
      </c>
      <c r="D12" s="191">
        <v>50.295000000000009</v>
      </c>
      <c r="E12" s="225">
        <v>5.2423646436458533E-2</v>
      </c>
      <c r="F12" s="191">
        <v>50.494000000000007</v>
      </c>
      <c r="G12" s="226">
        <v>5.248096611374263E-2</v>
      </c>
      <c r="H12" s="188">
        <v>26402.424000000006</v>
      </c>
      <c r="I12" s="225">
        <v>7.9045105669696566E-2</v>
      </c>
      <c r="J12" s="191">
        <v>26155.577999999998</v>
      </c>
      <c r="K12" s="225">
        <v>7.5388357401585518E-2</v>
      </c>
      <c r="L12" s="191">
        <v>26529.962999999992</v>
      </c>
      <c r="M12" s="225">
        <v>7.4519950893615128E-2</v>
      </c>
      <c r="X12" s="77"/>
    </row>
    <row r="13" spans="1:24" x14ac:dyDescent="0.2">
      <c r="A13" s="204" t="s">
        <v>43</v>
      </c>
      <c r="B13" s="188">
        <v>157.11845000000011</v>
      </c>
      <c r="C13" s="225">
        <v>0.14375427752565895</v>
      </c>
      <c r="D13" s="191">
        <v>156.79595000000012</v>
      </c>
      <c r="E13" s="225">
        <v>0.14365912861579694</v>
      </c>
      <c r="F13" s="191">
        <v>157.0034500000001</v>
      </c>
      <c r="G13" s="226">
        <v>0.14393679967519038</v>
      </c>
      <c r="H13" s="188">
        <v>15572.789000000001</v>
      </c>
      <c r="I13" s="225">
        <v>6.7368187529549928E-2</v>
      </c>
      <c r="J13" s="191">
        <v>14829.874000000003</v>
      </c>
      <c r="K13" s="225">
        <v>6.161682766121309E-2</v>
      </c>
      <c r="L13" s="191">
        <v>26116.297000000006</v>
      </c>
      <c r="M13" s="225">
        <v>0.15500785535930184</v>
      </c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0</v>
      </c>
      <c r="C15" s="225">
        <v>0</v>
      </c>
      <c r="D15" s="191">
        <v>0</v>
      </c>
      <c r="E15" s="227">
        <v>0</v>
      </c>
      <c r="F15" s="191">
        <v>0</v>
      </c>
      <c r="G15" s="228">
        <v>0</v>
      </c>
      <c r="H15" s="188">
        <v>0</v>
      </c>
      <c r="I15" s="225">
        <v>0</v>
      </c>
      <c r="J15" s="191">
        <v>0</v>
      </c>
      <c r="K15" s="227">
        <v>0</v>
      </c>
      <c r="L15" s="191">
        <v>0</v>
      </c>
      <c r="M15" s="227">
        <v>0</v>
      </c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243.65438000000034</v>
      </c>
      <c r="C16" s="225">
        <v>0.11793999851262266</v>
      </c>
      <c r="D16" s="189">
        <v>243.43278000000029</v>
      </c>
      <c r="E16" s="227">
        <v>0.11812191875047767</v>
      </c>
      <c r="F16" s="189">
        <v>242.23853000000037</v>
      </c>
      <c r="G16" s="228">
        <v>0.11793686948682333</v>
      </c>
      <c r="H16" s="188">
        <v>14195.264999999947</v>
      </c>
      <c r="I16" s="225">
        <v>0.1310087429514315</v>
      </c>
      <c r="J16" s="189">
        <v>8735.9370000000308</v>
      </c>
      <c r="K16" s="227">
        <v>0.14471364977613005</v>
      </c>
      <c r="L16" s="189">
        <v>5211.889000000011</v>
      </c>
      <c r="M16" s="227">
        <v>0.15103683255918113</v>
      </c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34" t="s">
        <v>252</v>
      </c>
      <c r="C18" s="435"/>
      <c r="D18" s="435"/>
      <c r="E18" s="435"/>
      <c r="F18" s="435"/>
      <c r="G18" s="435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1.5358080929562116E-2</v>
      </c>
      <c r="J19" s="94" t="str">
        <f>A9</f>
        <v>JE</v>
      </c>
      <c r="K19" s="83">
        <f t="shared" ref="K19:K26" si="0">H9+J9+L9</f>
        <v>4822350.76</v>
      </c>
      <c r="L19" s="94" t="str">
        <f>A9</f>
        <v>JE</v>
      </c>
      <c r="M19" s="92">
        <f>K19/'6.1, 6.2'!B5</f>
        <v>0.60673229372640547</v>
      </c>
      <c r="N19" s="85"/>
      <c r="O19" s="75"/>
    </row>
    <row r="20" spans="1:15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4.5033567472595272E-2</v>
      </c>
      <c r="J20" s="94" t="str">
        <f t="shared" ref="J20:J26" si="1">A10</f>
        <v>PE</v>
      </c>
      <c r="K20" s="83">
        <f t="shared" si="0"/>
        <v>139266.663</v>
      </c>
      <c r="L20" s="94" t="str">
        <f t="shared" ref="L20:L26" si="2">A10</f>
        <v>PE</v>
      </c>
      <c r="M20" s="92">
        <f>K20/'6.1, 6.2'!C5</f>
        <v>1.3138137057429888E-2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8.4660852527127864E-2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42" t="s">
        <v>54</v>
      </c>
      <c r="B22" s="444">
        <f>SUM(B23,D23,F23)</f>
        <v>853257.46438875259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8.1838058552840112E-2</v>
      </c>
      <c r="J22" s="94" t="str">
        <f t="shared" si="1"/>
        <v>PSE</v>
      </c>
      <c r="K22" s="83">
        <f t="shared" si="0"/>
        <v>79087.964999999997</v>
      </c>
      <c r="L22" s="94" t="str">
        <f t="shared" si="2"/>
        <v>PSE</v>
      </c>
      <c r="M22" s="92">
        <f>K22/'6.1, 6.2'!E5</f>
        <v>7.6268085033548247E-2</v>
      </c>
      <c r="N22" s="85"/>
      <c r="O22" s="75"/>
    </row>
    <row r="23" spans="1:15" x14ac:dyDescent="0.2">
      <c r="A23" s="443"/>
      <c r="B23" s="354">
        <f>SUM(B24:B27)</f>
        <v>267550.77759968251</v>
      </c>
      <c r="C23" s="358">
        <v>5.7539907693955311E-2</v>
      </c>
      <c r="D23" s="356">
        <f>SUM(D24:D27)</f>
        <v>284164.30926282692</v>
      </c>
      <c r="E23" s="358">
        <v>5.8794137881670615E-2</v>
      </c>
      <c r="F23" s="356">
        <f>SUM(F24:F27)</f>
        <v>301542.37752624328</v>
      </c>
      <c r="G23" s="358">
        <v>6.0424200671550063E-2</v>
      </c>
      <c r="H23" s="75"/>
      <c r="I23" s="75"/>
      <c r="J23" s="94" t="str">
        <f t="shared" si="1"/>
        <v>VE</v>
      </c>
      <c r="K23" s="83">
        <f t="shared" si="0"/>
        <v>56518.960000000006</v>
      </c>
      <c r="L23" s="94" t="str">
        <f t="shared" si="2"/>
        <v>VE</v>
      </c>
      <c r="M23" s="92">
        <f>K23/'6.1, 6.2'!F5</f>
        <v>8.8266459317671367E-2</v>
      </c>
      <c r="N23" s="85"/>
      <c r="O23" s="75"/>
    </row>
    <row r="24" spans="1:15" x14ac:dyDescent="0.2">
      <c r="A24" s="178" t="s">
        <v>8</v>
      </c>
      <c r="B24" s="188">
        <v>10604.314330810301</v>
      </c>
      <c r="C24" s="225">
        <v>1.6219161687539223E-2</v>
      </c>
      <c r="D24" s="189">
        <v>10271.193243800801</v>
      </c>
      <c r="E24" s="225">
        <v>1.6296859459743303E-2</v>
      </c>
      <c r="F24" s="189">
        <v>7905.54536366918</v>
      </c>
      <c r="G24" s="225">
        <v>1.3400804433306778E-2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</row>
    <row r="25" spans="1:15" x14ac:dyDescent="0.2">
      <c r="A25" s="178" t="s">
        <v>9</v>
      </c>
      <c r="B25" s="188">
        <v>90970.188407727197</v>
      </c>
      <c r="C25" s="225">
        <v>4.5550193561172063E-2</v>
      </c>
      <c r="D25" s="191">
        <v>86881.682167271603</v>
      </c>
      <c r="E25" s="225">
        <v>4.4310555619884236E-2</v>
      </c>
      <c r="F25" s="191">
        <v>82245.72880206861</v>
      </c>
      <c r="G25" s="225">
        <v>4.5245843997318236E-2</v>
      </c>
      <c r="H25" s="75"/>
      <c r="I25" s="75"/>
      <c r="J25" s="94" t="str">
        <f t="shared" si="1"/>
        <v>VTE</v>
      </c>
      <c r="K25" s="83">
        <f t="shared" si="0"/>
        <v>0</v>
      </c>
      <c r="L25" s="94" t="str">
        <f t="shared" si="2"/>
        <v>VTE</v>
      </c>
      <c r="M25" s="92">
        <f>K25/'6.1, 6.2'!H5</f>
        <v>0</v>
      </c>
    </row>
    <row r="26" spans="1:15" x14ac:dyDescent="0.2">
      <c r="A26" s="178" t="s">
        <v>146</v>
      </c>
      <c r="B26" s="188">
        <v>57620.261268037997</v>
      </c>
      <c r="C26" s="225">
        <v>8.8160531398853589E-2</v>
      </c>
      <c r="D26" s="191">
        <v>62894.334235302493</v>
      </c>
      <c r="E26" s="227">
        <v>8.9153601966177234E-2</v>
      </c>
      <c r="F26" s="191">
        <v>57348.766105358496</v>
      </c>
      <c r="G26" s="227">
        <v>7.7305191174181276E-2</v>
      </c>
      <c r="H26" s="75"/>
      <c r="I26" s="75"/>
      <c r="J26" s="94" t="str">
        <f t="shared" si="1"/>
        <v>FVE</v>
      </c>
      <c r="K26" s="83">
        <f t="shared" si="0"/>
        <v>28143.090999999986</v>
      </c>
      <c r="L26" s="94" t="str">
        <f t="shared" si="2"/>
        <v>FVE</v>
      </c>
      <c r="M26" s="92">
        <f>K26/'6.1, 6.2'!I5</f>
        <v>0.13848036119820636</v>
      </c>
    </row>
    <row r="27" spans="1:15" x14ac:dyDescent="0.2">
      <c r="A27" s="178" t="s">
        <v>144</v>
      </c>
      <c r="B27" s="188">
        <v>108356.01359310701</v>
      </c>
      <c r="C27" s="225">
        <v>8.054467849060333E-2</v>
      </c>
      <c r="D27" s="189">
        <v>124117.099616452</v>
      </c>
      <c r="E27" s="227">
        <v>8.0766111971998122E-2</v>
      </c>
      <c r="F27" s="189">
        <v>154042.33725514699</v>
      </c>
      <c r="G27" s="227">
        <v>8.3678081011689345E-2</v>
      </c>
      <c r="H27" s="75"/>
      <c r="I27" s="75"/>
      <c r="J27" s="75"/>
      <c r="K27" s="75"/>
      <c r="L27" s="75"/>
      <c r="M27" s="75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8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8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0.52447552447552448</v>
      </c>
      <c r="J31" s="94" t="str">
        <f t="shared" ref="J31:J38" si="5">A9</f>
        <v>JE</v>
      </c>
      <c r="K31" s="77">
        <f t="shared" ref="K31:K38" si="6">H9</f>
        <v>1618291.33</v>
      </c>
      <c r="L31" s="77">
        <f t="shared" ref="L31:L38" si="7">J9</f>
        <v>1574520.12</v>
      </c>
      <c r="M31" s="77">
        <f t="shared" ref="M31:M38" si="8">L9</f>
        <v>1629539.31</v>
      </c>
    </row>
    <row r="32" spans="1:15" x14ac:dyDescent="0.2">
      <c r="H32" s="94" t="str">
        <f t="shared" si="3"/>
        <v>PE</v>
      </c>
      <c r="I32" s="95">
        <f t="shared" si="4"/>
        <v>2.2170141657457076E-2</v>
      </c>
      <c r="J32" s="94" t="str">
        <f t="shared" si="5"/>
        <v>PE</v>
      </c>
      <c r="K32" s="77">
        <f t="shared" si="6"/>
        <v>41310.368000000002</v>
      </c>
      <c r="L32" s="77">
        <f t="shared" si="7"/>
        <v>46223.139000000003</v>
      </c>
      <c r="M32" s="77">
        <f t="shared" si="8"/>
        <v>51733.155999999995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5.248096611374263E-2</v>
      </c>
      <c r="J34" s="94" t="str">
        <f t="shared" si="5"/>
        <v>PSE</v>
      </c>
      <c r="K34" s="77">
        <f t="shared" si="6"/>
        <v>26402.424000000006</v>
      </c>
      <c r="L34" s="77">
        <f t="shared" si="7"/>
        <v>26155.577999999998</v>
      </c>
      <c r="M34" s="77">
        <f t="shared" si="8"/>
        <v>26529.962999999992</v>
      </c>
    </row>
    <row r="35" spans="8:13" ht="13.5" customHeight="1" x14ac:dyDescent="0.2">
      <c r="H35" s="94" t="str">
        <f t="shared" si="3"/>
        <v>VE</v>
      </c>
      <c r="I35" s="95">
        <f t="shared" si="4"/>
        <v>0.14393679967519038</v>
      </c>
      <c r="J35" s="94" t="str">
        <f t="shared" si="5"/>
        <v>VE</v>
      </c>
      <c r="K35" s="77">
        <f t="shared" si="6"/>
        <v>15572.789000000001</v>
      </c>
      <c r="L35" s="77">
        <f t="shared" si="7"/>
        <v>14829.874000000003</v>
      </c>
      <c r="M35" s="77">
        <f t="shared" si="8"/>
        <v>26116.297000000006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</v>
      </c>
      <c r="J37" s="94" t="str">
        <f t="shared" si="5"/>
        <v>VTE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FVE</v>
      </c>
      <c r="I38" s="95">
        <f t="shared" si="4"/>
        <v>0.11793686948682333</v>
      </c>
      <c r="J38" s="94" t="str">
        <f t="shared" si="5"/>
        <v>FVE</v>
      </c>
      <c r="K38" s="77">
        <f t="shared" si="6"/>
        <v>14195.264999999947</v>
      </c>
      <c r="L38" s="77">
        <f t="shared" si="7"/>
        <v>8735.9370000000308</v>
      </c>
      <c r="M38" s="77">
        <f t="shared" si="8"/>
        <v>5211.889000000011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2020</v>
      </c>
      <c r="N1" s="8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85"/>
      <c r="O2" s="75"/>
    </row>
    <row r="3" spans="1:21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86"/>
    </row>
    <row r="4" spans="1:21" ht="13.5" customHeight="1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87"/>
    </row>
    <row r="5" spans="1:21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88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88"/>
    </row>
    <row r="7" spans="1:21" x14ac:dyDescent="0.2">
      <c r="A7" s="445" t="s">
        <v>54</v>
      </c>
      <c r="B7" s="386">
        <f>F8</f>
        <v>912.63433999999938</v>
      </c>
      <c r="C7" s="387"/>
      <c r="D7" s="387"/>
      <c r="E7" s="387"/>
      <c r="F7" s="387"/>
      <c r="G7" s="388"/>
      <c r="H7" s="386">
        <f>SUM(H8,J8,L8)</f>
        <v>474260.83100000018</v>
      </c>
      <c r="I7" s="387"/>
      <c r="J7" s="387"/>
      <c r="K7" s="387"/>
      <c r="L7" s="387"/>
      <c r="M7" s="387"/>
      <c r="N7" s="89"/>
    </row>
    <row r="8" spans="1:21" x14ac:dyDescent="0.2">
      <c r="A8" s="446"/>
      <c r="B8" s="354">
        <f>SUM(B9:B16)</f>
        <v>913.17648999999938</v>
      </c>
      <c r="C8" s="355">
        <v>4.2803904227743432E-2</v>
      </c>
      <c r="D8" s="356">
        <f>SUM(D9:D16)</f>
        <v>913.1700799999993</v>
      </c>
      <c r="E8" s="355">
        <v>4.2802572041703311E-2</v>
      </c>
      <c r="F8" s="356">
        <f>SUM(F9:F16)</f>
        <v>912.63433999999938</v>
      </c>
      <c r="G8" s="357">
        <v>4.2787127266840946E-2</v>
      </c>
      <c r="H8" s="354">
        <f>SUM(H9:H16)</f>
        <v>154235.20800000004</v>
      </c>
      <c r="I8" s="355">
        <v>2.1881371183789723E-2</v>
      </c>
      <c r="J8" s="356">
        <f>SUM(J9:J16)</f>
        <v>153729.45200000008</v>
      </c>
      <c r="K8" s="355">
        <v>1.994164523771446E-2</v>
      </c>
      <c r="L8" s="356">
        <f>SUM(L9:L16)</f>
        <v>166296.17100000003</v>
      </c>
      <c r="M8" s="355">
        <v>2.1495038633736346E-2</v>
      </c>
      <c r="N8" s="9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226.29999999999998</v>
      </c>
      <c r="C10" s="225">
        <v>2.2498724442622187E-2</v>
      </c>
      <c r="D10" s="191">
        <v>226.29999999999998</v>
      </c>
      <c r="E10" s="225">
        <v>2.249872444262219E-2</v>
      </c>
      <c r="F10" s="191">
        <v>226.29999999999998</v>
      </c>
      <c r="G10" s="226">
        <v>2.249872444262219E-2</v>
      </c>
      <c r="H10" s="188">
        <v>42177.123</v>
      </c>
      <c r="I10" s="225">
        <v>1.3225655967575242E-2</v>
      </c>
      <c r="J10" s="191">
        <v>48475.298999999999</v>
      </c>
      <c r="K10" s="225">
        <v>1.2760274081299733E-2</v>
      </c>
      <c r="L10" s="191">
        <v>58252.672999999995</v>
      </c>
      <c r="M10" s="225">
        <v>1.6126547718275756E-2</v>
      </c>
      <c r="N10" s="83"/>
      <c r="O10" s="92"/>
    </row>
    <row r="11" spans="1:21" x14ac:dyDescent="0.2">
      <c r="A11" s="204" t="s">
        <v>21</v>
      </c>
      <c r="B11" s="188">
        <v>118.5</v>
      </c>
      <c r="C11" s="225">
        <v>8.690869086908691E-2</v>
      </c>
      <c r="D11" s="191">
        <v>118.5</v>
      </c>
      <c r="E11" s="225">
        <v>8.690869086908691E-2</v>
      </c>
      <c r="F11" s="191">
        <v>118.5</v>
      </c>
      <c r="G11" s="226">
        <v>8.690869086908691E-2</v>
      </c>
      <c r="H11" s="188">
        <v>39577.9</v>
      </c>
      <c r="I11" s="225">
        <v>0.1378071333146888</v>
      </c>
      <c r="J11" s="191">
        <v>46442.6</v>
      </c>
      <c r="K11" s="225">
        <v>7.6031026714847738E-2</v>
      </c>
      <c r="L11" s="191">
        <v>56293.200000000004</v>
      </c>
      <c r="M11" s="225">
        <v>8.7459193532246821E-2</v>
      </c>
      <c r="N11" s="83"/>
      <c r="O11" s="92"/>
    </row>
    <row r="12" spans="1:21" x14ac:dyDescent="0.2">
      <c r="A12" s="204" t="s">
        <v>22</v>
      </c>
      <c r="B12" s="188">
        <v>76.457999999999998</v>
      </c>
      <c r="C12" s="225">
        <v>8.0287530545710237E-2</v>
      </c>
      <c r="D12" s="191">
        <v>76.674000000000007</v>
      </c>
      <c r="E12" s="225">
        <v>7.9919090702237225E-2</v>
      </c>
      <c r="F12" s="191">
        <v>76.674000000000007</v>
      </c>
      <c r="G12" s="226">
        <v>7.969116322345432E-2</v>
      </c>
      <c r="H12" s="188">
        <v>33716.734999999986</v>
      </c>
      <c r="I12" s="225">
        <v>0.10094311343959005</v>
      </c>
      <c r="J12" s="191">
        <v>35198.287000000004</v>
      </c>
      <c r="K12" s="225">
        <v>0.10145220420208576</v>
      </c>
      <c r="L12" s="191">
        <v>35436.935000000012</v>
      </c>
      <c r="M12" s="225">
        <v>9.9538723669544235E-2</v>
      </c>
      <c r="N12" s="83"/>
      <c r="O12" s="92"/>
    </row>
    <row r="13" spans="1:21" x14ac:dyDescent="0.2">
      <c r="A13" s="204" t="s">
        <v>43</v>
      </c>
      <c r="B13" s="188">
        <v>33.996200000000002</v>
      </c>
      <c r="C13" s="225">
        <v>3.1104553091109311E-2</v>
      </c>
      <c r="D13" s="191">
        <v>33.811700000000002</v>
      </c>
      <c r="E13" s="225">
        <v>3.0978857292032976E-2</v>
      </c>
      <c r="F13" s="191">
        <v>33.811700000000002</v>
      </c>
      <c r="G13" s="226">
        <v>3.0997713041195158E-2</v>
      </c>
      <c r="H13" s="188">
        <v>10689.179</v>
      </c>
      <c r="I13" s="225">
        <v>4.6241595863716317E-2</v>
      </c>
      <c r="J13" s="191">
        <v>9472.5720000000001</v>
      </c>
      <c r="K13" s="225">
        <v>3.9357707046764688E-2</v>
      </c>
      <c r="L13" s="191">
        <v>7688.6809999999987</v>
      </c>
      <c r="M13" s="225">
        <v>4.5634568803985184E-2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8.4101999999999997</v>
      </c>
      <c r="C15" s="225">
        <v>2.4778194764353473E-2</v>
      </c>
      <c r="D15" s="191">
        <v>8.4101999999999997</v>
      </c>
      <c r="E15" s="227">
        <v>2.4778194764353473E-2</v>
      </c>
      <c r="F15" s="191">
        <v>8.4101999999999997</v>
      </c>
      <c r="G15" s="228">
        <v>2.4778742289236166E-2</v>
      </c>
      <c r="H15" s="188">
        <v>1398.4069999999999</v>
      </c>
      <c r="I15" s="225">
        <v>2.0310929964911836E-2</v>
      </c>
      <c r="J15" s="191">
        <v>506.899</v>
      </c>
      <c r="K15" s="227">
        <v>1.0145664326160634E-2</v>
      </c>
      <c r="L15" s="191">
        <v>1572.1949999999999</v>
      </c>
      <c r="M15" s="227">
        <v>2.1930840465935724E-2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449.51208999999949</v>
      </c>
      <c r="C16" s="225">
        <v>0.21758465916354866</v>
      </c>
      <c r="D16" s="189">
        <v>449.47417999999942</v>
      </c>
      <c r="E16" s="227">
        <v>0.21810025983516865</v>
      </c>
      <c r="F16" s="189">
        <v>448.9384399999995</v>
      </c>
      <c r="G16" s="228">
        <v>0.21857131566104671</v>
      </c>
      <c r="H16" s="188">
        <v>26675.864000000034</v>
      </c>
      <c r="I16" s="225">
        <v>0.24619275580859976</v>
      </c>
      <c r="J16" s="189">
        <v>13633.795000000047</v>
      </c>
      <c r="K16" s="227">
        <v>0.22584826730659263</v>
      </c>
      <c r="L16" s="189">
        <v>7052.4870000000083</v>
      </c>
      <c r="M16" s="227">
        <v>0.20437605216550098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34" t="s">
        <v>252</v>
      </c>
      <c r="C18" s="435"/>
      <c r="D18" s="435"/>
      <c r="E18" s="435"/>
      <c r="F18" s="435"/>
      <c r="G18" s="435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4.8316443709310194E-2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0.11631906107318525</v>
      </c>
      <c r="J20" s="94" t="str">
        <f t="shared" ref="J20:J26" si="1">A10</f>
        <v>PE</v>
      </c>
      <c r="K20" s="83">
        <f t="shared" si="0"/>
        <v>148905.09499999997</v>
      </c>
      <c r="L20" s="94" t="str">
        <f t="shared" ref="L20:L26" si="2">A10</f>
        <v>PE</v>
      </c>
      <c r="M20" s="92">
        <f>K20/'6.1, 6.2'!C5</f>
        <v>1.4047407358784908E-2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8.9788939790683545E-2</v>
      </c>
      <c r="J21" s="94" t="str">
        <f t="shared" si="1"/>
        <v>PPE</v>
      </c>
      <c r="K21" s="83">
        <f t="shared" si="0"/>
        <v>142313.70000000001</v>
      </c>
      <c r="L21" s="94" t="str">
        <f t="shared" si="2"/>
        <v>PPE</v>
      </c>
      <c r="M21" s="92">
        <f>K21/'6.1, 6.2'!D5</f>
        <v>9.2310415998648143E-2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42" t="s">
        <v>54</v>
      </c>
      <c r="B22" s="444">
        <f>SUM(B23,D23,F23)</f>
        <v>1356552.7548453249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8.5869137949660085E-2</v>
      </c>
      <c r="J22" s="94" t="str">
        <f t="shared" si="1"/>
        <v>PSE</v>
      </c>
      <c r="K22" s="83">
        <f t="shared" si="0"/>
        <v>104351.95700000001</v>
      </c>
      <c r="L22" s="94" t="str">
        <f t="shared" si="2"/>
        <v>PSE</v>
      </c>
      <c r="M22" s="92">
        <f>K22/'6.1, 6.2'!E5</f>
        <v>0.10063128985419174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43"/>
      <c r="B23" s="354">
        <f>SUM(B24:B27)</f>
        <v>436692.56223330216</v>
      </c>
      <c r="C23" s="358">
        <v>9.3915816455361553E-2</v>
      </c>
      <c r="D23" s="356">
        <f>SUM(D24:D27)</f>
        <v>452505.744724027</v>
      </c>
      <c r="E23" s="358">
        <v>9.3624302139032889E-2</v>
      </c>
      <c r="F23" s="356">
        <f>SUM(F24:F27)</f>
        <v>467354.44788799586</v>
      </c>
      <c r="G23" s="358">
        <v>9.3650249678316144E-2</v>
      </c>
      <c r="H23" s="75"/>
      <c r="I23" s="75"/>
      <c r="J23" s="94" t="str">
        <f t="shared" si="1"/>
        <v>VE</v>
      </c>
      <c r="K23" s="83">
        <f t="shared" si="0"/>
        <v>27850.432000000001</v>
      </c>
      <c r="L23" s="94" t="str">
        <f t="shared" si="2"/>
        <v>VE</v>
      </c>
      <c r="M23" s="92">
        <f>K23/'6.1, 6.2'!F5</f>
        <v>4.3494413611070912E-2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33931.912220004997</v>
      </c>
      <c r="C24" s="225">
        <v>5.1898421104384189E-2</v>
      </c>
      <c r="D24" s="189">
        <v>30730.1997220751</v>
      </c>
      <c r="E24" s="225">
        <v>4.8758282913503051E-2</v>
      </c>
      <c r="F24" s="189">
        <v>25882.932752299199</v>
      </c>
      <c r="G24" s="225">
        <v>4.3874534142576693E-2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228812.58099602099</v>
      </c>
      <c r="C25" s="225">
        <v>0.11457003152380865</v>
      </c>
      <c r="D25" s="191">
        <v>229046.08290940899</v>
      </c>
      <c r="E25" s="225">
        <v>0.1168158689277448</v>
      </c>
      <c r="F25" s="191">
        <v>213958.16618116997</v>
      </c>
      <c r="G25" s="225">
        <v>0.11770480911273805</v>
      </c>
      <c r="H25" s="75"/>
      <c r="I25" s="75"/>
      <c r="J25" s="94" t="str">
        <f t="shared" si="1"/>
        <v>VTE</v>
      </c>
      <c r="K25" s="83">
        <f t="shared" si="0"/>
        <v>3477.5010000000002</v>
      </c>
      <c r="L25" s="94" t="str">
        <f t="shared" si="2"/>
        <v>VTE</v>
      </c>
      <c r="M25" s="92">
        <f>K25/'6.1, 6.2'!H5</f>
        <v>1.8254514579001277E-2</v>
      </c>
      <c r="N25" s="85"/>
      <c r="O25" s="93"/>
    </row>
    <row r="26" spans="1:20" x14ac:dyDescent="0.2">
      <c r="A26" s="178" t="s">
        <v>146</v>
      </c>
      <c r="B26" s="188">
        <v>60254.786900934203</v>
      </c>
      <c r="C26" s="225">
        <v>9.2191425648006642E-2</v>
      </c>
      <c r="D26" s="191">
        <v>62498.753576951902</v>
      </c>
      <c r="E26" s="227">
        <v>8.8592860828061948E-2</v>
      </c>
      <c r="F26" s="191">
        <v>65883.381898187698</v>
      </c>
      <c r="G26" s="227">
        <v>8.8809712548725744E-2</v>
      </c>
      <c r="H26" s="75"/>
      <c r="I26" s="75"/>
      <c r="J26" s="94" t="str">
        <f t="shared" si="1"/>
        <v>FVE</v>
      </c>
      <c r="K26" s="83">
        <f t="shared" si="0"/>
        <v>47362.146000000088</v>
      </c>
      <c r="L26" s="94" t="str">
        <f t="shared" si="2"/>
        <v>FVE</v>
      </c>
      <c r="M26" s="92">
        <f>K26/'6.1, 6.2'!I5</f>
        <v>0.23304927966875424</v>
      </c>
      <c r="N26" s="85"/>
      <c r="O26" s="93"/>
    </row>
    <row r="27" spans="1:20" x14ac:dyDescent="0.2">
      <c r="A27" s="178" t="s">
        <v>144</v>
      </c>
      <c r="B27" s="188">
        <v>113693.282116342</v>
      </c>
      <c r="C27" s="225">
        <v>8.4512050147854165E-2</v>
      </c>
      <c r="D27" s="189">
        <v>130230.708515591</v>
      </c>
      <c r="E27" s="227">
        <v>8.4744390729934976E-2</v>
      </c>
      <c r="F27" s="189">
        <v>161629.967056339</v>
      </c>
      <c r="G27" s="227">
        <v>8.7799793993356259E-2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2.249872444262219E-2</v>
      </c>
      <c r="J32" s="94" t="str">
        <f t="shared" si="5"/>
        <v>PE</v>
      </c>
      <c r="K32" s="77">
        <f t="shared" si="6"/>
        <v>42177.123</v>
      </c>
      <c r="L32" s="77">
        <f t="shared" si="7"/>
        <v>48475.298999999999</v>
      </c>
      <c r="M32" s="77">
        <f t="shared" si="8"/>
        <v>58252.672999999995</v>
      </c>
    </row>
    <row r="33" spans="8:13" x14ac:dyDescent="0.2">
      <c r="H33" s="94" t="str">
        <f t="shared" si="3"/>
        <v>PPE</v>
      </c>
      <c r="I33" s="95">
        <f t="shared" si="4"/>
        <v>8.690869086908691E-2</v>
      </c>
      <c r="J33" s="94" t="str">
        <f t="shared" si="5"/>
        <v>PPE</v>
      </c>
      <c r="K33" s="77">
        <f t="shared" si="6"/>
        <v>39577.9</v>
      </c>
      <c r="L33" s="77">
        <f t="shared" si="7"/>
        <v>46442.6</v>
      </c>
      <c r="M33" s="77">
        <f t="shared" si="8"/>
        <v>56293.200000000004</v>
      </c>
    </row>
    <row r="34" spans="8:13" ht="13.5" customHeight="1" x14ac:dyDescent="0.2">
      <c r="H34" s="94" t="str">
        <f t="shared" si="3"/>
        <v>PSE</v>
      </c>
      <c r="I34" s="95">
        <f t="shared" si="4"/>
        <v>7.969116322345432E-2</v>
      </c>
      <c r="J34" s="94" t="str">
        <f t="shared" si="5"/>
        <v>PSE</v>
      </c>
      <c r="K34" s="77">
        <f t="shared" si="6"/>
        <v>33716.734999999986</v>
      </c>
      <c r="L34" s="77">
        <f t="shared" si="7"/>
        <v>35198.287000000004</v>
      </c>
      <c r="M34" s="77">
        <f t="shared" si="8"/>
        <v>35436.935000000012</v>
      </c>
    </row>
    <row r="35" spans="8:13" ht="12.75" customHeight="1" x14ac:dyDescent="0.2">
      <c r="H35" s="94" t="str">
        <f t="shared" si="3"/>
        <v>VE</v>
      </c>
      <c r="I35" s="95">
        <f t="shared" si="4"/>
        <v>3.0997713041195158E-2</v>
      </c>
      <c r="J35" s="94" t="str">
        <f t="shared" si="5"/>
        <v>VE</v>
      </c>
      <c r="K35" s="77">
        <f t="shared" si="6"/>
        <v>10689.179</v>
      </c>
      <c r="L35" s="77">
        <f t="shared" si="7"/>
        <v>9472.5720000000001</v>
      </c>
      <c r="M35" s="77">
        <f t="shared" si="8"/>
        <v>7688.6809999999987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2.4778742289236166E-2</v>
      </c>
      <c r="J37" s="94" t="str">
        <f t="shared" si="5"/>
        <v>VTE</v>
      </c>
      <c r="K37" s="77">
        <f t="shared" si="6"/>
        <v>1398.4069999999999</v>
      </c>
      <c r="L37" s="77">
        <f t="shared" si="7"/>
        <v>506.899</v>
      </c>
      <c r="M37" s="77">
        <f t="shared" si="8"/>
        <v>1572.1949999999999</v>
      </c>
    </row>
    <row r="38" spans="8:13" ht="12.75" customHeight="1" x14ac:dyDescent="0.2">
      <c r="H38" s="94" t="str">
        <f t="shared" si="3"/>
        <v>FVE</v>
      </c>
      <c r="I38" s="95">
        <f t="shared" si="4"/>
        <v>0.21857131566104671</v>
      </c>
      <c r="J38" s="94" t="str">
        <f t="shared" si="5"/>
        <v>FVE</v>
      </c>
      <c r="K38" s="77">
        <f t="shared" si="6"/>
        <v>26675.864000000034</v>
      </c>
      <c r="L38" s="77">
        <f t="shared" si="7"/>
        <v>13633.795000000047</v>
      </c>
      <c r="M38" s="77">
        <f t="shared" si="8"/>
        <v>7052.4870000000083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341</v>
      </c>
      <c r="M1" s="53" t="str">
        <f>Titulní!A35</f>
        <v>IV. čtvrtletí 2020</v>
      </c>
    </row>
    <row r="2" spans="1:24" ht="6" customHeight="1" x14ac:dyDescent="0.2">
      <c r="A2" s="282"/>
    </row>
    <row r="3" spans="1:24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4" ht="13.5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4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445" t="s">
        <v>54</v>
      </c>
      <c r="B7" s="386">
        <f>F8</f>
        <v>1049.3311400000002</v>
      </c>
      <c r="C7" s="387"/>
      <c r="D7" s="387"/>
      <c r="E7" s="387"/>
      <c r="F7" s="387"/>
      <c r="G7" s="388"/>
      <c r="H7" s="386">
        <f>SUM(H8,J8,L8)</f>
        <v>1082019.4909999999</v>
      </c>
      <c r="I7" s="387"/>
      <c r="J7" s="387"/>
      <c r="K7" s="387"/>
      <c r="L7" s="387"/>
      <c r="M7" s="387"/>
      <c r="N7" s="80"/>
    </row>
    <row r="8" spans="1:24" x14ac:dyDescent="0.2">
      <c r="A8" s="446"/>
      <c r="B8" s="354">
        <f>SUM(B9:B16)</f>
        <v>1049.2881399999999</v>
      </c>
      <c r="C8" s="355">
        <v>4.9183952438226992E-2</v>
      </c>
      <c r="D8" s="356">
        <f>SUM(D9:D16)</f>
        <v>1049.23414</v>
      </c>
      <c r="E8" s="355">
        <v>4.918023580663599E-2</v>
      </c>
      <c r="F8" s="356">
        <f>SUM(F9:F16)</f>
        <v>1049.3311400000002</v>
      </c>
      <c r="G8" s="357">
        <v>4.9195897047046619E-2</v>
      </c>
      <c r="H8" s="354">
        <f>SUM(H9:H16)</f>
        <v>356174.37600000005</v>
      </c>
      <c r="I8" s="355">
        <v>5.0530510046776639E-2</v>
      </c>
      <c r="J8" s="356">
        <f>SUM(J9:J16)</f>
        <v>350357.71499999997</v>
      </c>
      <c r="K8" s="355">
        <v>4.5448085372907371E-2</v>
      </c>
      <c r="L8" s="356">
        <f>SUM(L9:L16)</f>
        <v>375487.4</v>
      </c>
      <c r="M8" s="355">
        <v>4.8534588144433059E-2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540.05600000000004</v>
      </c>
      <c r="C10" s="225">
        <v>5.3692316074170438E-2</v>
      </c>
      <c r="D10" s="191">
        <v>540.05600000000004</v>
      </c>
      <c r="E10" s="225">
        <v>5.3692316074170444E-2</v>
      </c>
      <c r="F10" s="191">
        <v>540.05600000000004</v>
      </c>
      <c r="G10" s="226">
        <v>5.3692316074170444E-2</v>
      </c>
      <c r="H10" s="188">
        <v>134316.326</v>
      </c>
      <c r="I10" s="225">
        <v>4.2118129264167248E-2</v>
      </c>
      <c r="J10" s="191">
        <v>115482.367</v>
      </c>
      <c r="K10" s="225">
        <v>3.0398712021915401E-2</v>
      </c>
      <c r="L10" s="191">
        <v>131121.86300000001</v>
      </c>
      <c r="M10" s="225">
        <v>3.6299501322088971E-2</v>
      </c>
      <c r="N10" s="83"/>
      <c r="O10" s="92"/>
      <c r="X10" s="77"/>
    </row>
    <row r="11" spans="1:24" x14ac:dyDescent="0.2">
      <c r="A11" s="204" t="s">
        <v>21</v>
      </c>
      <c r="B11" s="188">
        <v>400</v>
      </c>
      <c r="C11" s="225">
        <v>0.29336266960029334</v>
      </c>
      <c r="D11" s="191">
        <v>400</v>
      </c>
      <c r="E11" s="225">
        <v>0.29336266960029334</v>
      </c>
      <c r="F11" s="191">
        <v>400</v>
      </c>
      <c r="G11" s="226">
        <v>0.29336266960029334</v>
      </c>
      <c r="H11" s="188">
        <v>199317.17</v>
      </c>
      <c r="I11" s="225">
        <v>0.69400670116647156</v>
      </c>
      <c r="J11" s="191">
        <v>217512.13</v>
      </c>
      <c r="K11" s="225">
        <v>0.35608838796349546</v>
      </c>
      <c r="L11" s="191">
        <v>222447.16</v>
      </c>
      <c r="M11" s="225">
        <v>0.34560211921046718</v>
      </c>
      <c r="N11" s="83"/>
      <c r="O11" s="92"/>
      <c r="X11" s="77"/>
    </row>
    <row r="12" spans="1:24" x14ac:dyDescent="0.2">
      <c r="A12" s="204" t="s">
        <v>22</v>
      </c>
      <c r="B12" s="188">
        <v>20.701999999999998</v>
      </c>
      <c r="C12" s="225">
        <v>2.1738895306668931E-2</v>
      </c>
      <c r="D12" s="191">
        <v>20.701999999999998</v>
      </c>
      <c r="E12" s="225">
        <v>2.1578175336068484E-2</v>
      </c>
      <c r="F12" s="191">
        <v>20.901999999999997</v>
      </c>
      <c r="G12" s="226">
        <v>2.1724504965133448E-2</v>
      </c>
      <c r="H12" s="188">
        <v>7347.8810000000003</v>
      </c>
      <c r="I12" s="225">
        <v>2.199851157959419E-2</v>
      </c>
      <c r="J12" s="191">
        <v>8160.1050000000005</v>
      </c>
      <c r="K12" s="225">
        <v>2.351991273809606E-2</v>
      </c>
      <c r="L12" s="191">
        <v>7638.9039999999986</v>
      </c>
      <c r="M12" s="225">
        <v>2.1456899542643168E-2</v>
      </c>
      <c r="N12" s="83"/>
      <c r="O12" s="92"/>
      <c r="X12" s="77"/>
    </row>
    <row r="13" spans="1:24" x14ac:dyDescent="0.2">
      <c r="A13" s="204" t="s">
        <v>43</v>
      </c>
      <c r="B13" s="188">
        <v>7.756999999999997</v>
      </c>
      <c r="C13" s="225">
        <v>7.0972055208445304E-3</v>
      </c>
      <c r="D13" s="191">
        <v>7.7129999999999974</v>
      </c>
      <c r="E13" s="225">
        <v>7.0667823946577741E-3</v>
      </c>
      <c r="F13" s="191">
        <v>7.6619999999999973</v>
      </c>
      <c r="G13" s="226">
        <v>7.0243281858539258E-3</v>
      </c>
      <c r="H13" s="188">
        <v>1459.6859999999997</v>
      </c>
      <c r="I13" s="225">
        <v>6.3146299729777752E-3</v>
      </c>
      <c r="J13" s="191">
        <v>1666.9769999999999</v>
      </c>
      <c r="K13" s="225">
        <v>6.9261434402076499E-3</v>
      </c>
      <c r="L13" s="191">
        <v>1458.73</v>
      </c>
      <c r="M13" s="225">
        <v>8.6579888737011342E-3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67.91</v>
      </c>
      <c r="C15" s="225">
        <v>0.20007695494129085</v>
      </c>
      <c r="D15" s="191">
        <v>67.91</v>
      </c>
      <c r="E15" s="227">
        <v>0.20007695494129085</v>
      </c>
      <c r="F15" s="191">
        <v>67.91</v>
      </c>
      <c r="G15" s="228">
        <v>0.20008137605075124</v>
      </c>
      <c r="H15" s="188">
        <v>13149.823999999999</v>
      </c>
      <c r="I15" s="225">
        <v>0.19099243232829699</v>
      </c>
      <c r="J15" s="191">
        <v>7123.3210000000017</v>
      </c>
      <c r="K15" s="227">
        <v>0.14257440585499459</v>
      </c>
      <c r="L15" s="191">
        <v>12693.168</v>
      </c>
      <c r="M15" s="227">
        <v>0.17705936122129917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12.863139999999987</v>
      </c>
      <c r="C16" s="225">
        <v>6.2263551858483049E-3</v>
      </c>
      <c r="D16" s="189">
        <v>12.853139999999989</v>
      </c>
      <c r="E16" s="227">
        <v>6.23678355383573E-3</v>
      </c>
      <c r="F16" s="189">
        <v>12.80113999999999</v>
      </c>
      <c r="G16" s="228">
        <v>6.2323957194693599E-3</v>
      </c>
      <c r="H16" s="188">
        <v>583.48900000000015</v>
      </c>
      <c r="I16" s="225">
        <v>5.3850463810283305E-3</v>
      </c>
      <c r="J16" s="189">
        <v>412.81499999999994</v>
      </c>
      <c r="K16" s="227">
        <v>6.8384153104965048E-3</v>
      </c>
      <c r="L16" s="189">
        <v>127.57500000000003</v>
      </c>
      <c r="M16" s="227">
        <v>3.697032671597092E-3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34" t="s">
        <v>252</v>
      </c>
      <c r="C18" s="435"/>
      <c r="D18" s="435"/>
      <c r="E18" s="435"/>
      <c r="F18" s="435"/>
      <c r="G18" s="435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1.5494081985898871E-2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2.0335633545972346E-2</v>
      </c>
      <c r="J20" s="94" t="str">
        <f t="shared" ref="J20:J26" si="1">A10</f>
        <v>PE</v>
      </c>
      <c r="K20" s="83">
        <f t="shared" si="0"/>
        <v>380920.55599999998</v>
      </c>
      <c r="L20" s="94" t="str">
        <f t="shared" ref="L20:L26" si="2">A10</f>
        <v>PE</v>
      </c>
      <c r="M20" s="92">
        <f>K20/'6.1, 6.2'!C5</f>
        <v>3.5935279591788577E-2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3.0967821912258147E-2</v>
      </c>
      <c r="J21" s="94" t="str">
        <f t="shared" si="1"/>
        <v>PPE</v>
      </c>
      <c r="K21" s="83">
        <f t="shared" si="0"/>
        <v>639276.46000000008</v>
      </c>
      <c r="L21" s="94" t="str">
        <f t="shared" si="2"/>
        <v>PPE</v>
      </c>
      <c r="M21" s="92">
        <f>K21/'6.1, 6.2'!D5</f>
        <v>0.41466054189261575</v>
      </c>
      <c r="N21" s="85"/>
      <c r="O21" s="75"/>
    </row>
    <row r="22" spans="1:15" x14ac:dyDescent="0.2">
      <c r="A22" s="442" t="s">
        <v>54</v>
      </c>
      <c r="B22" s="444">
        <f>SUM(B23,D23,F23)</f>
        <v>327369.049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2.4523291142299699E-2</v>
      </c>
      <c r="J22" s="94" t="str">
        <f t="shared" si="1"/>
        <v>PSE</v>
      </c>
      <c r="K22" s="83">
        <f t="shared" si="0"/>
        <v>23146.89</v>
      </c>
      <c r="L22" s="94" t="str">
        <f t="shared" si="2"/>
        <v>PSE</v>
      </c>
      <c r="M22" s="92">
        <f>K22/'6.1, 6.2'!E5</f>
        <v>2.2321588054291037E-2</v>
      </c>
      <c r="N22" s="85"/>
      <c r="O22" s="75"/>
    </row>
    <row r="23" spans="1:15" x14ac:dyDescent="0.2">
      <c r="A23" s="443"/>
      <c r="B23" s="354">
        <f>SUM(B24:B27)</f>
        <v>103663.55100000001</v>
      </c>
      <c r="C23" s="358">
        <v>2.2294052774880471E-2</v>
      </c>
      <c r="D23" s="356">
        <f>SUM(D24:D27)</f>
        <v>108978.89599999999</v>
      </c>
      <c r="E23" s="358">
        <v>2.2547941556200275E-2</v>
      </c>
      <c r="F23" s="356">
        <f>SUM(F24:F27)</f>
        <v>114726.60199999998</v>
      </c>
      <c r="G23" s="358">
        <v>2.2989349883366691E-2</v>
      </c>
      <c r="H23" s="75"/>
      <c r="I23" s="75"/>
      <c r="J23" s="94" t="str">
        <f t="shared" si="1"/>
        <v>VE</v>
      </c>
      <c r="K23" s="83">
        <f t="shared" si="0"/>
        <v>4585.393</v>
      </c>
      <c r="L23" s="94" t="str">
        <f t="shared" si="2"/>
        <v>VE</v>
      </c>
      <c r="M23" s="92">
        <f>K23/'6.1, 6.2'!F5</f>
        <v>7.1610731105107919E-3</v>
      </c>
      <c r="N23" s="85"/>
      <c r="O23" s="75"/>
    </row>
    <row r="24" spans="1:15" x14ac:dyDescent="0.2">
      <c r="A24" s="178" t="s">
        <v>8</v>
      </c>
      <c r="B24" s="188">
        <v>9588.1630000000005</v>
      </c>
      <c r="C24" s="225">
        <v>1.4664971362801737E-2</v>
      </c>
      <c r="D24" s="189">
        <v>9794.1830000000009</v>
      </c>
      <c r="E24" s="225">
        <v>1.554000787302319E-2</v>
      </c>
      <c r="F24" s="189">
        <v>9653.5730000000003</v>
      </c>
      <c r="G24" s="225">
        <v>1.636391139442004E-2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41112.387000000002</v>
      </c>
      <c r="C25" s="225">
        <v>2.0585614016962343E-2</v>
      </c>
      <c r="D25" s="191">
        <v>39623.584999999999</v>
      </c>
      <c r="E25" s="225">
        <v>2.0208437765067817E-2</v>
      </c>
      <c r="F25" s="191">
        <v>36715.292999999998</v>
      </c>
      <c r="G25" s="225">
        <v>2.0198184678886913E-2</v>
      </c>
      <c r="H25" s="75"/>
      <c r="I25" s="75"/>
      <c r="J25" s="94" t="str">
        <f t="shared" si="1"/>
        <v>VTE</v>
      </c>
      <c r="K25" s="83">
        <f t="shared" si="0"/>
        <v>32966.313000000002</v>
      </c>
      <c r="L25" s="94" t="str">
        <f t="shared" si="2"/>
        <v>VTE</v>
      </c>
      <c r="M25" s="92">
        <f>K25/'6.1, 6.2'!H5</f>
        <v>0.17305071695864913</v>
      </c>
      <c r="N25" s="85"/>
      <c r="O25" s="93"/>
    </row>
    <row r="26" spans="1:15" x14ac:dyDescent="0.2">
      <c r="A26" s="178" t="s">
        <v>146</v>
      </c>
      <c r="B26" s="188">
        <v>20209.388999999999</v>
      </c>
      <c r="C26" s="225">
        <v>3.0920902374915824E-2</v>
      </c>
      <c r="D26" s="191">
        <v>21590.206999999999</v>
      </c>
      <c r="E26" s="227">
        <v>3.0604421600904094E-2</v>
      </c>
      <c r="F26" s="191">
        <v>23260.473000000002</v>
      </c>
      <c r="G26" s="227">
        <v>3.1354734097737945E-2</v>
      </c>
      <c r="H26" s="75"/>
      <c r="I26" s="75"/>
      <c r="J26" s="94" t="str">
        <f t="shared" si="1"/>
        <v>FVE</v>
      </c>
      <c r="K26" s="83">
        <f t="shared" si="0"/>
        <v>1123.8790000000001</v>
      </c>
      <c r="L26" s="94" t="str">
        <f t="shared" si="2"/>
        <v>FVE</v>
      </c>
      <c r="M26" s="92">
        <f>K26/'6.1, 6.2'!I5</f>
        <v>5.5301377472388898E-3</v>
      </c>
      <c r="N26" s="85"/>
      <c r="O26" s="93"/>
    </row>
    <row r="27" spans="1:15" x14ac:dyDescent="0.2">
      <c r="A27" s="178" t="s">
        <v>144</v>
      </c>
      <c r="B27" s="188">
        <v>32753.612000000001</v>
      </c>
      <c r="C27" s="225">
        <v>2.4346864197611916E-2</v>
      </c>
      <c r="D27" s="189">
        <v>37970.921000000002</v>
      </c>
      <c r="E27" s="227">
        <v>2.4708631338009355E-2</v>
      </c>
      <c r="F27" s="189">
        <v>45097.262999999999</v>
      </c>
      <c r="G27" s="227">
        <v>2.4497501751541178E-2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5.3692316074170444E-2</v>
      </c>
      <c r="J32" s="94" t="str">
        <f t="shared" si="5"/>
        <v>PE</v>
      </c>
      <c r="K32" s="77">
        <f t="shared" si="6"/>
        <v>134316.326</v>
      </c>
      <c r="L32" s="77">
        <f t="shared" si="7"/>
        <v>115482.367</v>
      </c>
      <c r="M32" s="77">
        <f t="shared" si="8"/>
        <v>131121.86300000001</v>
      </c>
    </row>
    <row r="33" spans="8:13" ht="12.75" customHeight="1" x14ac:dyDescent="0.2">
      <c r="H33" s="94" t="str">
        <f t="shared" si="3"/>
        <v>PPE</v>
      </c>
      <c r="I33" s="95">
        <f t="shared" si="4"/>
        <v>0.29336266960029334</v>
      </c>
      <c r="J33" s="94" t="str">
        <f t="shared" si="5"/>
        <v>PPE</v>
      </c>
      <c r="K33" s="77">
        <f t="shared" si="6"/>
        <v>199317.17</v>
      </c>
      <c r="L33" s="77">
        <f t="shared" si="7"/>
        <v>217512.13</v>
      </c>
      <c r="M33" s="77">
        <f t="shared" si="8"/>
        <v>222447.16</v>
      </c>
    </row>
    <row r="34" spans="8:13" x14ac:dyDescent="0.2">
      <c r="H34" s="94" t="str">
        <f t="shared" si="3"/>
        <v>PSE</v>
      </c>
      <c r="I34" s="95">
        <f t="shared" si="4"/>
        <v>2.1724504965133448E-2</v>
      </c>
      <c r="J34" s="94" t="str">
        <f t="shared" si="5"/>
        <v>PSE</v>
      </c>
      <c r="K34" s="77">
        <f t="shared" si="6"/>
        <v>7347.8810000000003</v>
      </c>
      <c r="L34" s="77">
        <f t="shared" si="7"/>
        <v>8160.1050000000005</v>
      </c>
      <c r="M34" s="77">
        <f t="shared" si="8"/>
        <v>7638.9039999999986</v>
      </c>
    </row>
    <row r="35" spans="8:13" ht="13.5" customHeight="1" x14ac:dyDescent="0.2">
      <c r="H35" s="94" t="str">
        <f t="shared" si="3"/>
        <v>VE</v>
      </c>
      <c r="I35" s="95">
        <f t="shared" si="4"/>
        <v>7.0243281858539258E-3</v>
      </c>
      <c r="J35" s="94" t="str">
        <f t="shared" si="5"/>
        <v>VE</v>
      </c>
      <c r="K35" s="77">
        <f t="shared" si="6"/>
        <v>1459.6859999999997</v>
      </c>
      <c r="L35" s="77">
        <f t="shared" si="7"/>
        <v>1666.9769999999999</v>
      </c>
      <c r="M35" s="77">
        <f t="shared" si="8"/>
        <v>1458.73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0.20008137605075124</v>
      </c>
      <c r="J37" s="94" t="str">
        <f t="shared" si="5"/>
        <v>VTE</v>
      </c>
      <c r="K37" s="77">
        <f t="shared" si="6"/>
        <v>13149.823999999999</v>
      </c>
      <c r="L37" s="77">
        <f t="shared" si="7"/>
        <v>7123.3210000000017</v>
      </c>
      <c r="M37" s="77">
        <f t="shared" si="8"/>
        <v>12693.168</v>
      </c>
    </row>
    <row r="38" spans="8:13" ht="12.75" customHeight="1" x14ac:dyDescent="0.2">
      <c r="H38" s="94" t="str">
        <f t="shared" si="3"/>
        <v>FVE</v>
      </c>
      <c r="I38" s="95">
        <f t="shared" si="4"/>
        <v>6.2323957194693599E-3</v>
      </c>
      <c r="J38" s="94" t="str">
        <f t="shared" si="5"/>
        <v>FVE</v>
      </c>
      <c r="K38" s="77">
        <f t="shared" si="6"/>
        <v>583.48900000000015</v>
      </c>
      <c r="L38" s="77">
        <f t="shared" si="7"/>
        <v>412.81499999999994</v>
      </c>
      <c r="M38" s="77">
        <f t="shared" si="8"/>
        <v>127.57500000000003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342</v>
      </c>
      <c r="M1" s="53" t="str">
        <f>Titulní!A35</f>
        <v>IV. čtvrtletí 2020</v>
      </c>
    </row>
    <row r="2" spans="1:24" ht="6" customHeight="1" x14ac:dyDescent="0.2">
      <c r="A2" s="282"/>
    </row>
    <row r="3" spans="1:24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4" ht="13.5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4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445" t="s">
        <v>54</v>
      </c>
      <c r="B7" s="386">
        <f>F8</f>
        <v>2729.3678500000001</v>
      </c>
      <c r="C7" s="387"/>
      <c r="D7" s="387"/>
      <c r="E7" s="387"/>
      <c r="F7" s="387"/>
      <c r="G7" s="388"/>
      <c r="H7" s="386">
        <f>SUM(H8,J8,L8)</f>
        <v>3448987.3</v>
      </c>
      <c r="I7" s="387"/>
      <c r="J7" s="387"/>
      <c r="K7" s="387"/>
      <c r="L7" s="387"/>
      <c r="M7" s="387"/>
      <c r="N7" s="80"/>
    </row>
    <row r="8" spans="1:24" x14ac:dyDescent="0.2">
      <c r="A8" s="446"/>
      <c r="B8" s="354">
        <f>SUM(B9:B16)</f>
        <v>2730.8828600000002</v>
      </c>
      <c r="C8" s="355">
        <v>0.12800641461611234</v>
      </c>
      <c r="D8" s="356">
        <f>SUM(D9:D16)</f>
        <v>2730.5723899999998</v>
      </c>
      <c r="E8" s="355">
        <v>0.12798877667790109</v>
      </c>
      <c r="F8" s="356">
        <f>SUM(F9:F16)</f>
        <v>2729.3678500000001</v>
      </c>
      <c r="G8" s="357">
        <v>0.12796122656964029</v>
      </c>
      <c r="H8" s="354">
        <f>SUM(H9:H16)</f>
        <v>1214073.7769999998</v>
      </c>
      <c r="I8" s="355">
        <v>0.17224082168737073</v>
      </c>
      <c r="J8" s="356">
        <f>SUM(J9:J16)</f>
        <v>1026031.203</v>
      </c>
      <c r="K8" s="355">
        <v>0.13309583808996714</v>
      </c>
      <c r="L8" s="356">
        <f>SUM(L9:L16)</f>
        <v>1208882.3200000003</v>
      </c>
      <c r="M8" s="355">
        <v>0.15625718870003824</v>
      </c>
      <c r="N8" s="10"/>
    </row>
    <row r="9" spans="1:24" x14ac:dyDescent="0.2">
      <c r="A9" s="204" t="s">
        <v>7</v>
      </c>
      <c r="B9" s="188">
        <v>2040</v>
      </c>
      <c r="C9" s="225">
        <v>0.47552447552447552</v>
      </c>
      <c r="D9" s="189">
        <v>2040</v>
      </c>
      <c r="E9" s="225">
        <v>0.47552447552447552</v>
      </c>
      <c r="F9" s="189">
        <v>2040</v>
      </c>
      <c r="G9" s="226">
        <v>0.47552447552447552</v>
      </c>
      <c r="H9" s="188">
        <v>1108972.03</v>
      </c>
      <c r="I9" s="225">
        <v>0.4066244742861943</v>
      </c>
      <c r="J9" s="189">
        <v>920336.01</v>
      </c>
      <c r="K9" s="225">
        <v>0.36889341991836622</v>
      </c>
      <c r="L9" s="189">
        <v>1096411.23</v>
      </c>
      <c r="M9" s="225">
        <v>0.40221244439746878</v>
      </c>
      <c r="N9" s="83"/>
      <c r="O9" s="92"/>
      <c r="X9" s="77"/>
    </row>
    <row r="10" spans="1:24" x14ac:dyDescent="0.2">
      <c r="A10" s="204" t="s">
        <v>20</v>
      </c>
      <c r="B10" s="188">
        <v>15.260000000000002</v>
      </c>
      <c r="C10" s="225">
        <v>1.5171477463297156E-3</v>
      </c>
      <c r="D10" s="191">
        <v>15.260000000000002</v>
      </c>
      <c r="E10" s="225">
        <v>1.5171477463297159E-3</v>
      </c>
      <c r="F10" s="191">
        <v>15.260000000000002</v>
      </c>
      <c r="G10" s="226">
        <v>1.5171477463297159E-3</v>
      </c>
      <c r="H10" s="188">
        <v>4463.6840000000002</v>
      </c>
      <c r="I10" s="225">
        <v>1.3996959662699166E-3</v>
      </c>
      <c r="J10" s="191">
        <v>6612.5110000000004</v>
      </c>
      <c r="K10" s="225">
        <v>1.7406277932521753E-3</v>
      </c>
      <c r="L10" s="191">
        <v>7121.2119999999995</v>
      </c>
      <c r="M10" s="225">
        <v>1.9714213823279481E-3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81.780000000000015</v>
      </c>
      <c r="C12" s="225">
        <v>8.5876092077064328E-2</v>
      </c>
      <c r="D12" s="191">
        <v>82.02000000000001</v>
      </c>
      <c r="E12" s="225">
        <v>8.5491350645557782E-2</v>
      </c>
      <c r="F12" s="191">
        <v>82.050000000000011</v>
      </c>
      <c r="G12" s="226">
        <v>8.5278711720849665E-2</v>
      </c>
      <c r="H12" s="188">
        <v>41409.957999999999</v>
      </c>
      <c r="I12" s="225">
        <v>0.12397552989406184</v>
      </c>
      <c r="J12" s="191">
        <v>42861.769000000022</v>
      </c>
      <c r="K12" s="225">
        <v>0.12354069790528814</v>
      </c>
      <c r="L12" s="191">
        <v>44013.765999999996</v>
      </c>
      <c r="M12" s="225">
        <v>0.1236301641643099</v>
      </c>
      <c r="N12" s="83"/>
      <c r="O12" s="92"/>
      <c r="X12" s="77"/>
    </row>
    <row r="13" spans="1:24" x14ac:dyDescent="0.2">
      <c r="A13" s="204" t="s">
        <v>43</v>
      </c>
      <c r="B13" s="188">
        <v>16.499599999999987</v>
      </c>
      <c r="C13" s="225">
        <v>1.5096177931123677E-2</v>
      </c>
      <c r="D13" s="191">
        <v>16.258599999999987</v>
      </c>
      <c r="E13" s="225">
        <v>1.4896407136235296E-2</v>
      </c>
      <c r="F13" s="191">
        <v>16.226099999999985</v>
      </c>
      <c r="G13" s="226">
        <v>1.4875678879729095E-2</v>
      </c>
      <c r="H13" s="188">
        <v>12470.011000000002</v>
      </c>
      <c r="I13" s="225">
        <v>5.3945509667121964E-2</v>
      </c>
      <c r="J13" s="191">
        <v>11386.306</v>
      </c>
      <c r="K13" s="225">
        <v>4.7309104210854144E-2</v>
      </c>
      <c r="L13" s="191">
        <v>7997.3600000000024</v>
      </c>
      <c r="M13" s="225">
        <v>4.7466668882509118E-2</v>
      </c>
      <c r="N13" s="83"/>
      <c r="O13" s="92"/>
      <c r="X13" s="77"/>
    </row>
    <row r="14" spans="1:24" x14ac:dyDescent="0.2">
      <c r="A14" s="204" t="s">
        <v>44</v>
      </c>
      <c r="B14" s="188">
        <v>475</v>
      </c>
      <c r="C14" s="225">
        <v>0.40546308151941957</v>
      </c>
      <c r="D14" s="191">
        <v>475</v>
      </c>
      <c r="E14" s="225">
        <v>0.40546308151941957</v>
      </c>
      <c r="F14" s="191">
        <v>475</v>
      </c>
      <c r="G14" s="226">
        <v>0.40546308151941957</v>
      </c>
      <c r="H14" s="188">
        <v>39920.199999999997</v>
      </c>
      <c r="I14" s="225">
        <v>0.3882536583824916</v>
      </c>
      <c r="J14" s="191">
        <v>41246.22</v>
      </c>
      <c r="K14" s="225">
        <v>0.38766685359404096</v>
      </c>
      <c r="L14" s="191">
        <v>49430.87</v>
      </c>
      <c r="M14" s="225">
        <v>0.39871399054137679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10.91</v>
      </c>
      <c r="C15" s="225">
        <v>3.2143124405970891E-2</v>
      </c>
      <c r="D15" s="191">
        <v>10.91</v>
      </c>
      <c r="E15" s="227">
        <v>3.2143124405970891E-2</v>
      </c>
      <c r="F15" s="191">
        <v>10.91</v>
      </c>
      <c r="G15" s="228">
        <v>3.2143834674034692E-2</v>
      </c>
      <c r="H15" s="188">
        <v>2174.1559999999999</v>
      </c>
      <c r="I15" s="225">
        <v>3.1578167335255654E-2</v>
      </c>
      <c r="J15" s="191">
        <v>1104.422</v>
      </c>
      <c r="K15" s="227">
        <v>2.2105182465199141E-2</v>
      </c>
      <c r="L15" s="191">
        <v>2643.7660000000001</v>
      </c>
      <c r="M15" s="227">
        <v>3.6878383645327091E-2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91.433259999999819</v>
      </c>
      <c r="C16" s="225">
        <v>4.4257930222326415E-2</v>
      </c>
      <c r="D16" s="189">
        <v>91.123789999999815</v>
      </c>
      <c r="E16" s="227">
        <v>4.421638252093886E-2</v>
      </c>
      <c r="F16" s="189">
        <v>89.921749999999818</v>
      </c>
      <c r="G16" s="228">
        <v>4.3779532899975569E-2</v>
      </c>
      <c r="H16" s="188">
        <v>4663.7379999999948</v>
      </c>
      <c r="I16" s="225">
        <v>4.3041849013373462E-2</v>
      </c>
      <c r="J16" s="189">
        <v>2483.9650000000038</v>
      </c>
      <c r="K16" s="227">
        <v>4.1147691548847495E-2</v>
      </c>
      <c r="L16" s="189">
        <v>1264.1159999999934</v>
      </c>
      <c r="M16" s="227">
        <v>3.6633181678923016E-2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34" t="s">
        <v>252</v>
      </c>
      <c r="C18" s="435"/>
      <c r="D18" s="435"/>
      <c r="E18" s="435"/>
      <c r="F18" s="435"/>
      <c r="G18" s="435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6.3413769391092903E-2</v>
      </c>
      <c r="J19" s="94" t="str">
        <f>A9</f>
        <v>JE</v>
      </c>
      <c r="K19" s="83">
        <f t="shared" ref="K19:K26" si="0">H9+J9+L9</f>
        <v>3125719.27</v>
      </c>
      <c r="L19" s="94" t="str">
        <f>A9</f>
        <v>JE</v>
      </c>
      <c r="M19" s="92">
        <f>K19/'6.1, 6.2'!B5</f>
        <v>0.39326770627359459</v>
      </c>
      <c r="N19" s="85"/>
      <c r="O19" s="75"/>
    </row>
    <row r="20" spans="1:15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5.3138110178300078E-2</v>
      </c>
      <c r="J20" s="94" t="str">
        <f t="shared" ref="J20:J26" si="1">A10</f>
        <v>PE</v>
      </c>
      <c r="K20" s="83">
        <f t="shared" si="0"/>
        <v>18197.406999999999</v>
      </c>
      <c r="L20" s="94" t="str">
        <f t="shared" ref="L20:L26" si="2">A10</f>
        <v>PE</v>
      </c>
      <c r="M20" s="92">
        <f>K20/'6.1, 6.2'!C5</f>
        <v>1.7167067990695953E-3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4.6313255967249868E-2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42" t="s">
        <v>54</v>
      </c>
      <c r="B22" s="444">
        <f>SUM(B23,D23,F23)</f>
        <v>752126.0511942904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4.8504404399091393E-2</v>
      </c>
      <c r="J22" s="94" t="str">
        <f t="shared" si="1"/>
        <v>PSE</v>
      </c>
      <c r="K22" s="83">
        <f t="shared" si="0"/>
        <v>128285.49300000002</v>
      </c>
      <c r="L22" s="94" t="str">
        <f t="shared" si="2"/>
        <v>PSE</v>
      </c>
      <c r="M22" s="92">
        <f>K22/'6.1, 6.2'!E5</f>
        <v>0.12371147605953271</v>
      </c>
      <c r="N22" s="85"/>
      <c r="O22" s="75"/>
    </row>
    <row r="23" spans="1:15" x14ac:dyDescent="0.2">
      <c r="A23" s="443"/>
      <c r="B23" s="354">
        <f>SUM(B24:B27)</f>
        <v>242731.71647677108</v>
      </c>
      <c r="C23" s="358">
        <v>5.2202279828041556E-2</v>
      </c>
      <c r="D23" s="356">
        <f>SUM(D24:D27)</f>
        <v>253768.90062362782</v>
      </c>
      <c r="E23" s="358">
        <v>5.2505269828047776E-2</v>
      </c>
      <c r="F23" s="356">
        <f>SUM(F24:F27)</f>
        <v>255625.4340938915</v>
      </c>
      <c r="G23" s="358">
        <v>5.122319009737572E-2</v>
      </c>
      <c r="H23" s="75"/>
      <c r="I23" s="75"/>
      <c r="J23" s="94" t="str">
        <f t="shared" si="1"/>
        <v>VE</v>
      </c>
      <c r="K23" s="83">
        <f t="shared" si="0"/>
        <v>31853.677000000003</v>
      </c>
      <c r="L23" s="94" t="str">
        <f t="shared" si="2"/>
        <v>VE</v>
      </c>
      <c r="M23" s="92">
        <f>K23/'6.1, 6.2'!F5</f>
        <v>4.974633795524093E-2</v>
      </c>
      <c r="N23" s="85"/>
      <c r="O23" s="75"/>
    </row>
    <row r="24" spans="1:15" x14ac:dyDescent="0.2">
      <c r="A24" s="178" t="s">
        <v>8</v>
      </c>
      <c r="B24" s="188">
        <v>38203.969012353198</v>
      </c>
      <c r="C24" s="225">
        <v>5.8432476743618629E-2</v>
      </c>
      <c r="D24" s="189">
        <v>40272.368436819102</v>
      </c>
      <c r="E24" s="225">
        <v>6.3898430586140711E-2</v>
      </c>
      <c r="F24" s="189">
        <v>40361.104691652494</v>
      </c>
      <c r="G24" s="225">
        <v>6.8416693068474477E-2</v>
      </c>
      <c r="H24" s="75"/>
      <c r="I24" s="75"/>
      <c r="J24" s="94" t="str">
        <f t="shared" si="1"/>
        <v>PVE</v>
      </c>
      <c r="K24" s="83">
        <f t="shared" si="0"/>
        <v>130597.29000000001</v>
      </c>
      <c r="L24" s="94" t="str">
        <f t="shared" si="2"/>
        <v>PVE</v>
      </c>
      <c r="M24" s="92">
        <f>K24/'6.1, 6.2'!G5</f>
        <v>0.39195841430611383</v>
      </c>
      <c r="N24" s="85"/>
      <c r="O24" s="93"/>
    </row>
    <row r="25" spans="1:15" x14ac:dyDescent="0.2">
      <c r="A25" s="178" t="s">
        <v>9</v>
      </c>
      <c r="B25" s="188">
        <v>108912.61683959859</v>
      </c>
      <c r="C25" s="225">
        <v>5.453424759397428E-2</v>
      </c>
      <c r="D25" s="191">
        <v>106241.16658223121</v>
      </c>
      <c r="E25" s="225">
        <v>5.4184092705524302E-2</v>
      </c>
      <c r="F25" s="191">
        <v>91752.723623623606</v>
      </c>
      <c r="G25" s="225">
        <v>5.0475927198533312E-2</v>
      </c>
      <c r="H25" s="75"/>
      <c r="I25" s="75"/>
      <c r="J25" s="94" t="str">
        <f t="shared" si="1"/>
        <v>VTE</v>
      </c>
      <c r="K25" s="83">
        <f t="shared" si="0"/>
        <v>5922.3440000000001</v>
      </c>
      <c r="L25" s="94" t="str">
        <f t="shared" si="2"/>
        <v>VTE</v>
      </c>
      <c r="M25" s="92">
        <f>K25/'6.1, 6.2'!H5</f>
        <v>3.1088277153582623E-2</v>
      </c>
      <c r="N25" s="85"/>
      <c r="O25" s="93"/>
    </row>
    <row r="26" spans="1:15" x14ac:dyDescent="0.2">
      <c r="A26" s="178" t="s">
        <v>146</v>
      </c>
      <c r="B26" s="188">
        <v>31283.414639262697</v>
      </c>
      <c r="C26" s="225">
        <v>4.7864455972155044E-2</v>
      </c>
      <c r="D26" s="191">
        <v>33390.010669882002</v>
      </c>
      <c r="E26" s="227">
        <v>4.7330809000569331E-2</v>
      </c>
      <c r="F26" s="191">
        <v>32625.7530890374</v>
      </c>
      <c r="G26" s="227">
        <v>4.3978977248021564E-2</v>
      </c>
      <c r="H26" s="75"/>
      <c r="I26" s="75"/>
      <c r="J26" s="94" t="str">
        <f t="shared" si="1"/>
        <v>FVE</v>
      </c>
      <c r="K26" s="83">
        <f t="shared" si="0"/>
        <v>8411.8189999999922</v>
      </c>
      <c r="L26" s="94" t="str">
        <f t="shared" si="2"/>
        <v>FVE</v>
      </c>
      <c r="M26" s="92">
        <f>K26/'6.1, 6.2'!I5</f>
        <v>4.1391037446950468E-2</v>
      </c>
      <c r="N26" s="85"/>
      <c r="O26" s="93"/>
    </row>
    <row r="27" spans="1:15" x14ac:dyDescent="0.2">
      <c r="A27" s="178" t="s">
        <v>144</v>
      </c>
      <c r="B27" s="188">
        <v>64331.715985556599</v>
      </c>
      <c r="C27" s="225">
        <v>4.7819933651888101E-2</v>
      </c>
      <c r="D27" s="189">
        <v>73865.354934695511</v>
      </c>
      <c r="E27" s="227">
        <v>4.8066040424265752E-2</v>
      </c>
      <c r="F27" s="189">
        <v>90885.852689577994</v>
      </c>
      <c r="G27" s="227">
        <v>4.9370542408599179E-2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0.47552447552447552</v>
      </c>
      <c r="J31" s="94" t="str">
        <f t="shared" ref="J31:J38" si="5">A9</f>
        <v>JE</v>
      </c>
      <c r="K31" s="77">
        <f t="shared" ref="K31:K38" si="6">H9</f>
        <v>1108972.03</v>
      </c>
      <c r="L31" s="77">
        <f t="shared" ref="L31:L38" si="7">J9</f>
        <v>920336.01</v>
      </c>
      <c r="M31" s="77">
        <f t="shared" ref="M31:M38" si="8">L9</f>
        <v>1096411.23</v>
      </c>
    </row>
    <row r="32" spans="1:15" x14ac:dyDescent="0.2">
      <c r="H32" s="94" t="str">
        <f t="shared" si="3"/>
        <v>PE</v>
      </c>
      <c r="I32" s="95">
        <f t="shared" si="4"/>
        <v>1.5171477463297159E-3</v>
      </c>
      <c r="J32" s="94" t="str">
        <f t="shared" si="5"/>
        <v>PE</v>
      </c>
      <c r="K32" s="77">
        <f t="shared" si="6"/>
        <v>4463.6840000000002</v>
      </c>
      <c r="L32" s="77">
        <f t="shared" si="7"/>
        <v>6612.5110000000004</v>
      </c>
      <c r="M32" s="77">
        <f t="shared" si="8"/>
        <v>7121.2119999999995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8.5278711720849665E-2</v>
      </c>
      <c r="J34" s="94" t="str">
        <f t="shared" si="5"/>
        <v>PSE</v>
      </c>
      <c r="K34" s="77">
        <f t="shared" si="6"/>
        <v>41409.957999999999</v>
      </c>
      <c r="L34" s="77">
        <f t="shared" si="7"/>
        <v>42861.769000000022</v>
      </c>
      <c r="M34" s="77">
        <f t="shared" si="8"/>
        <v>44013.765999999996</v>
      </c>
    </row>
    <row r="35" spans="8:13" ht="13.5" customHeight="1" x14ac:dyDescent="0.2">
      <c r="H35" s="94" t="str">
        <f t="shared" si="3"/>
        <v>VE</v>
      </c>
      <c r="I35" s="95">
        <f t="shared" si="4"/>
        <v>1.4875678879729095E-2</v>
      </c>
      <c r="J35" s="94" t="str">
        <f t="shared" si="5"/>
        <v>VE</v>
      </c>
      <c r="K35" s="77">
        <f t="shared" si="6"/>
        <v>12470.011000000002</v>
      </c>
      <c r="L35" s="77">
        <f t="shared" si="7"/>
        <v>11386.306</v>
      </c>
      <c r="M35" s="77">
        <f t="shared" si="8"/>
        <v>7997.3600000000024</v>
      </c>
    </row>
    <row r="36" spans="8:13" ht="12.75" customHeight="1" x14ac:dyDescent="0.2">
      <c r="H36" s="94" t="str">
        <f t="shared" si="3"/>
        <v>PVE</v>
      </c>
      <c r="I36" s="95">
        <f t="shared" si="4"/>
        <v>0.40546308151941957</v>
      </c>
      <c r="J36" s="94" t="str">
        <f t="shared" si="5"/>
        <v>PVE</v>
      </c>
      <c r="K36" s="77">
        <f t="shared" si="6"/>
        <v>39920.199999999997</v>
      </c>
      <c r="L36" s="77">
        <f t="shared" si="7"/>
        <v>41246.22</v>
      </c>
      <c r="M36" s="77">
        <f t="shared" si="8"/>
        <v>49430.87</v>
      </c>
    </row>
    <row r="37" spans="8:13" ht="12.75" customHeight="1" x14ac:dyDescent="0.2">
      <c r="H37" s="94" t="str">
        <f t="shared" si="3"/>
        <v>VTE</v>
      </c>
      <c r="I37" s="95">
        <f t="shared" si="4"/>
        <v>3.2143834674034692E-2</v>
      </c>
      <c r="J37" s="94" t="str">
        <f t="shared" si="5"/>
        <v>VTE</v>
      </c>
      <c r="K37" s="77">
        <f t="shared" si="6"/>
        <v>2174.1559999999999</v>
      </c>
      <c r="L37" s="77">
        <f t="shared" si="7"/>
        <v>1104.422</v>
      </c>
      <c r="M37" s="77">
        <f t="shared" si="8"/>
        <v>2643.7660000000001</v>
      </c>
    </row>
    <row r="38" spans="8:13" ht="12.75" customHeight="1" x14ac:dyDescent="0.2">
      <c r="H38" s="94" t="str">
        <f t="shared" si="3"/>
        <v>FVE</v>
      </c>
      <c r="I38" s="95">
        <f t="shared" si="4"/>
        <v>4.3779532899975569E-2</v>
      </c>
      <c r="J38" s="94" t="str">
        <f t="shared" si="5"/>
        <v>FVE</v>
      </c>
      <c r="K38" s="77">
        <f t="shared" si="6"/>
        <v>4663.7379999999948</v>
      </c>
      <c r="L38" s="77">
        <f t="shared" si="7"/>
        <v>2483.9650000000038</v>
      </c>
      <c r="M38" s="77">
        <f t="shared" si="8"/>
        <v>1264.1159999999934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2020</v>
      </c>
      <c r="N1" s="7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1" ht="13.5" customHeight="1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1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445" t="s">
        <v>54</v>
      </c>
      <c r="B7" s="386">
        <f>F8</f>
        <v>372.95545999999968</v>
      </c>
      <c r="C7" s="387"/>
      <c r="D7" s="387"/>
      <c r="E7" s="387"/>
      <c r="F7" s="387"/>
      <c r="G7" s="388"/>
      <c r="H7" s="386">
        <f>SUM(H8,J8,L8)</f>
        <v>302000.33299999998</v>
      </c>
      <c r="I7" s="387"/>
      <c r="J7" s="387"/>
      <c r="K7" s="387"/>
      <c r="L7" s="387"/>
      <c r="M7" s="387"/>
      <c r="N7" s="80"/>
    </row>
    <row r="8" spans="1:21" x14ac:dyDescent="0.2">
      <c r="A8" s="446"/>
      <c r="B8" s="354">
        <f>SUM(B9:B16)</f>
        <v>374.14970999999969</v>
      </c>
      <c r="C8" s="355">
        <v>1.7537758066546342E-2</v>
      </c>
      <c r="D8" s="356">
        <f>SUM(D9:D16)</f>
        <v>373.53240999999969</v>
      </c>
      <c r="E8" s="355">
        <v>1.7508400942063341E-2</v>
      </c>
      <c r="F8" s="356">
        <f>SUM(F9:F16)</f>
        <v>372.95545999999968</v>
      </c>
      <c r="G8" s="357">
        <v>1.7485308225289008E-2</v>
      </c>
      <c r="H8" s="354">
        <f>SUM(H9:H16)</f>
        <v>94891.13</v>
      </c>
      <c r="I8" s="355">
        <v>1.3462218286626514E-2</v>
      </c>
      <c r="J8" s="356">
        <f>SUM(J9:J16)</f>
        <v>98875.121999999988</v>
      </c>
      <c r="K8" s="355">
        <v>1.2825991247010591E-2</v>
      </c>
      <c r="L8" s="356">
        <f>SUM(L9:L16)</f>
        <v>108234.08100000001</v>
      </c>
      <c r="M8" s="355">
        <v>1.3990074086443932E-2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182.59900000000002</v>
      </c>
      <c r="C10" s="225">
        <v>1.8153975185587139E-2</v>
      </c>
      <c r="D10" s="191">
        <v>182.59900000000002</v>
      </c>
      <c r="E10" s="225">
        <v>1.8153975185587142E-2</v>
      </c>
      <c r="F10" s="191">
        <v>182.59900000000002</v>
      </c>
      <c r="G10" s="226">
        <v>1.8153975185587142E-2</v>
      </c>
      <c r="H10" s="188">
        <v>49306.598999999995</v>
      </c>
      <c r="I10" s="225">
        <v>1.5461275424243359E-2</v>
      </c>
      <c r="J10" s="191">
        <v>57756.873999999996</v>
      </c>
      <c r="K10" s="225">
        <v>1.5203486260478649E-2</v>
      </c>
      <c r="L10" s="191">
        <v>66426.142000000007</v>
      </c>
      <c r="M10" s="225">
        <v>1.838927371974779E-2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58.250500000000017</v>
      </c>
      <c r="C12" s="225">
        <v>6.1168076565603281E-2</v>
      </c>
      <c r="D12" s="191">
        <v>58.250500000000017</v>
      </c>
      <c r="E12" s="225">
        <v>6.071584882686009E-2</v>
      </c>
      <c r="F12" s="191">
        <v>58.250500000000017</v>
      </c>
      <c r="G12" s="226">
        <v>6.0542688569108521E-2</v>
      </c>
      <c r="H12" s="188">
        <v>29526.034000000003</v>
      </c>
      <c r="I12" s="225">
        <v>8.8396750144496328E-2</v>
      </c>
      <c r="J12" s="191">
        <v>29838.757000000005</v>
      </c>
      <c r="K12" s="225">
        <v>8.6004403234180571E-2</v>
      </c>
      <c r="L12" s="191">
        <v>31562.235000000008</v>
      </c>
      <c r="M12" s="225">
        <v>8.8655087920504888E-2</v>
      </c>
      <c r="N12" s="83"/>
      <c r="O12" s="92"/>
    </row>
    <row r="13" spans="1:21" x14ac:dyDescent="0.2">
      <c r="A13" s="204" t="s">
        <v>43</v>
      </c>
      <c r="B13" s="188">
        <v>30.306899999999967</v>
      </c>
      <c r="C13" s="225">
        <v>2.7729057367498124E-2</v>
      </c>
      <c r="D13" s="191">
        <v>29.961899999999968</v>
      </c>
      <c r="E13" s="225">
        <v>2.7451604749189239E-2</v>
      </c>
      <c r="F13" s="191">
        <v>29.837899999999966</v>
      </c>
      <c r="G13" s="226">
        <v>2.7354633513011054E-2</v>
      </c>
      <c r="H13" s="188">
        <v>9962.7939999999944</v>
      </c>
      <c r="I13" s="225">
        <v>4.3099240252357784E-2</v>
      </c>
      <c r="J13" s="191">
        <v>7825.4980000000005</v>
      </c>
      <c r="K13" s="225">
        <v>3.2514258828441001E-2</v>
      </c>
      <c r="L13" s="191">
        <v>6443.3750000000009</v>
      </c>
      <c r="M13" s="225">
        <v>3.8243313744890456E-2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10.204499999999999</v>
      </c>
      <c r="C15" s="225">
        <v>3.0064574977152148E-2</v>
      </c>
      <c r="D15" s="191">
        <v>10.204499999999999</v>
      </c>
      <c r="E15" s="227">
        <v>3.0064574977152148E-2</v>
      </c>
      <c r="F15" s="191">
        <v>10.204499999999999</v>
      </c>
      <c r="G15" s="228">
        <v>3.0065239315415857E-2</v>
      </c>
      <c r="H15" s="188">
        <v>1854.4250000000002</v>
      </c>
      <c r="I15" s="225">
        <v>2.6934287585932876E-2</v>
      </c>
      <c r="J15" s="191">
        <v>1435.6079999999999</v>
      </c>
      <c r="K15" s="227">
        <v>2.8733923073335742E-2</v>
      </c>
      <c r="L15" s="191">
        <v>2379.4610000000002</v>
      </c>
      <c r="M15" s="227">
        <v>3.3191544042511199E-2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92.788809999999685</v>
      </c>
      <c r="C16" s="225">
        <v>4.4914079169797706E-2</v>
      </c>
      <c r="D16" s="189">
        <v>92.51650999999967</v>
      </c>
      <c r="E16" s="227">
        <v>4.4892177944554974E-2</v>
      </c>
      <c r="F16" s="189">
        <v>92.063559999999683</v>
      </c>
      <c r="G16" s="228">
        <v>4.4822299987587751E-2</v>
      </c>
      <c r="H16" s="188">
        <v>4241.2780000000002</v>
      </c>
      <c r="I16" s="225">
        <v>3.9142946559121199E-2</v>
      </c>
      <c r="J16" s="189">
        <v>2018.3850000000007</v>
      </c>
      <c r="K16" s="227">
        <v>3.3435206779008748E-2</v>
      </c>
      <c r="L16" s="189">
        <v>1422.8679999999997</v>
      </c>
      <c r="M16" s="227">
        <v>4.1233701613717491E-2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34" t="s">
        <v>252</v>
      </c>
      <c r="C18" s="435"/>
      <c r="D18" s="435"/>
      <c r="E18" s="435"/>
      <c r="F18" s="435"/>
      <c r="G18" s="435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6.0189398957098739E-2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6.0511772510736965E-2</v>
      </c>
      <c r="J20" s="94" t="str">
        <f t="shared" ref="J20:J26" si="1">A10</f>
        <v>PE</v>
      </c>
      <c r="K20" s="83">
        <f t="shared" si="0"/>
        <v>173489.61499999999</v>
      </c>
      <c r="L20" s="94" t="str">
        <f t="shared" ref="L20:L26" si="2">A10</f>
        <v>PE</v>
      </c>
      <c r="M20" s="92">
        <f>K20/'6.1, 6.2'!C5</f>
        <v>1.6366661559994038E-2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6.4064490355719525E-2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42" t="s">
        <v>54</v>
      </c>
      <c r="B22" s="444">
        <f>SUM(B23,D23,F23)</f>
        <v>892735.24800000002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6.2641946020991934E-2</v>
      </c>
      <c r="J22" s="94" t="str">
        <f t="shared" si="1"/>
        <v>PSE</v>
      </c>
      <c r="K22" s="83">
        <f t="shared" si="0"/>
        <v>90927.026000000013</v>
      </c>
      <c r="L22" s="94" t="str">
        <f t="shared" si="2"/>
        <v>PSE</v>
      </c>
      <c r="M22" s="92">
        <f>K22/'6.1, 6.2'!E5</f>
        <v>8.768502452700172E-2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43"/>
      <c r="B23" s="354">
        <f>SUM(B24:B27)</f>
        <v>288907.32499999995</v>
      </c>
      <c r="C23" s="358">
        <v>6.2132881697247108E-2</v>
      </c>
      <c r="D23" s="356">
        <f>SUM(D24:D27)</f>
        <v>298819.96100000001</v>
      </c>
      <c r="E23" s="358">
        <v>6.1826420194732438E-2</v>
      </c>
      <c r="F23" s="356">
        <f>SUM(F24:F27)</f>
        <v>305007.96200000006</v>
      </c>
      <c r="G23" s="358">
        <v>6.1118647579491765E-2</v>
      </c>
      <c r="H23" s="75"/>
      <c r="I23" s="75"/>
      <c r="J23" s="94" t="str">
        <f t="shared" si="1"/>
        <v>VE</v>
      </c>
      <c r="K23" s="83">
        <f t="shared" si="0"/>
        <v>24231.666999999994</v>
      </c>
      <c r="L23" s="94" t="str">
        <f t="shared" si="2"/>
        <v>VE</v>
      </c>
      <c r="M23" s="92">
        <f>K23/'6.1, 6.2'!F5</f>
        <v>3.7842937121540438E-2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40576.322</v>
      </c>
      <c r="C24" s="225">
        <v>6.2060959970937302E-2</v>
      </c>
      <c r="D24" s="189">
        <v>36323.273000000001</v>
      </c>
      <c r="E24" s="225">
        <v>5.7632571128594455E-2</v>
      </c>
      <c r="F24" s="189">
        <v>35895.375</v>
      </c>
      <c r="G24" s="225">
        <v>6.0846769995884446E-2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122857.59299999999</v>
      </c>
      <c r="C25" s="225">
        <v>6.1516714866277515E-2</v>
      </c>
      <c r="D25" s="191">
        <v>120839.702</v>
      </c>
      <c r="E25" s="225">
        <v>6.1629496609565772E-2</v>
      </c>
      <c r="F25" s="191">
        <v>105796.819</v>
      </c>
      <c r="G25" s="225">
        <v>5.8202005594801376E-2</v>
      </c>
      <c r="H25" s="75"/>
      <c r="I25" s="75"/>
      <c r="J25" s="94" t="str">
        <f t="shared" si="1"/>
        <v>VTE</v>
      </c>
      <c r="K25" s="83">
        <f t="shared" si="0"/>
        <v>5669.4940000000006</v>
      </c>
      <c r="L25" s="94" t="str">
        <f t="shared" si="2"/>
        <v>VTE</v>
      </c>
      <c r="M25" s="92">
        <f>K25/'6.1, 6.2'!H5</f>
        <v>2.9760986662134753E-2</v>
      </c>
      <c r="N25" s="85"/>
      <c r="O25" s="93"/>
    </row>
    <row r="26" spans="1:20" x14ac:dyDescent="0.2">
      <c r="A26" s="178" t="s">
        <v>146</v>
      </c>
      <c r="B26" s="188">
        <v>41808.048999999999</v>
      </c>
      <c r="C26" s="225">
        <v>6.3967426309360323E-2</v>
      </c>
      <c r="D26" s="191">
        <v>44664.606</v>
      </c>
      <c r="E26" s="227">
        <v>6.3312706203431518E-2</v>
      </c>
      <c r="F26" s="191">
        <v>48119.961000000003</v>
      </c>
      <c r="G26" s="227">
        <v>6.4864914051770139E-2</v>
      </c>
      <c r="H26" s="75"/>
      <c r="I26" s="75"/>
      <c r="J26" s="94" t="str">
        <f t="shared" si="1"/>
        <v>FVE</v>
      </c>
      <c r="K26" s="83">
        <f t="shared" si="0"/>
        <v>7682.5309999999999</v>
      </c>
      <c r="L26" s="94" t="str">
        <f t="shared" si="2"/>
        <v>FVE</v>
      </c>
      <c r="M26" s="92">
        <f>K26/'6.1, 6.2'!I5</f>
        <v>3.7802516709924232E-2</v>
      </c>
      <c r="N26" s="85"/>
      <c r="O26" s="93"/>
    </row>
    <row r="27" spans="1:20" x14ac:dyDescent="0.2">
      <c r="A27" s="178" t="s">
        <v>144</v>
      </c>
      <c r="B27" s="188">
        <v>83665.361000000004</v>
      </c>
      <c r="C27" s="225">
        <v>6.2191283889885984E-2</v>
      </c>
      <c r="D27" s="189">
        <v>96992.38</v>
      </c>
      <c r="E27" s="227">
        <v>6.3115376106260682E-2</v>
      </c>
      <c r="F27" s="189">
        <v>115195.807</v>
      </c>
      <c r="G27" s="227">
        <v>6.257606994359502E-2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1.8153975185587142E-2</v>
      </c>
      <c r="J32" s="94" t="str">
        <f t="shared" si="5"/>
        <v>PE</v>
      </c>
      <c r="K32" s="77">
        <f t="shared" si="6"/>
        <v>49306.598999999995</v>
      </c>
      <c r="L32" s="77">
        <f t="shared" si="7"/>
        <v>57756.873999999996</v>
      </c>
      <c r="M32" s="77">
        <f t="shared" si="8"/>
        <v>66426.142000000007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6.0542688569108521E-2</v>
      </c>
      <c r="J34" s="94" t="str">
        <f t="shared" si="5"/>
        <v>PSE</v>
      </c>
      <c r="K34" s="77">
        <f t="shared" si="6"/>
        <v>29526.034000000003</v>
      </c>
      <c r="L34" s="77">
        <f t="shared" si="7"/>
        <v>29838.757000000005</v>
      </c>
      <c r="M34" s="77">
        <f t="shared" si="8"/>
        <v>31562.235000000008</v>
      </c>
    </row>
    <row r="35" spans="8:13" ht="12.75" customHeight="1" x14ac:dyDescent="0.2">
      <c r="H35" s="94" t="str">
        <f t="shared" si="3"/>
        <v>VE</v>
      </c>
      <c r="I35" s="95">
        <f t="shared" si="4"/>
        <v>2.7354633513011054E-2</v>
      </c>
      <c r="J35" s="94" t="str">
        <f t="shared" si="5"/>
        <v>VE</v>
      </c>
      <c r="K35" s="77">
        <f t="shared" si="6"/>
        <v>9962.7939999999944</v>
      </c>
      <c r="L35" s="77">
        <f t="shared" si="7"/>
        <v>7825.4980000000005</v>
      </c>
      <c r="M35" s="77">
        <f t="shared" si="8"/>
        <v>6443.3750000000009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3.0065239315415857E-2</v>
      </c>
      <c r="J37" s="94" t="str">
        <f t="shared" si="5"/>
        <v>VTE</v>
      </c>
      <c r="K37" s="77">
        <f t="shared" si="6"/>
        <v>1854.4250000000002</v>
      </c>
      <c r="L37" s="77">
        <f t="shared" si="7"/>
        <v>1435.6079999999999</v>
      </c>
      <c r="M37" s="77">
        <f t="shared" si="8"/>
        <v>2379.4610000000002</v>
      </c>
    </row>
    <row r="38" spans="8:13" ht="12.75" customHeight="1" x14ac:dyDescent="0.2">
      <c r="H38" s="94" t="str">
        <f t="shared" si="3"/>
        <v>FVE</v>
      </c>
      <c r="I38" s="95">
        <f t="shared" si="4"/>
        <v>4.4822299987587751E-2</v>
      </c>
      <c r="J38" s="94" t="str">
        <f t="shared" si="5"/>
        <v>FVE</v>
      </c>
      <c r="K38" s="77">
        <f t="shared" si="6"/>
        <v>4241.2780000000002</v>
      </c>
      <c r="L38" s="77">
        <f t="shared" si="7"/>
        <v>2018.3850000000007</v>
      </c>
      <c r="M38" s="77">
        <f t="shared" si="8"/>
        <v>1422.8679999999997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344</v>
      </c>
      <c r="M1" s="53" t="str">
        <f>Titulní!A35</f>
        <v>IV. čtvrtletí 2020</v>
      </c>
    </row>
    <row r="2" spans="1:24" ht="6" customHeight="1" x14ac:dyDescent="0.2">
      <c r="A2" s="282"/>
    </row>
    <row r="3" spans="1:24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4" ht="13.5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4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445" t="s">
        <v>54</v>
      </c>
      <c r="B7" s="386">
        <f>F8</f>
        <v>233.0683499999999</v>
      </c>
      <c r="C7" s="387"/>
      <c r="D7" s="387"/>
      <c r="E7" s="387"/>
      <c r="F7" s="387"/>
      <c r="G7" s="388"/>
      <c r="H7" s="386">
        <f>SUM(H8,J8,L8)</f>
        <v>116312.84099999999</v>
      </c>
      <c r="I7" s="387"/>
      <c r="J7" s="387"/>
      <c r="K7" s="387"/>
      <c r="L7" s="387"/>
      <c r="M7" s="387"/>
      <c r="N7" s="80"/>
    </row>
    <row r="8" spans="1:24" x14ac:dyDescent="0.2">
      <c r="A8" s="446"/>
      <c r="B8" s="354">
        <f>SUM(B9:B16)</f>
        <v>232.27126999999987</v>
      </c>
      <c r="C8" s="355">
        <v>1.0887399429146865E-2</v>
      </c>
      <c r="D8" s="356">
        <f>SUM(D9:D16)</f>
        <v>232.24191999999988</v>
      </c>
      <c r="E8" s="355">
        <v>1.0885761294219691E-2</v>
      </c>
      <c r="F8" s="356">
        <f>SUM(F9:F16)</f>
        <v>233.0683499999999</v>
      </c>
      <c r="G8" s="357">
        <v>1.0926966821479272E-2</v>
      </c>
      <c r="H8" s="354">
        <f>SUM(H9:H16)</f>
        <v>35410.927999999993</v>
      </c>
      <c r="I8" s="355">
        <v>5.0237534579682499E-3</v>
      </c>
      <c r="J8" s="356">
        <f>SUM(J9:J16)</f>
        <v>37281.266000000003</v>
      </c>
      <c r="K8" s="355">
        <v>4.8360920494588486E-3</v>
      </c>
      <c r="L8" s="356">
        <f>SUM(L9:L16)</f>
        <v>43620.646999999997</v>
      </c>
      <c r="M8" s="355">
        <v>5.6382987464791067E-3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4.835</v>
      </c>
      <c r="C10" s="225">
        <v>4.806952394170494E-4</v>
      </c>
      <c r="D10" s="191">
        <v>4.835</v>
      </c>
      <c r="E10" s="225">
        <v>4.806952394170495E-4</v>
      </c>
      <c r="F10" s="191">
        <v>4.835</v>
      </c>
      <c r="G10" s="226">
        <v>4.806952394170495E-4</v>
      </c>
      <c r="H10" s="188">
        <v>2304.0349999999999</v>
      </c>
      <c r="I10" s="225">
        <v>7.2248584255621743E-4</v>
      </c>
      <c r="J10" s="191">
        <v>2374.779</v>
      </c>
      <c r="K10" s="225">
        <v>6.2511901004499006E-4</v>
      </c>
      <c r="L10" s="191">
        <v>2430.6800000000003</v>
      </c>
      <c r="M10" s="225">
        <v>6.7290434909070219E-4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39.199000000000012</v>
      </c>
      <c r="C12" s="225">
        <v>4.1162349392624663E-2</v>
      </c>
      <c r="D12" s="191">
        <v>39.199000000000012</v>
      </c>
      <c r="E12" s="225">
        <v>4.0858027968242137E-2</v>
      </c>
      <c r="F12" s="191">
        <v>40.198000000000015</v>
      </c>
      <c r="G12" s="226">
        <v>4.177981296471317E-2</v>
      </c>
      <c r="H12" s="188">
        <v>11369.003000000002</v>
      </c>
      <c r="I12" s="225">
        <v>3.4037179445875775E-2</v>
      </c>
      <c r="J12" s="191">
        <v>13417.457</v>
      </c>
      <c r="K12" s="225">
        <v>3.86732055294823E-2</v>
      </c>
      <c r="L12" s="191">
        <v>14892.031999999997</v>
      </c>
      <c r="M12" s="225">
        <v>4.1830193783012254E-2</v>
      </c>
      <c r="N12" s="83"/>
      <c r="O12" s="92"/>
      <c r="X12" s="77"/>
    </row>
    <row r="13" spans="1:24" x14ac:dyDescent="0.2">
      <c r="A13" s="204" t="s">
        <v>43</v>
      </c>
      <c r="B13" s="188">
        <v>26.095299999999977</v>
      </c>
      <c r="C13" s="225">
        <v>2.3875687408546366E-2</v>
      </c>
      <c r="D13" s="191">
        <v>26.160299999999978</v>
      </c>
      <c r="E13" s="225">
        <v>2.3968513869955358E-2</v>
      </c>
      <c r="F13" s="191">
        <v>26.082299999999979</v>
      </c>
      <c r="G13" s="226">
        <v>2.3911594236739466E-2</v>
      </c>
      <c r="H13" s="188">
        <v>4241.9819999999991</v>
      </c>
      <c r="I13" s="225">
        <v>1.8350896481868162E-2</v>
      </c>
      <c r="J13" s="191">
        <v>4947.2809999999999</v>
      </c>
      <c r="K13" s="225">
        <v>2.0555519269320418E-2</v>
      </c>
      <c r="L13" s="191">
        <v>4763.429000000001</v>
      </c>
      <c r="M13" s="225">
        <v>2.8272343259318263E-2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50.098699999999994</v>
      </c>
      <c r="C15" s="225">
        <v>0.14760116834806725</v>
      </c>
      <c r="D15" s="191">
        <v>50.098699999999994</v>
      </c>
      <c r="E15" s="227">
        <v>0.14760116834806725</v>
      </c>
      <c r="F15" s="191">
        <v>50.096199999999996</v>
      </c>
      <c r="G15" s="228">
        <v>0.14759706421607485</v>
      </c>
      <c r="H15" s="188">
        <v>12466.437000000007</v>
      </c>
      <c r="I15" s="225">
        <v>0.18106669147035576</v>
      </c>
      <c r="J15" s="191">
        <v>14019.724999999999</v>
      </c>
      <c r="K15" s="227">
        <v>0.28060703176585938</v>
      </c>
      <c r="L15" s="191">
        <v>19907.905999999999</v>
      </c>
      <c r="M15" s="227">
        <v>0.27769908344502087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112.04326999999989</v>
      </c>
      <c r="C16" s="225">
        <v>5.4234129085425624E-2</v>
      </c>
      <c r="D16" s="189">
        <v>111.94891999999989</v>
      </c>
      <c r="E16" s="227">
        <v>5.4321448542976408E-2</v>
      </c>
      <c r="F16" s="189">
        <v>111.85684999999991</v>
      </c>
      <c r="G16" s="228">
        <v>5.4458911716716345E-2</v>
      </c>
      <c r="H16" s="188">
        <v>5029.4709999999841</v>
      </c>
      <c r="I16" s="225">
        <v>4.6417215418005899E-2</v>
      </c>
      <c r="J16" s="189">
        <v>2522.0240000000013</v>
      </c>
      <c r="K16" s="227">
        <v>4.1778151314849625E-2</v>
      </c>
      <c r="L16" s="189">
        <v>1626.6000000000001</v>
      </c>
      <c r="M16" s="227">
        <v>4.7137709924513653E-2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34" t="s">
        <v>252</v>
      </c>
      <c r="C18" s="435"/>
      <c r="D18" s="435"/>
      <c r="E18" s="435"/>
      <c r="F18" s="435"/>
      <c r="G18" s="435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9.6302423603701268E-3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5.6156132065270987E-2</v>
      </c>
      <c r="J20" s="94" t="str">
        <f t="shared" ref="J20:J26" si="1">A10</f>
        <v>PE</v>
      </c>
      <c r="K20" s="83">
        <f t="shared" si="0"/>
        <v>7109.4940000000006</v>
      </c>
      <c r="L20" s="94" t="str">
        <f t="shared" ref="L20:L26" si="2">A10</f>
        <v>PE</v>
      </c>
      <c r="M20" s="92">
        <f>K20/'6.1, 6.2'!C5</f>
        <v>6.7069537367299068E-4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4.4569666915678596E-2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42" t="s">
        <v>54</v>
      </c>
      <c r="B22" s="444">
        <f>SUM(B23,D23,F23)</f>
        <v>665210.32999999996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4.8527002951743427E-2</v>
      </c>
      <c r="J22" s="94" t="str">
        <f t="shared" si="1"/>
        <v>PSE</v>
      </c>
      <c r="K22" s="83">
        <f t="shared" si="0"/>
        <v>39678.491999999998</v>
      </c>
      <c r="L22" s="94" t="str">
        <f t="shared" si="2"/>
        <v>PSE</v>
      </c>
      <c r="M22" s="92">
        <f>K22/'6.1, 6.2'!E5</f>
        <v>3.8263756082976268E-2</v>
      </c>
      <c r="N22" s="85"/>
      <c r="O22" s="75"/>
    </row>
    <row r="23" spans="1:15" x14ac:dyDescent="0.2">
      <c r="A23" s="443"/>
      <c r="B23" s="354">
        <f>SUM(B24:B27)</f>
        <v>210397.51299999998</v>
      </c>
      <c r="C23" s="358">
        <v>4.524843315974772E-2</v>
      </c>
      <c r="D23" s="356">
        <f>SUM(D24:D27)</f>
        <v>225598.95299999998</v>
      </c>
      <c r="E23" s="358">
        <v>4.6676853905585285E-2</v>
      </c>
      <c r="F23" s="356">
        <f>SUM(F24:F27)</f>
        <v>229213.864</v>
      </c>
      <c r="G23" s="358">
        <v>4.5930739913437248E-2</v>
      </c>
      <c r="H23" s="75"/>
      <c r="I23" s="75"/>
      <c r="J23" s="94" t="str">
        <f t="shared" si="1"/>
        <v>VE</v>
      </c>
      <c r="K23" s="83">
        <f t="shared" si="0"/>
        <v>13952.691999999999</v>
      </c>
      <c r="L23" s="94" t="str">
        <f t="shared" si="2"/>
        <v>VE</v>
      </c>
      <c r="M23" s="92">
        <f>K23/'6.1, 6.2'!F5</f>
        <v>2.1790116463395619E-2</v>
      </c>
      <c r="N23" s="85"/>
      <c r="O23" s="75"/>
    </row>
    <row r="24" spans="1:15" x14ac:dyDescent="0.2">
      <c r="A24" s="178" t="s">
        <v>8</v>
      </c>
      <c r="B24" s="188">
        <v>3098.415</v>
      </c>
      <c r="C24" s="225">
        <v>4.7389856894459702E-3</v>
      </c>
      <c r="D24" s="189">
        <v>7469.6989999999996</v>
      </c>
      <c r="E24" s="225">
        <v>1.1851849334356264E-2</v>
      </c>
      <c r="F24" s="189">
        <v>7478.9660000000003</v>
      </c>
      <c r="G24" s="225">
        <v>1.2677703576269643E-2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113399.97</v>
      </c>
      <c r="C25" s="225">
        <v>5.6781135377887669E-2</v>
      </c>
      <c r="D25" s="191">
        <v>111918.74099999999</v>
      </c>
      <c r="E25" s="225">
        <v>5.7079714322751059E-2</v>
      </c>
      <c r="F25" s="191">
        <v>99018.798999999999</v>
      </c>
      <c r="G25" s="225">
        <v>5.4473213352364713E-2</v>
      </c>
      <c r="H25" s="75"/>
      <c r="I25" s="75"/>
      <c r="J25" s="94" t="str">
        <f t="shared" si="1"/>
        <v>VTE</v>
      </c>
      <c r="K25" s="83">
        <f t="shared" si="0"/>
        <v>46394.067999999999</v>
      </c>
      <c r="L25" s="94" t="str">
        <f t="shared" si="2"/>
        <v>VTE</v>
      </c>
      <c r="M25" s="92">
        <f>K25/'6.1, 6.2'!H5</f>
        <v>0.243537296088535</v>
      </c>
      <c r="N25" s="85"/>
      <c r="O25" s="93"/>
    </row>
    <row r="26" spans="1:15" x14ac:dyDescent="0.2">
      <c r="A26" s="178" t="s">
        <v>146</v>
      </c>
      <c r="B26" s="188">
        <v>29085.86</v>
      </c>
      <c r="C26" s="225">
        <v>4.4502138958801236E-2</v>
      </c>
      <c r="D26" s="191">
        <v>31073.168000000001</v>
      </c>
      <c r="E26" s="227">
        <v>4.4046651981971364E-2</v>
      </c>
      <c r="F26" s="191">
        <v>33477.057000000001</v>
      </c>
      <c r="G26" s="227">
        <v>4.5126520884154704E-2</v>
      </c>
      <c r="H26" s="75"/>
      <c r="I26" s="75"/>
      <c r="J26" s="94" t="str">
        <f t="shared" si="1"/>
        <v>FVE</v>
      </c>
      <c r="K26" s="83">
        <f t="shared" si="0"/>
        <v>9178.0949999999848</v>
      </c>
      <c r="L26" s="94" t="str">
        <f t="shared" si="2"/>
        <v>FVE</v>
      </c>
      <c r="M26" s="92">
        <f>K26/'6.1, 6.2'!I5</f>
        <v>4.5161560637083202E-2</v>
      </c>
      <c r="N26" s="85"/>
      <c r="O26" s="93"/>
    </row>
    <row r="27" spans="1:15" x14ac:dyDescent="0.2">
      <c r="A27" s="178" t="s">
        <v>144</v>
      </c>
      <c r="B27" s="188">
        <v>64813.267999999996</v>
      </c>
      <c r="C27" s="225">
        <v>4.8177887501367048E-2</v>
      </c>
      <c r="D27" s="189">
        <v>75137.345000000001</v>
      </c>
      <c r="E27" s="227">
        <v>4.8893756285811989E-2</v>
      </c>
      <c r="F27" s="189">
        <v>89239.042000000001</v>
      </c>
      <c r="G27" s="227">
        <v>4.8475970430863109E-2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4.806952394170495E-4</v>
      </c>
      <c r="J32" s="94" t="str">
        <f t="shared" si="5"/>
        <v>PE</v>
      </c>
      <c r="K32" s="77">
        <f t="shared" si="6"/>
        <v>2304.0349999999999</v>
      </c>
      <c r="L32" s="77">
        <f t="shared" si="7"/>
        <v>2374.779</v>
      </c>
      <c r="M32" s="77">
        <f t="shared" si="8"/>
        <v>2430.6800000000003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4.177981296471317E-2</v>
      </c>
      <c r="J34" s="94" t="str">
        <f t="shared" si="5"/>
        <v>PSE</v>
      </c>
      <c r="K34" s="77">
        <f t="shared" si="6"/>
        <v>11369.003000000002</v>
      </c>
      <c r="L34" s="77">
        <f t="shared" si="7"/>
        <v>13417.457</v>
      </c>
      <c r="M34" s="77">
        <f t="shared" si="8"/>
        <v>14892.031999999997</v>
      </c>
    </row>
    <row r="35" spans="8:13" ht="13.5" customHeight="1" x14ac:dyDescent="0.2">
      <c r="H35" s="94" t="str">
        <f t="shared" si="3"/>
        <v>VE</v>
      </c>
      <c r="I35" s="95">
        <f t="shared" si="4"/>
        <v>2.3911594236739466E-2</v>
      </c>
      <c r="J35" s="94" t="str">
        <f t="shared" si="5"/>
        <v>VE</v>
      </c>
      <c r="K35" s="77">
        <f t="shared" si="6"/>
        <v>4241.9819999999991</v>
      </c>
      <c r="L35" s="77">
        <f t="shared" si="7"/>
        <v>4947.2809999999999</v>
      </c>
      <c r="M35" s="77">
        <f t="shared" si="8"/>
        <v>4763.429000000001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0.14759706421607485</v>
      </c>
      <c r="J37" s="94" t="str">
        <f t="shared" si="5"/>
        <v>VTE</v>
      </c>
      <c r="K37" s="77">
        <f t="shared" si="6"/>
        <v>12466.437000000007</v>
      </c>
      <c r="L37" s="77">
        <f t="shared" si="7"/>
        <v>14019.724999999999</v>
      </c>
      <c r="M37" s="77">
        <f t="shared" si="8"/>
        <v>19907.905999999999</v>
      </c>
    </row>
    <row r="38" spans="8:13" ht="12.75" customHeight="1" x14ac:dyDescent="0.2">
      <c r="H38" s="94" t="str">
        <f t="shared" si="3"/>
        <v>FVE</v>
      </c>
      <c r="I38" s="95">
        <f t="shared" si="4"/>
        <v>5.4458911716716345E-2</v>
      </c>
      <c r="J38" s="94" t="str">
        <f t="shared" si="5"/>
        <v>FVE</v>
      </c>
      <c r="K38" s="77">
        <f t="shared" si="6"/>
        <v>5029.4709999999841</v>
      </c>
      <c r="L38" s="77">
        <f t="shared" si="7"/>
        <v>2522.0240000000013</v>
      </c>
      <c r="M38" s="77">
        <f t="shared" si="8"/>
        <v>1626.6000000000001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2020</v>
      </c>
      <c r="N1" s="7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1" ht="13.5" customHeight="1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1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445" t="s">
        <v>54</v>
      </c>
      <c r="B7" s="386">
        <f>F8</f>
        <v>1482.3203500000009</v>
      </c>
      <c r="C7" s="387"/>
      <c r="D7" s="387"/>
      <c r="E7" s="387"/>
      <c r="F7" s="387"/>
      <c r="G7" s="388"/>
      <c r="H7" s="386">
        <f>SUM(H8,J8,L8)</f>
        <v>1052890.7139999999</v>
      </c>
      <c r="I7" s="387"/>
      <c r="J7" s="387"/>
      <c r="K7" s="387"/>
      <c r="L7" s="387"/>
      <c r="M7" s="387"/>
      <c r="N7" s="80"/>
    </row>
    <row r="8" spans="1:21" x14ac:dyDescent="0.2">
      <c r="A8" s="446"/>
      <c r="B8" s="354">
        <f>SUM(B9:B16)</f>
        <v>1480.0379100000007</v>
      </c>
      <c r="C8" s="355">
        <v>6.9374761228324686E-2</v>
      </c>
      <c r="D8" s="356">
        <f>SUM(D9:D16)</f>
        <v>1482.7282000000007</v>
      </c>
      <c r="E8" s="355">
        <v>6.9499189678624979E-2</v>
      </c>
      <c r="F8" s="356">
        <f>SUM(F9:F16)</f>
        <v>1482.3203500000009</v>
      </c>
      <c r="G8" s="357">
        <v>6.9495773592826118E-2</v>
      </c>
      <c r="H8" s="354">
        <f>SUM(H9:H16)</f>
        <v>271317.02499999997</v>
      </c>
      <c r="I8" s="355">
        <v>3.8491785432717501E-2</v>
      </c>
      <c r="J8" s="356">
        <f>SUM(J9:J16)</f>
        <v>368182.37500000006</v>
      </c>
      <c r="K8" s="355">
        <v>4.7760284119331579E-2</v>
      </c>
      <c r="L8" s="356">
        <f>SUM(L9:L16)</f>
        <v>413391.31399999995</v>
      </c>
      <c r="M8" s="355">
        <v>5.343395588633866E-2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1282.5810000000004</v>
      </c>
      <c r="C10" s="225">
        <v>0.12751408084110832</v>
      </c>
      <c r="D10" s="191">
        <v>1282.5810000000004</v>
      </c>
      <c r="E10" s="225">
        <v>0.12751408084110835</v>
      </c>
      <c r="F10" s="191">
        <v>1282.5810000000004</v>
      </c>
      <c r="G10" s="226">
        <v>0.12751408084110835</v>
      </c>
      <c r="H10" s="188">
        <v>213641.31300000002</v>
      </c>
      <c r="I10" s="225">
        <v>6.6992395526813436E-2</v>
      </c>
      <c r="J10" s="191">
        <v>313552.30200000003</v>
      </c>
      <c r="K10" s="225">
        <v>8.2537155930538286E-2</v>
      </c>
      <c r="L10" s="191">
        <v>358426.71900000004</v>
      </c>
      <c r="M10" s="225">
        <v>9.9226100533764641E-2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90.261999999999986</v>
      </c>
      <c r="C12" s="225">
        <v>9.478292764807994E-2</v>
      </c>
      <c r="D12" s="191">
        <v>93.258999999999972</v>
      </c>
      <c r="E12" s="225">
        <v>9.7206021334480253E-2</v>
      </c>
      <c r="F12" s="191">
        <v>93.258999999999972</v>
      </c>
      <c r="G12" s="226">
        <v>9.6928791911940468E-2</v>
      </c>
      <c r="H12" s="188">
        <v>39502.449999999953</v>
      </c>
      <c r="I12" s="225">
        <v>0.11826472199908239</v>
      </c>
      <c r="J12" s="191">
        <v>39936.43</v>
      </c>
      <c r="K12" s="225">
        <v>0.11510897821426093</v>
      </c>
      <c r="L12" s="191">
        <v>43256.007999999987</v>
      </c>
      <c r="M12" s="225">
        <v>0.12150169949403332</v>
      </c>
      <c r="N12" s="83"/>
      <c r="O12" s="92"/>
    </row>
    <row r="13" spans="1:21" x14ac:dyDescent="0.2">
      <c r="A13" s="204" t="s">
        <v>43</v>
      </c>
      <c r="B13" s="188">
        <v>17.876899999999985</v>
      </c>
      <c r="C13" s="225">
        <v>1.6356327623512378E-2</v>
      </c>
      <c r="D13" s="191">
        <v>17.690899999999985</v>
      </c>
      <c r="E13" s="225">
        <v>1.6208704870433185E-2</v>
      </c>
      <c r="F13" s="191">
        <v>17.489399999999986</v>
      </c>
      <c r="G13" s="226">
        <v>1.6033840429871261E-2</v>
      </c>
      <c r="H13" s="188">
        <v>6417.7210000000005</v>
      </c>
      <c r="I13" s="225">
        <v>2.776318563362868E-2</v>
      </c>
      <c r="J13" s="191">
        <v>4839.329999999999</v>
      </c>
      <c r="K13" s="225">
        <v>2.01069923187303E-2</v>
      </c>
      <c r="L13" s="191">
        <v>3431.9589999999998</v>
      </c>
      <c r="M13" s="225">
        <v>2.0369679678212193E-2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28.404999999999998</v>
      </c>
      <c r="C15" s="225">
        <v>8.3687025550101116E-2</v>
      </c>
      <c r="D15" s="191">
        <v>28.404999999999998</v>
      </c>
      <c r="E15" s="227">
        <v>8.3687025550101116E-2</v>
      </c>
      <c r="F15" s="191">
        <v>28.4</v>
      </c>
      <c r="G15" s="228">
        <v>8.3674143422785091E-2</v>
      </c>
      <c r="H15" s="188">
        <v>8641.8379999999997</v>
      </c>
      <c r="I15" s="225">
        <v>0.12551693919303447</v>
      </c>
      <c r="J15" s="191">
        <v>7867.2699999999977</v>
      </c>
      <c r="K15" s="227">
        <v>0.15746466373631382</v>
      </c>
      <c r="L15" s="191">
        <v>6939.6920000000009</v>
      </c>
      <c r="M15" s="227">
        <v>9.6803054414198272E-2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60.913010000000369</v>
      </c>
      <c r="C16" s="225">
        <v>2.9484716461076556E-2</v>
      </c>
      <c r="D16" s="189">
        <v>60.792300000000374</v>
      </c>
      <c r="E16" s="227">
        <v>2.9498505177711479E-2</v>
      </c>
      <c r="F16" s="189">
        <v>60.590950000000369</v>
      </c>
      <c r="G16" s="228">
        <v>2.9499464689752994E-2</v>
      </c>
      <c r="H16" s="188">
        <v>3113.7029999999968</v>
      </c>
      <c r="I16" s="225">
        <v>2.8736505866857873E-2</v>
      </c>
      <c r="J16" s="189">
        <v>1987.0429999999985</v>
      </c>
      <c r="K16" s="227">
        <v>3.2916016311943359E-2</v>
      </c>
      <c r="L16" s="189">
        <v>1336.9359999999992</v>
      </c>
      <c r="M16" s="227">
        <v>3.8743453433935537E-2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34" t="s">
        <v>252</v>
      </c>
      <c r="C18" s="435"/>
      <c r="D18" s="435"/>
      <c r="E18" s="435"/>
      <c r="F18" s="435"/>
      <c r="G18" s="435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0.22657448994077273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0.10885147455452236</v>
      </c>
      <c r="J20" s="94" t="str">
        <f t="shared" ref="J20:J26" si="1">A10</f>
        <v>PE</v>
      </c>
      <c r="K20" s="83">
        <f t="shared" si="0"/>
        <v>885620.33400000003</v>
      </c>
      <c r="L20" s="94" t="str">
        <f t="shared" ref="L20:L26" si="2">A10</f>
        <v>PE</v>
      </c>
      <c r="M20" s="92">
        <f>K20/'6.1, 6.2'!C5</f>
        <v>8.3547642187267998E-2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8.6776798061755603E-2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42" t="s">
        <v>54</v>
      </c>
      <c r="B22" s="444">
        <f>SUM(B23,D23,F23)</f>
        <v>1650145.608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8.7773767416218826E-2</v>
      </c>
      <c r="J22" s="94" t="str">
        <f t="shared" si="1"/>
        <v>PSE</v>
      </c>
      <c r="K22" s="83">
        <f t="shared" si="0"/>
        <v>122694.88799999993</v>
      </c>
      <c r="L22" s="94" t="str">
        <f t="shared" si="2"/>
        <v>PSE</v>
      </c>
      <c r="M22" s="92">
        <f>K22/'6.1, 6.2'!E5</f>
        <v>0.11832020398003254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43"/>
      <c r="B23" s="354">
        <f>SUM(B24:B27)</f>
        <v>548258.59100000001</v>
      </c>
      <c r="C23" s="358">
        <v>0.11790938901982632</v>
      </c>
      <c r="D23" s="356">
        <f>SUM(D24:D27)</f>
        <v>547282.86800000002</v>
      </c>
      <c r="E23" s="358">
        <v>0.11323386981616763</v>
      </c>
      <c r="F23" s="356">
        <f>SUM(F24:F27)</f>
        <v>554604.14899999998</v>
      </c>
      <c r="G23" s="358">
        <v>0.11113367436898232</v>
      </c>
      <c r="H23" s="75"/>
      <c r="I23" s="75"/>
      <c r="J23" s="94" t="str">
        <f t="shared" si="1"/>
        <v>VE</v>
      </c>
      <c r="K23" s="83">
        <f t="shared" si="0"/>
        <v>14689.009999999998</v>
      </c>
      <c r="L23" s="94" t="str">
        <f t="shared" si="2"/>
        <v>VE</v>
      </c>
      <c r="M23" s="92">
        <f>K23/'6.1, 6.2'!F5</f>
        <v>2.2940034699539192E-2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155728.454</v>
      </c>
      <c r="C24" s="225">
        <v>0.23818465729914975</v>
      </c>
      <c r="D24" s="189">
        <v>138806.42499999999</v>
      </c>
      <c r="E24" s="225">
        <v>0.22023816966930296</v>
      </c>
      <c r="F24" s="189">
        <v>130065.852</v>
      </c>
      <c r="G24" s="225">
        <v>0.22047650932641732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218668.45699999999</v>
      </c>
      <c r="C25" s="225">
        <v>0.10949071026906627</v>
      </c>
      <c r="D25" s="191">
        <v>212071.7</v>
      </c>
      <c r="E25" s="225">
        <v>0.10815875825426026</v>
      </c>
      <c r="F25" s="191">
        <v>197946.59400000001</v>
      </c>
      <c r="G25" s="225">
        <v>0.10889636267286899</v>
      </c>
      <c r="H25" s="75"/>
      <c r="I25" s="75"/>
      <c r="J25" s="94" t="str">
        <f t="shared" si="1"/>
        <v>VTE</v>
      </c>
      <c r="K25" s="83">
        <f t="shared" si="0"/>
        <v>23448.799999999996</v>
      </c>
      <c r="L25" s="94" t="str">
        <f t="shared" si="2"/>
        <v>VTE</v>
      </c>
      <c r="M25" s="92">
        <f>K25/'6.1, 6.2'!H5</f>
        <v>0.12309024827313782</v>
      </c>
      <c r="N25" s="85"/>
      <c r="O25" s="93"/>
    </row>
    <row r="26" spans="1:20" x14ac:dyDescent="0.2">
      <c r="A26" s="178" t="s">
        <v>146</v>
      </c>
      <c r="B26" s="188">
        <v>56629.946000000004</v>
      </c>
      <c r="C26" s="225">
        <v>8.6645322714247075E-2</v>
      </c>
      <c r="D26" s="191">
        <v>60499.218000000001</v>
      </c>
      <c r="E26" s="227">
        <v>8.5758491069446718E-2</v>
      </c>
      <c r="F26" s="191">
        <v>65179.572</v>
      </c>
      <c r="G26" s="227">
        <v>8.7860988410010624E-2</v>
      </c>
      <c r="H26" s="75"/>
      <c r="I26" s="75"/>
      <c r="J26" s="94" t="str">
        <f t="shared" si="1"/>
        <v>FVE</v>
      </c>
      <c r="K26" s="83">
        <f t="shared" si="0"/>
        <v>6437.6819999999952</v>
      </c>
      <c r="L26" s="94" t="str">
        <f t="shared" si="2"/>
        <v>FVE</v>
      </c>
      <c r="M26" s="92">
        <f>K26/'6.1, 6.2'!I5</f>
        <v>3.1677136269047043E-2</v>
      </c>
      <c r="N26" s="85"/>
      <c r="O26" s="93"/>
    </row>
    <row r="27" spans="1:20" x14ac:dyDescent="0.2">
      <c r="A27" s="178" t="s">
        <v>144</v>
      </c>
      <c r="B27" s="188">
        <v>117231.734</v>
      </c>
      <c r="C27" s="225">
        <v>8.7142300743764181E-2</v>
      </c>
      <c r="D27" s="189">
        <v>135905.52499999999</v>
      </c>
      <c r="E27" s="227">
        <v>8.8437136250227213E-2</v>
      </c>
      <c r="F27" s="189">
        <v>161412.13099999999</v>
      </c>
      <c r="G27" s="227">
        <v>8.7681462218505243E-2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0.12751408084110835</v>
      </c>
      <c r="J32" s="94" t="str">
        <f t="shared" si="5"/>
        <v>PE</v>
      </c>
      <c r="K32" s="77">
        <f t="shared" si="6"/>
        <v>213641.31300000002</v>
      </c>
      <c r="L32" s="77">
        <f t="shared" si="7"/>
        <v>313552.30200000003</v>
      </c>
      <c r="M32" s="77">
        <f t="shared" si="8"/>
        <v>358426.71900000004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9.6928791911940468E-2</v>
      </c>
      <c r="J34" s="94" t="str">
        <f t="shared" si="5"/>
        <v>PSE</v>
      </c>
      <c r="K34" s="77">
        <f t="shared" si="6"/>
        <v>39502.449999999953</v>
      </c>
      <c r="L34" s="77">
        <f t="shared" si="7"/>
        <v>39936.43</v>
      </c>
      <c r="M34" s="77">
        <f t="shared" si="8"/>
        <v>43256.007999999987</v>
      </c>
    </row>
    <row r="35" spans="8:13" ht="12.75" customHeight="1" x14ac:dyDescent="0.2">
      <c r="H35" s="94" t="str">
        <f t="shared" si="3"/>
        <v>VE</v>
      </c>
      <c r="I35" s="95">
        <f t="shared" si="4"/>
        <v>1.6033840429871261E-2</v>
      </c>
      <c r="J35" s="94" t="str">
        <f t="shared" si="5"/>
        <v>VE</v>
      </c>
      <c r="K35" s="77">
        <f t="shared" si="6"/>
        <v>6417.7210000000005</v>
      </c>
      <c r="L35" s="77">
        <f t="shared" si="7"/>
        <v>4839.329999999999</v>
      </c>
      <c r="M35" s="77">
        <f t="shared" si="8"/>
        <v>3431.9589999999998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8.3674143422785091E-2</v>
      </c>
      <c r="J37" s="94" t="str">
        <f t="shared" si="5"/>
        <v>VTE</v>
      </c>
      <c r="K37" s="77">
        <f t="shared" si="6"/>
        <v>8641.8379999999997</v>
      </c>
      <c r="L37" s="77">
        <f t="shared" si="7"/>
        <v>7867.2699999999977</v>
      </c>
      <c r="M37" s="77">
        <f t="shared" si="8"/>
        <v>6939.6920000000009</v>
      </c>
    </row>
    <row r="38" spans="8:13" ht="12.75" customHeight="1" x14ac:dyDescent="0.2">
      <c r="H38" s="94" t="str">
        <f t="shared" si="3"/>
        <v>FVE</v>
      </c>
      <c r="I38" s="95">
        <f t="shared" si="4"/>
        <v>2.9499464689752994E-2</v>
      </c>
      <c r="J38" s="94" t="str">
        <f t="shared" si="5"/>
        <v>FVE</v>
      </c>
      <c r="K38" s="77">
        <f t="shared" si="6"/>
        <v>3113.7029999999968</v>
      </c>
      <c r="L38" s="77">
        <f t="shared" si="7"/>
        <v>1987.0429999999985</v>
      </c>
      <c r="M38" s="77">
        <f t="shared" si="8"/>
        <v>1336.9359999999992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346</v>
      </c>
      <c r="M1" s="53" t="str">
        <f>Titulní!A35</f>
        <v>IV. čtvrtletí 2020</v>
      </c>
    </row>
    <row r="2" spans="1:24" ht="6" customHeight="1" x14ac:dyDescent="0.2">
      <c r="A2" s="282"/>
    </row>
    <row r="3" spans="1:24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4" ht="13.5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4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445" t="s">
        <v>54</v>
      </c>
      <c r="B7" s="386">
        <f>F8</f>
        <v>1048.5433099999998</v>
      </c>
      <c r="C7" s="387"/>
      <c r="D7" s="387"/>
      <c r="E7" s="387"/>
      <c r="F7" s="387"/>
      <c r="G7" s="388"/>
      <c r="H7" s="386">
        <f>SUM(H8,J8,L8)</f>
        <v>413098.68300000002</v>
      </c>
      <c r="I7" s="387"/>
      <c r="J7" s="387"/>
      <c r="K7" s="387"/>
      <c r="L7" s="387"/>
      <c r="M7" s="387"/>
      <c r="N7" s="80"/>
    </row>
    <row r="8" spans="1:24" x14ac:dyDescent="0.2">
      <c r="A8" s="446"/>
      <c r="B8" s="354">
        <f>SUM(B9:B16)</f>
        <v>1046.9624100000001</v>
      </c>
      <c r="C8" s="355">
        <v>4.9074937012107578E-2</v>
      </c>
      <c r="D8" s="356">
        <f>SUM(D9:D16)</f>
        <v>1048.95128</v>
      </c>
      <c r="E8" s="355">
        <v>4.9166977448973068E-2</v>
      </c>
      <c r="F8" s="356">
        <f>SUM(F9:F16)</f>
        <v>1048.5433099999998</v>
      </c>
      <c r="G8" s="357">
        <v>4.9158961134165388E-2</v>
      </c>
      <c r="H8" s="354">
        <f>SUM(H9:H16)</f>
        <v>131421.90100000001</v>
      </c>
      <c r="I8" s="355">
        <v>1.8644844032370777E-2</v>
      </c>
      <c r="J8" s="356">
        <f>SUM(J9:J16)</f>
        <v>132309.02299999999</v>
      </c>
      <c r="K8" s="355">
        <v>1.7163006594303094E-2</v>
      </c>
      <c r="L8" s="356">
        <f>SUM(L9:L16)</f>
        <v>149367.75900000002</v>
      </c>
      <c r="M8" s="355">
        <v>1.93069132682533E-2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111.60600000000001</v>
      </c>
      <c r="C10" s="225">
        <v>1.1095857888392806E-2</v>
      </c>
      <c r="D10" s="191">
        <v>111.60600000000001</v>
      </c>
      <c r="E10" s="225">
        <v>1.1095857888392808E-2</v>
      </c>
      <c r="F10" s="191">
        <v>111.60600000000001</v>
      </c>
      <c r="G10" s="226">
        <v>1.1095857888392808E-2</v>
      </c>
      <c r="H10" s="188">
        <v>24758.508000000002</v>
      </c>
      <c r="I10" s="225">
        <v>7.763628379262838E-3</v>
      </c>
      <c r="J10" s="191">
        <v>27646.007999999998</v>
      </c>
      <c r="K10" s="225">
        <v>7.2773277650913515E-3</v>
      </c>
      <c r="L10" s="191">
        <v>33386.730000000003</v>
      </c>
      <c r="M10" s="225">
        <v>9.2427122529156538E-3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116.71899999999994</v>
      </c>
      <c r="C12" s="225">
        <v>0.12256507203647425</v>
      </c>
      <c r="D12" s="191">
        <v>118.91599999999994</v>
      </c>
      <c r="E12" s="225">
        <v>0.12394890823417634</v>
      </c>
      <c r="F12" s="191">
        <v>118.91599999999994</v>
      </c>
      <c r="G12" s="226">
        <v>0.12359540868978126</v>
      </c>
      <c r="H12" s="188">
        <v>25419.779000000002</v>
      </c>
      <c r="I12" s="225">
        <v>7.6103206173620028E-2</v>
      </c>
      <c r="J12" s="191">
        <v>27447.537</v>
      </c>
      <c r="K12" s="225">
        <v>7.9112177492282623E-2</v>
      </c>
      <c r="L12" s="191">
        <v>27943.360000000004</v>
      </c>
      <c r="M12" s="225">
        <v>7.8490038414399971E-2</v>
      </c>
      <c r="N12" s="83"/>
      <c r="O12" s="92"/>
      <c r="X12" s="77"/>
    </row>
    <row r="13" spans="1:24" x14ac:dyDescent="0.2">
      <c r="A13" s="204" t="s">
        <v>43</v>
      </c>
      <c r="B13" s="188">
        <v>12.80253999999999</v>
      </c>
      <c r="C13" s="225">
        <v>1.1713582257165515E-2</v>
      </c>
      <c r="D13" s="191">
        <v>12.682539999999991</v>
      </c>
      <c r="E13" s="225">
        <v>1.1619959858880199E-2</v>
      </c>
      <c r="F13" s="191">
        <v>12.418619999999992</v>
      </c>
      <c r="G13" s="226">
        <v>1.1385077329079778E-2</v>
      </c>
      <c r="H13" s="188">
        <v>3560.0050000000001</v>
      </c>
      <c r="I13" s="225">
        <v>1.5400650740605001E-2</v>
      </c>
      <c r="J13" s="191">
        <v>3435.9210000000016</v>
      </c>
      <c r="K13" s="225">
        <v>1.427595083508754E-2</v>
      </c>
      <c r="L13" s="191">
        <v>3474.6590000000015</v>
      </c>
      <c r="M13" s="225">
        <v>2.0623116657575786E-2</v>
      </c>
      <c r="N13" s="83"/>
      <c r="O13" s="92"/>
      <c r="X13" s="77"/>
    </row>
    <row r="14" spans="1:24" x14ac:dyDescent="0.2">
      <c r="A14" s="204" t="s">
        <v>44</v>
      </c>
      <c r="B14" s="188">
        <v>650</v>
      </c>
      <c r="C14" s="225">
        <v>0.55484421681604779</v>
      </c>
      <c r="D14" s="191">
        <v>650</v>
      </c>
      <c r="E14" s="225">
        <v>0.55484421681604779</v>
      </c>
      <c r="F14" s="191">
        <v>650</v>
      </c>
      <c r="G14" s="226">
        <v>0.55484421681604779</v>
      </c>
      <c r="H14" s="188">
        <v>62899.03</v>
      </c>
      <c r="I14" s="225">
        <v>0.61173988372328025</v>
      </c>
      <c r="J14" s="191">
        <v>65148.85</v>
      </c>
      <c r="K14" s="225">
        <v>0.61232398253149345</v>
      </c>
      <c r="L14" s="191">
        <v>74544.89</v>
      </c>
      <c r="M14" s="225">
        <v>0.60128600945862321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45.891999999999996</v>
      </c>
      <c r="C15" s="225">
        <v>0.13520735703380532</v>
      </c>
      <c r="D15" s="191">
        <v>45.891999999999996</v>
      </c>
      <c r="E15" s="227">
        <v>0.13520735703380532</v>
      </c>
      <c r="F15" s="191">
        <v>45.891999999999996</v>
      </c>
      <c r="G15" s="228">
        <v>0.13521034471684693</v>
      </c>
      <c r="H15" s="188">
        <v>9144.5700000000015</v>
      </c>
      <c r="I15" s="225">
        <v>0.13281878654013735</v>
      </c>
      <c r="J15" s="191">
        <v>5881.7070000000012</v>
      </c>
      <c r="K15" s="227">
        <v>0.1177233036301695</v>
      </c>
      <c r="L15" s="191">
        <v>8330.0720000000001</v>
      </c>
      <c r="M15" s="227">
        <v>0.11619772362954858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109.94286999999997</v>
      </c>
      <c r="C16" s="225">
        <v>5.3217438259363301E-2</v>
      </c>
      <c r="D16" s="189">
        <v>109.85473999999998</v>
      </c>
      <c r="E16" s="227">
        <v>5.3305280712954234E-2</v>
      </c>
      <c r="F16" s="189">
        <v>109.71068999999997</v>
      </c>
      <c r="G16" s="228">
        <v>5.3414026776992543E-2</v>
      </c>
      <c r="H16" s="188">
        <v>5640.0089999999955</v>
      </c>
      <c r="I16" s="225">
        <v>5.2051898243869514E-2</v>
      </c>
      <c r="J16" s="189">
        <v>2748.9999999999927</v>
      </c>
      <c r="K16" s="227">
        <v>4.5538082890773941E-2</v>
      </c>
      <c r="L16" s="189">
        <v>1688.0479999999975</v>
      </c>
      <c r="M16" s="227">
        <v>4.8918429215944484E-2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34" t="s">
        <v>252</v>
      </c>
      <c r="C18" s="435"/>
      <c r="D18" s="435"/>
      <c r="E18" s="435"/>
      <c r="F18" s="435"/>
      <c r="G18" s="435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5.2248929798103749E-2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6.9868300150106602E-2</v>
      </c>
      <c r="J20" s="94" t="str">
        <f t="shared" ref="J20:J26" si="1">A10</f>
        <v>PE</v>
      </c>
      <c r="K20" s="83">
        <f t="shared" si="0"/>
        <v>85791.246000000014</v>
      </c>
      <c r="L20" s="94" t="str">
        <f t="shared" ref="L20:L26" si="2">A10</f>
        <v>PE</v>
      </c>
      <c r="M20" s="92">
        <f>K20/'6.1, 6.2'!C5</f>
        <v>8.0933737047730082E-3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4.8299208423325274E-2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42" t="s">
        <v>54</v>
      </c>
      <c r="B22" s="444">
        <f>SUM(B23,D23,F23)</f>
        <v>853460.19602049747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5.3047613735172985E-2</v>
      </c>
      <c r="J22" s="94" t="str">
        <f t="shared" si="1"/>
        <v>PSE</v>
      </c>
      <c r="K22" s="83">
        <f t="shared" si="0"/>
        <v>80810.676000000007</v>
      </c>
      <c r="L22" s="94" t="str">
        <f t="shared" si="2"/>
        <v>PSE</v>
      </c>
      <c r="M22" s="92">
        <f>K22/'6.1, 6.2'!E5</f>
        <v>7.7929372803896488E-2</v>
      </c>
      <c r="N22" s="85"/>
      <c r="O22" s="75"/>
    </row>
    <row r="23" spans="1:15" x14ac:dyDescent="0.2">
      <c r="A23" s="443"/>
      <c r="B23" s="354">
        <f>SUM(B24:B27)</f>
        <v>276208.29168889247</v>
      </c>
      <c r="C23" s="358">
        <v>5.9401806829593819E-2</v>
      </c>
      <c r="D23" s="356">
        <f>SUM(D24:D27)</f>
        <v>288159.81797830516</v>
      </c>
      <c r="E23" s="358">
        <v>5.9620816259875989E-2</v>
      </c>
      <c r="F23" s="356">
        <f>SUM(F24:F27)</f>
        <v>289092.08635329985</v>
      </c>
      <c r="G23" s="358">
        <v>5.7929364295897727E-2</v>
      </c>
      <c r="H23" s="75"/>
      <c r="I23" s="75"/>
      <c r="J23" s="94" t="str">
        <f t="shared" si="1"/>
        <v>VE</v>
      </c>
      <c r="K23" s="83">
        <f t="shared" si="0"/>
        <v>10470.585000000003</v>
      </c>
      <c r="L23" s="94" t="str">
        <f t="shared" si="2"/>
        <v>VE</v>
      </c>
      <c r="M23" s="92">
        <f>K23/'6.1, 6.2'!F5</f>
        <v>1.6352060705552972E-2</v>
      </c>
      <c r="N23" s="85"/>
      <c r="O23" s="75"/>
    </row>
    <row r="24" spans="1:15" x14ac:dyDescent="0.2">
      <c r="A24" s="178" t="s">
        <v>8</v>
      </c>
      <c r="B24" s="188">
        <v>34339.743000000002</v>
      </c>
      <c r="C24" s="225">
        <v>5.2522193010378679E-2</v>
      </c>
      <c r="D24" s="189">
        <v>32790.83</v>
      </c>
      <c r="E24" s="225">
        <v>5.2027796127861306E-2</v>
      </c>
      <c r="F24" s="189">
        <v>30783.953000000001</v>
      </c>
      <c r="G24" s="225">
        <v>5.2182324540560369E-2</v>
      </c>
      <c r="H24" s="75"/>
      <c r="I24" s="75"/>
      <c r="J24" s="94" t="str">
        <f t="shared" si="1"/>
        <v>PVE</v>
      </c>
      <c r="K24" s="83">
        <f t="shared" si="0"/>
        <v>202592.77000000002</v>
      </c>
      <c r="L24" s="94" t="str">
        <f t="shared" si="2"/>
        <v>PVE</v>
      </c>
      <c r="M24" s="92">
        <f>K24/'6.1, 6.2'!G5</f>
        <v>0.60803666660374989</v>
      </c>
      <c r="N24" s="85"/>
      <c r="O24" s="93"/>
    </row>
    <row r="25" spans="1:15" x14ac:dyDescent="0.2">
      <c r="A25" s="178" t="s">
        <v>9</v>
      </c>
      <c r="B25" s="188">
        <v>139611.71159184829</v>
      </c>
      <c r="C25" s="225">
        <v>6.9905763610302069E-2</v>
      </c>
      <c r="D25" s="191">
        <v>139804.31257024049</v>
      </c>
      <c r="E25" s="225">
        <v>7.1301643954321481E-2</v>
      </c>
      <c r="F25" s="191">
        <v>124118.0097040461</v>
      </c>
      <c r="G25" s="225">
        <v>6.828104250667974E-2</v>
      </c>
      <c r="H25" s="75"/>
      <c r="I25" s="75"/>
      <c r="J25" s="94" t="str">
        <f t="shared" si="1"/>
        <v>VTE</v>
      </c>
      <c r="K25" s="83">
        <f t="shared" si="0"/>
        <v>23356.349000000002</v>
      </c>
      <c r="L25" s="94" t="str">
        <f t="shared" si="2"/>
        <v>VTE</v>
      </c>
      <c r="M25" s="92">
        <f>K25/'6.1, 6.2'!H5</f>
        <v>0.12260494341561422</v>
      </c>
      <c r="N25" s="85"/>
      <c r="O25" s="93"/>
    </row>
    <row r="26" spans="1:15" x14ac:dyDescent="0.2">
      <c r="A26" s="178" t="s">
        <v>146</v>
      </c>
      <c r="B26" s="188">
        <v>31510.800385065249</v>
      </c>
      <c r="C26" s="225">
        <v>4.8212362207588885E-2</v>
      </c>
      <c r="D26" s="191">
        <v>33715.589945079599</v>
      </c>
      <c r="E26" s="227">
        <v>4.7792322195077563E-2</v>
      </c>
      <c r="F26" s="191">
        <v>36245.06095791205</v>
      </c>
      <c r="G26" s="227">
        <v>4.8857744582048487E-2</v>
      </c>
      <c r="H26" s="75"/>
      <c r="I26" s="75"/>
      <c r="J26" s="94" t="str">
        <f t="shared" si="1"/>
        <v>FVE</v>
      </c>
      <c r="K26" s="83">
        <f t="shared" si="0"/>
        <v>10077.056999999984</v>
      </c>
      <c r="L26" s="94" t="str">
        <f t="shared" si="2"/>
        <v>FVE</v>
      </c>
      <c r="M26" s="92">
        <f>K26/'6.1, 6.2'!I5</f>
        <v>4.9584976048825356E-2</v>
      </c>
      <c r="N26" s="85"/>
      <c r="O26" s="93"/>
    </row>
    <row r="27" spans="1:15" x14ac:dyDescent="0.2">
      <c r="A27" s="178" t="s">
        <v>144</v>
      </c>
      <c r="B27" s="188">
        <v>70746.036711978901</v>
      </c>
      <c r="C27" s="225">
        <v>5.2587914528199733E-2</v>
      </c>
      <c r="D27" s="189">
        <v>81849.085462985095</v>
      </c>
      <c r="E27" s="227">
        <v>5.3261254265023476E-2</v>
      </c>
      <c r="F27" s="189">
        <v>97945.062691341693</v>
      </c>
      <c r="G27" s="227">
        <v>5.3205209922295146E-2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1.1095857888392808E-2</v>
      </c>
      <c r="J32" s="94" t="str">
        <f t="shared" si="5"/>
        <v>PE</v>
      </c>
      <c r="K32" s="77">
        <f t="shared" si="6"/>
        <v>24758.508000000002</v>
      </c>
      <c r="L32" s="77">
        <f t="shared" si="7"/>
        <v>27646.007999999998</v>
      </c>
      <c r="M32" s="77">
        <f t="shared" si="8"/>
        <v>33386.730000000003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0.12359540868978126</v>
      </c>
      <c r="J34" s="94" t="str">
        <f t="shared" si="5"/>
        <v>PSE</v>
      </c>
      <c r="K34" s="77">
        <f t="shared" si="6"/>
        <v>25419.779000000002</v>
      </c>
      <c r="L34" s="77">
        <f t="shared" si="7"/>
        <v>27447.537</v>
      </c>
      <c r="M34" s="77">
        <f t="shared" si="8"/>
        <v>27943.360000000004</v>
      </c>
    </row>
    <row r="35" spans="8:13" ht="13.5" customHeight="1" x14ac:dyDescent="0.2">
      <c r="H35" s="94" t="str">
        <f t="shared" si="3"/>
        <v>VE</v>
      </c>
      <c r="I35" s="95">
        <f t="shared" si="4"/>
        <v>1.1385077329079778E-2</v>
      </c>
      <c r="J35" s="94" t="str">
        <f t="shared" si="5"/>
        <v>VE</v>
      </c>
      <c r="K35" s="77">
        <f t="shared" si="6"/>
        <v>3560.0050000000001</v>
      </c>
      <c r="L35" s="77">
        <f t="shared" si="7"/>
        <v>3435.9210000000016</v>
      </c>
      <c r="M35" s="77">
        <f t="shared" si="8"/>
        <v>3474.6590000000015</v>
      </c>
    </row>
    <row r="36" spans="8:13" ht="12.75" customHeight="1" x14ac:dyDescent="0.2">
      <c r="H36" s="94" t="str">
        <f t="shared" si="3"/>
        <v>PVE</v>
      </c>
      <c r="I36" s="95">
        <f t="shared" si="4"/>
        <v>0.55484421681604779</v>
      </c>
      <c r="J36" s="94" t="str">
        <f t="shared" si="5"/>
        <v>PVE</v>
      </c>
      <c r="K36" s="77">
        <f t="shared" si="6"/>
        <v>62899.03</v>
      </c>
      <c r="L36" s="77">
        <f t="shared" si="7"/>
        <v>65148.85</v>
      </c>
      <c r="M36" s="77">
        <f t="shared" si="8"/>
        <v>74544.89</v>
      </c>
    </row>
    <row r="37" spans="8:13" ht="12.75" customHeight="1" x14ac:dyDescent="0.2">
      <c r="H37" s="94" t="str">
        <f t="shared" si="3"/>
        <v>VTE</v>
      </c>
      <c r="I37" s="95">
        <f t="shared" si="4"/>
        <v>0.13521034471684693</v>
      </c>
      <c r="J37" s="94" t="str">
        <f t="shared" si="5"/>
        <v>VTE</v>
      </c>
      <c r="K37" s="77">
        <f t="shared" si="6"/>
        <v>9144.5700000000015</v>
      </c>
      <c r="L37" s="77">
        <f t="shared" si="7"/>
        <v>5881.7070000000012</v>
      </c>
      <c r="M37" s="77">
        <f t="shared" si="8"/>
        <v>8330.0720000000001</v>
      </c>
    </row>
    <row r="38" spans="8:13" ht="12.75" customHeight="1" x14ac:dyDescent="0.2">
      <c r="H38" s="94" t="str">
        <f t="shared" si="3"/>
        <v>FVE</v>
      </c>
      <c r="I38" s="95">
        <f t="shared" si="4"/>
        <v>5.3414026776992543E-2</v>
      </c>
      <c r="J38" s="94" t="str">
        <f t="shared" si="5"/>
        <v>FVE</v>
      </c>
      <c r="K38" s="77">
        <f t="shared" si="6"/>
        <v>5640.0089999999955</v>
      </c>
      <c r="L38" s="77">
        <f t="shared" si="7"/>
        <v>2748.9999999999927</v>
      </c>
      <c r="M38" s="77">
        <f t="shared" si="8"/>
        <v>1688.0479999999975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2020</v>
      </c>
      <c r="N1" s="7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1" ht="13.5" customHeight="1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1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445" t="s">
        <v>54</v>
      </c>
      <c r="B7" s="386">
        <f>F8</f>
        <v>1472.2815999999996</v>
      </c>
      <c r="C7" s="387"/>
      <c r="D7" s="387"/>
      <c r="E7" s="387"/>
      <c r="F7" s="387"/>
      <c r="G7" s="388"/>
      <c r="H7" s="386">
        <f>SUM(H8,J8,L8)</f>
        <v>1478141.8939999999</v>
      </c>
      <c r="I7" s="387"/>
      <c r="J7" s="387"/>
      <c r="K7" s="387"/>
      <c r="L7" s="387"/>
      <c r="M7" s="387"/>
      <c r="N7" s="80"/>
    </row>
    <row r="8" spans="1:21" x14ac:dyDescent="0.2">
      <c r="A8" s="446"/>
      <c r="B8" s="354">
        <f>SUM(B9:B16)</f>
        <v>1473.0272199999997</v>
      </c>
      <c r="C8" s="355">
        <v>6.9046144683093169E-2</v>
      </c>
      <c r="D8" s="356">
        <f>SUM(D9:D16)</f>
        <v>1472.8651899999998</v>
      </c>
      <c r="E8" s="355">
        <v>6.9036885661751063E-2</v>
      </c>
      <c r="F8" s="356">
        <f>SUM(F9:F16)</f>
        <v>1472.2815999999996</v>
      </c>
      <c r="G8" s="357">
        <v>6.9025125870048068E-2</v>
      </c>
      <c r="H8" s="354">
        <f>SUM(H9:H16)</f>
        <v>414540.49299999996</v>
      </c>
      <c r="I8" s="355">
        <v>5.8810919475948589E-2</v>
      </c>
      <c r="J8" s="356">
        <f>SUM(J9:J16)</f>
        <v>511265.66399999999</v>
      </c>
      <c r="K8" s="355">
        <v>6.6320918737891005E-2</v>
      </c>
      <c r="L8" s="356">
        <f>SUM(L9:L16)</f>
        <v>552335.73699999985</v>
      </c>
      <c r="M8" s="355">
        <v>7.1393574092624368E-2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1273.7099999999998</v>
      </c>
      <c r="C10" s="225">
        <v>0.12663212686616129</v>
      </c>
      <c r="D10" s="191">
        <v>1273.7099999999998</v>
      </c>
      <c r="E10" s="225">
        <v>0.12663212686616132</v>
      </c>
      <c r="F10" s="191">
        <v>1273.7099999999998</v>
      </c>
      <c r="G10" s="226">
        <v>0.12663212686616132</v>
      </c>
      <c r="H10" s="188">
        <v>371441.26</v>
      </c>
      <c r="I10" s="225">
        <v>0.11647438154856288</v>
      </c>
      <c r="J10" s="191">
        <v>470211.859</v>
      </c>
      <c r="K10" s="225">
        <v>0.12377504256585327</v>
      </c>
      <c r="L10" s="191">
        <v>515155.92800000001</v>
      </c>
      <c r="M10" s="225">
        <v>0.14261468577149466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55.924000000000007</v>
      </c>
      <c r="C12" s="225">
        <v>5.8725049808238505E-2</v>
      </c>
      <c r="D12" s="191">
        <v>55.924000000000007</v>
      </c>
      <c r="E12" s="225">
        <v>5.8290883851526136E-2</v>
      </c>
      <c r="F12" s="191">
        <v>55.944000000000003</v>
      </c>
      <c r="G12" s="226">
        <v>5.8145426551020271E-2</v>
      </c>
      <c r="H12" s="188">
        <v>28158.000000000007</v>
      </c>
      <c r="I12" s="225">
        <v>8.4301050746223752E-2</v>
      </c>
      <c r="J12" s="191">
        <v>28668.679000000004</v>
      </c>
      <c r="K12" s="225">
        <v>8.2631881378546851E-2</v>
      </c>
      <c r="L12" s="191">
        <v>28540.803999999993</v>
      </c>
      <c r="M12" s="225">
        <v>8.0168197465797217E-2</v>
      </c>
      <c r="N12" s="83"/>
      <c r="O12" s="92"/>
    </row>
    <row r="13" spans="1:21" x14ac:dyDescent="0.2">
      <c r="A13" s="204" t="s">
        <v>43</v>
      </c>
      <c r="B13" s="188">
        <v>29.811500000000017</v>
      </c>
      <c r="C13" s="225">
        <v>2.7275795073437786E-2</v>
      </c>
      <c r="D13" s="191">
        <v>29.81150000000002</v>
      </c>
      <c r="E13" s="225">
        <v>2.7313805699253266E-2</v>
      </c>
      <c r="F13" s="191">
        <v>29.715500000000024</v>
      </c>
      <c r="G13" s="226">
        <v>2.7242420282790732E-2</v>
      </c>
      <c r="H13" s="188">
        <v>8977.556999999988</v>
      </c>
      <c r="I13" s="225">
        <v>3.8837085863888794E-2</v>
      </c>
      <c r="J13" s="191">
        <v>9459.3780000000006</v>
      </c>
      <c r="K13" s="225">
        <v>3.9302887132302705E-2</v>
      </c>
      <c r="L13" s="191">
        <v>5099.6120000000001</v>
      </c>
      <c r="M13" s="225">
        <v>3.0267687616072056E-2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19.2</v>
      </c>
      <c r="C15" s="225">
        <v>5.6567185022423562E-2</v>
      </c>
      <c r="D15" s="191">
        <v>19.2</v>
      </c>
      <c r="E15" s="227">
        <v>5.6567185022423562E-2</v>
      </c>
      <c r="F15" s="191">
        <v>19.2</v>
      </c>
      <c r="G15" s="228">
        <v>5.6568434990051888E-2</v>
      </c>
      <c r="H15" s="188">
        <v>1636.5590000000002</v>
      </c>
      <c r="I15" s="225">
        <v>2.376992909249321E-2</v>
      </c>
      <c r="J15" s="191">
        <v>648.94800000000009</v>
      </c>
      <c r="K15" s="227">
        <v>1.2988797715389636E-2</v>
      </c>
      <c r="L15" s="191">
        <v>2055.3500000000004</v>
      </c>
      <c r="M15" s="227">
        <v>2.8670459422438694E-2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94.381719999999817</v>
      </c>
      <c r="C16" s="225">
        <v>4.5685121344499251E-2</v>
      </c>
      <c r="D16" s="189">
        <v>94.219689999999815</v>
      </c>
      <c r="E16" s="227">
        <v>4.5718619188735217E-2</v>
      </c>
      <c r="F16" s="189">
        <v>93.712099999999836</v>
      </c>
      <c r="G16" s="228">
        <v>4.5624912382997457E-2</v>
      </c>
      <c r="H16" s="188">
        <v>4327.1169999999956</v>
      </c>
      <c r="I16" s="225">
        <v>3.9935158573916794E-2</v>
      </c>
      <c r="J16" s="189">
        <v>2276.800000000002</v>
      </c>
      <c r="K16" s="227">
        <v>3.771593565868115E-2</v>
      </c>
      <c r="L16" s="189">
        <v>1484.042999999999</v>
      </c>
      <c r="M16" s="227">
        <v>4.3006509559513684E-2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34" t="s">
        <v>252</v>
      </c>
      <c r="C18" s="435"/>
      <c r="D18" s="435"/>
      <c r="E18" s="435"/>
      <c r="F18" s="435"/>
      <c r="G18" s="435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4.1070650583418918E-2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4.3364177391168511E-2</v>
      </c>
      <c r="J20" s="94" t="str">
        <f t="shared" ref="J20:J26" si="1">A10</f>
        <v>PE</v>
      </c>
      <c r="K20" s="83">
        <f t="shared" si="0"/>
        <v>1356809.047</v>
      </c>
      <c r="L20" s="94" t="str">
        <f t="shared" ref="L20:L26" si="2">A10</f>
        <v>PE</v>
      </c>
      <c r="M20" s="92">
        <f>K20/'6.1, 6.2'!C5</f>
        <v>0.12799863826884997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5.1304134807750167E-2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42" t="s">
        <v>54</v>
      </c>
      <c r="B22" s="444">
        <f>SUM(B23,D23,F23)</f>
        <v>659256.71500000008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4.7438769880342679E-2</v>
      </c>
      <c r="J22" s="94" t="str">
        <f t="shared" si="1"/>
        <v>PSE</v>
      </c>
      <c r="K22" s="83">
        <f t="shared" si="0"/>
        <v>85367.483000000007</v>
      </c>
      <c r="L22" s="94" t="str">
        <f t="shared" si="2"/>
        <v>PSE</v>
      </c>
      <c r="M22" s="92">
        <f>K22/'6.1, 6.2'!E5</f>
        <v>8.2323706932451557E-2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43"/>
      <c r="B23" s="354">
        <f>SUM(B24:B27)</f>
        <v>211249.51500000001</v>
      </c>
      <c r="C23" s="358">
        <v>4.5431666102947826E-2</v>
      </c>
      <c r="D23" s="356">
        <f>SUM(D24:D27)</f>
        <v>221697.04199999999</v>
      </c>
      <c r="E23" s="358">
        <v>4.586954107333293E-2</v>
      </c>
      <c r="F23" s="356">
        <f>SUM(F24:F27)</f>
        <v>226310.158</v>
      </c>
      <c r="G23" s="358">
        <v>4.5348884336537734E-2</v>
      </c>
      <c r="H23" s="75"/>
      <c r="I23" s="75"/>
      <c r="J23" s="94" t="str">
        <f t="shared" si="1"/>
        <v>VE</v>
      </c>
      <c r="K23" s="83">
        <f t="shared" si="0"/>
        <v>23536.546999999991</v>
      </c>
      <c r="L23" s="94" t="str">
        <f t="shared" si="2"/>
        <v>VE</v>
      </c>
      <c r="M23" s="92">
        <f>K23/'6.1, 6.2'!F5</f>
        <v>3.6757358384760776E-2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28074.816999999999</v>
      </c>
      <c r="C24" s="225">
        <v>4.294006967976028E-2</v>
      </c>
      <c r="D24" s="189">
        <v>25671.792000000001</v>
      </c>
      <c r="E24" s="225">
        <v>4.0732325482851786E-2</v>
      </c>
      <c r="F24" s="189">
        <v>23219.814999999999</v>
      </c>
      <c r="G24" s="225">
        <v>3.9360244673637967E-2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86334.16</v>
      </c>
      <c r="C25" s="225">
        <v>4.3228861759806593E-2</v>
      </c>
      <c r="D25" s="191">
        <v>86804.566999999995</v>
      </c>
      <c r="E25" s="225">
        <v>4.4271226087774736E-2</v>
      </c>
      <c r="F25" s="191">
        <v>77317.078999999998</v>
      </c>
      <c r="G25" s="225">
        <v>4.2534445809109818E-2</v>
      </c>
      <c r="H25" s="75"/>
      <c r="I25" s="75"/>
      <c r="J25" s="94" t="str">
        <f t="shared" si="1"/>
        <v>VTE</v>
      </c>
      <c r="K25" s="83">
        <f t="shared" si="0"/>
        <v>4340.8570000000009</v>
      </c>
      <c r="L25" s="94" t="str">
        <f t="shared" si="2"/>
        <v>VTE</v>
      </c>
      <c r="M25" s="92">
        <f>K25/'6.1, 6.2'!H5</f>
        <v>2.2786546256021136E-2</v>
      </c>
      <c r="N25" s="85"/>
      <c r="O25" s="93"/>
    </row>
    <row r="26" spans="1:20" x14ac:dyDescent="0.2">
      <c r="A26" s="178" t="s">
        <v>146</v>
      </c>
      <c r="B26" s="188">
        <v>33480.728000000003</v>
      </c>
      <c r="C26" s="225">
        <v>5.1226403822951343E-2</v>
      </c>
      <c r="D26" s="191">
        <v>35768.315999999999</v>
      </c>
      <c r="E26" s="227">
        <v>5.0702090203135319E-2</v>
      </c>
      <c r="F26" s="191">
        <v>38535.434999999998</v>
      </c>
      <c r="G26" s="227">
        <v>5.1945131028318471E-2</v>
      </c>
      <c r="H26" s="75"/>
      <c r="I26" s="75"/>
      <c r="J26" s="94" t="str">
        <f t="shared" si="1"/>
        <v>FVE</v>
      </c>
      <c r="K26" s="83">
        <f t="shared" si="0"/>
        <v>8087.9599999999964</v>
      </c>
      <c r="L26" s="94" t="str">
        <f t="shared" si="2"/>
        <v>FVE</v>
      </c>
      <c r="M26" s="92">
        <f>K26/'6.1, 6.2'!I5</f>
        <v>3.9797462977916864E-2</v>
      </c>
      <c r="N26" s="85"/>
      <c r="O26" s="93"/>
    </row>
    <row r="27" spans="1:20" x14ac:dyDescent="0.2">
      <c r="A27" s="178" t="s">
        <v>144</v>
      </c>
      <c r="B27" s="188">
        <v>63359.81</v>
      </c>
      <c r="C27" s="225">
        <v>4.7097483161750019E-2</v>
      </c>
      <c r="D27" s="189">
        <v>73452.366999999998</v>
      </c>
      <c r="E27" s="227">
        <v>4.7797298809453798E-2</v>
      </c>
      <c r="F27" s="189">
        <v>87237.828999999998</v>
      </c>
      <c r="G27" s="227">
        <v>4.738888186469653E-2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0.12663212686616132</v>
      </c>
      <c r="J32" s="94" t="str">
        <f t="shared" si="5"/>
        <v>PE</v>
      </c>
      <c r="K32" s="77">
        <f t="shared" si="6"/>
        <v>371441.26</v>
      </c>
      <c r="L32" s="77">
        <f t="shared" si="7"/>
        <v>470211.859</v>
      </c>
      <c r="M32" s="77">
        <f t="shared" si="8"/>
        <v>515155.92800000001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5.8145426551020271E-2</v>
      </c>
      <c r="J34" s="94" t="str">
        <f t="shared" si="5"/>
        <v>PSE</v>
      </c>
      <c r="K34" s="77">
        <f t="shared" si="6"/>
        <v>28158.000000000007</v>
      </c>
      <c r="L34" s="77">
        <f t="shared" si="7"/>
        <v>28668.679000000004</v>
      </c>
      <c r="M34" s="77">
        <f t="shared" si="8"/>
        <v>28540.803999999993</v>
      </c>
    </row>
    <row r="35" spans="8:13" ht="12.75" customHeight="1" x14ac:dyDescent="0.2">
      <c r="H35" s="94" t="str">
        <f t="shared" si="3"/>
        <v>VE</v>
      </c>
      <c r="I35" s="95">
        <f t="shared" si="4"/>
        <v>2.7242420282790732E-2</v>
      </c>
      <c r="J35" s="94" t="str">
        <f t="shared" si="5"/>
        <v>VE</v>
      </c>
      <c r="K35" s="77">
        <f t="shared" si="6"/>
        <v>8977.556999999988</v>
      </c>
      <c r="L35" s="77">
        <f t="shared" si="7"/>
        <v>9459.3780000000006</v>
      </c>
      <c r="M35" s="77">
        <f t="shared" si="8"/>
        <v>5099.6120000000001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5.6568434990051888E-2</v>
      </c>
      <c r="J37" s="94" t="str">
        <f t="shared" si="5"/>
        <v>VTE</v>
      </c>
      <c r="K37" s="77">
        <f t="shared" si="6"/>
        <v>1636.5590000000002</v>
      </c>
      <c r="L37" s="77">
        <f t="shared" si="7"/>
        <v>648.94800000000009</v>
      </c>
      <c r="M37" s="77">
        <f t="shared" si="8"/>
        <v>2055.3500000000004</v>
      </c>
    </row>
    <row r="38" spans="8:13" ht="12.75" customHeight="1" x14ac:dyDescent="0.2">
      <c r="H38" s="94" t="str">
        <f t="shared" si="3"/>
        <v>FVE</v>
      </c>
      <c r="I38" s="95">
        <f t="shared" si="4"/>
        <v>4.5624912382997457E-2</v>
      </c>
      <c r="J38" s="94" t="str">
        <f t="shared" si="5"/>
        <v>FVE</v>
      </c>
      <c r="K38" s="77">
        <f t="shared" si="6"/>
        <v>4327.1169999999956</v>
      </c>
      <c r="L38" s="77">
        <f t="shared" si="7"/>
        <v>2276.800000000002</v>
      </c>
      <c r="M38" s="77">
        <f t="shared" si="8"/>
        <v>1484.042999999999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348</v>
      </c>
      <c r="M1" s="53" t="str">
        <f>Titulní!A35</f>
        <v>IV. čtvrtletí 2020</v>
      </c>
    </row>
    <row r="2" spans="1:24" ht="6" customHeight="1" x14ac:dyDescent="0.2">
      <c r="A2" s="282"/>
    </row>
    <row r="3" spans="1:24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4" ht="13.5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4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445" t="s">
        <v>54</v>
      </c>
      <c r="B7" s="386">
        <f>F8</f>
        <v>565.82038999999895</v>
      </c>
      <c r="C7" s="387"/>
      <c r="D7" s="387"/>
      <c r="E7" s="387"/>
      <c r="F7" s="387"/>
      <c r="G7" s="388"/>
      <c r="H7" s="386">
        <f>SUM(H8,J8,L8)</f>
        <v>343185.43400000001</v>
      </c>
      <c r="I7" s="387"/>
      <c r="J7" s="387"/>
      <c r="K7" s="387"/>
      <c r="L7" s="387"/>
      <c r="M7" s="387"/>
      <c r="N7" s="80"/>
    </row>
    <row r="8" spans="1:24" x14ac:dyDescent="0.2">
      <c r="A8" s="446"/>
      <c r="B8" s="354">
        <f>SUM(B9:B16)</f>
        <v>567.54496999999856</v>
      </c>
      <c r="C8" s="355">
        <v>2.6602897475840048E-2</v>
      </c>
      <c r="D8" s="356">
        <f>SUM(D9:D16)</f>
        <v>565.33249999999884</v>
      </c>
      <c r="E8" s="355">
        <v>2.6498552228919069E-2</v>
      </c>
      <c r="F8" s="356">
        <f>SUM(F9:F16)</f>
        <v>565.82038999999895</v>
      </c>
      <c r="G8" s="357">
        <v>2.6527414075941468E-2</v>
      </c>
      <c r="H8" s="354">
        <f>SUM(H9:H16)</f>
        <v>114356.88400000001</v>
      </c>
      <c r="I8" s="355">
        <v>1.6223827611563137E-2</v>
      </c>
      <c r="J8" s="356">
        <f>SUM(J9:J16)</f>
        <v>113449.424</v>
      </c>
      <c r="K8" s="355">
        <v>1.471655649843237E-2</v>
      </c>
      <c r="L8" s="356">
        <f>SUM(L9:L16)</f>
        <v>115379.12599999999</v>
      </c>
      <c r="M8" s="355">
        <v>1.4913625226504662E-2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262.08500000000004</v>
      </c>
      <c r="C10" s="225">
        <v>2.6056465733736798E-2</v>
      </c>
      <c r="D10" s="191">
        <v>262.08500000000004</v>
      </c>
      <c r="E10" s="225">
        <v>2.6056465733736801E-2</v>
      </c>
      <c r="F10" s="191">
        <v>262.08500000000004</v>
      </c>
      <c r="G10" s="226">
        <v>2.6056465733736801E-2</v>
      </c>
      <c r="H10" s="188">
        <v>73983.187000000005</v>
      </c>
      <c r="I10" s="225">
        <v>2.3199215808218713E-2</v>
      </c>
      <c r="J10" s="191">
        <v>75840.551999999996</v>
      </c>
      <c r="K10" s="225">
        <v>1.9963698006216828E-2</v>
      </c>
      <c r="L10" s="191">
        <v>83239.811999999991</v>
      </c>
      <c r="M10" s="225">
        <v>2.3043934829879872E-2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67.64200000000001</v>
      </c>
      <c r="C12" s="225">
        <v>7.1029966009743026E-2</v>
      </c>
      <c r="D12" s="191">
        <v>68.641000000000005</v>
      </c>
      <c r="E12" s="225">
        <v>7.1546108262152297E-2</v>
      </c>
      <c r="F12" s="191">
        <v>69.707000000000008</v>
      </c>
      <c r="G12" s="226">
        <v>7.2450008018589487E-2</v>
      </c>
      <c r="H12" s="188">
        <v>23271.679000000007</v>
      </c>
      <c r="I12" s="225">
        <v>6.9672100018780797E-2</v>
      </c>
      <c r="J12" s="191">
        <v>24025.541000000001</v>
      </c>
      <c r="K12" s="225">
        <v>6.9248940767986336E-2</v>
      </c>
      <c r="L12" s="191">
        <v>23445.492999999999</v>
      </c>
      <c r="M12" s="225">
        <v>6.5855990339549197E-2</v>
      </c>
      <c r="N12" s="83"/>
      <c r="O12" s="92"/>
      <c r="X12" s="77"/>
    </row>
    <row r="13" spans="1:24" x14ac:dyDescent="0.2">
      <c r="A13" s="204" t="s">
        <v>43</v>
      </c>
      <c r="B13" s="188">
        <v>20.797299999999993</v>
      </c>
      <c r="C13" s="225">
        <v>1.902832440101327E-2</v>
      </c>
      <c r="D13" s="191">
        <v>20.659299999999991</v>
      </c>
      <c r="E13" s="225">
        <v>1.8928403672494921E-2</v>
      </c>
      <c r="F13" s="191">
        <v>20.648299999999988</v>
      </c>
      <c r="G13" s="226">
        <v>1.8929840208818532E-2</v>
      </c>
      <c r="H13" s="188">
        <v>5933.3730000000014</v>
      </c>
      <c r="I13" s="225">
        <v>2.5667886782949949E-2</v>
      </c>
      <c r="J13" s="191">
        <v>6289.0640000000021</v>
      </c>
      <c r="K13" s="225">
        <v>2.6130510120203277E-2</v>
      </c>
      <c r="L13" s="191">
        <v>4771.6500000000015</v>
      </c>
      <c r="M13" s="225">
        <v>2.8321137296961077E-2</v>
      </c>
      <c r="N13" s="83"/>
      <c r="O13" s="92"/>
      <c r="X13" s="77"/>
    </row>
    <row r="14" spans="1:24" x14ac:dyDescent="0.2">
      <c r="A14" s="204" t="s">
        <v>44</v>
      </c>
      <c r="B14" s="188">
        <v>1.5</v>
      </c>
      <c r="C14" s="225">
        <v>1.2804097311139564E-3</v>
      </c>
      <c r="D14" s="191">
        <v>1.5</v>
      </c>
      <c r="E14" s="225">
        <v>1.2804097311139564E-3</v>
      </c>
      <c r="F14" s="191">
        <v>1.5</v>
      </c>
      <c r="G14" s="226">
        <v>1.2804097311139564E-3</v>
      </c>
      <c r="H14" s="188">
        <v>0.66400000000000003</v>
      </c>
      <c r="I14" s="225">
        <v>6.4578942281344896E-6</v>
      </c>
      <c r="J14" s="191">
        <v>0.97499999999999998</v>
      </c>
      <c r="K14" s="225">
        <v>9.1638744654465283E-6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5.3199999999999994</v>
      </c>
      <c r="C15" s="225">
        <v>1.5673824183296527E-2</v>
      </c>
      <c r="D15" s="191">
        <v>5.3199999999999994</v>
      </c>
      <c r="E15" s="227">
        <v>1.5673824183296527E-2</v>
      </c>
      <c r="F15" s="191">
        <v>5.3199999999999994</v>
      </c>
      <c r="G15" s="228">
        <v>1.5674170528493542E-2</v>
      </c>
      <c r="H15" s="188">
        <v>758.29100000000005</v>
      </c>
      <c r="I15" s="225">
        <v>1.1013671552003789E-2</v>
      </c>
      <c r="J15" s="191">
        <v>373.38599999999997</v>
      </c>
      <c r="K15" s="227">
        <v>7.4733803382682033E-3</v>
      </c>
      <c r="L15" s="191">
        <v>668.09699999999998</v>
      </c>
      <c r="M15" s="227">
        <v>9.3194093116758803E-3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210.2006699999985</v>
      </c>
      <c r="C16" s="225">
        <v>0.10174685432353843</v>
      </c>
      <c r="D16" s="189">
        <v>207.12719999999888</v>
      </c>
      <c r="E16" s="227">
        <v>0.10050520841693455</v>
      </c>
      <c r="F16" s="189">
        <v>206.56008999999887</v>
      </c>
      <c r="G16" s="228">
        <v>0.1005663730518688</v>
      </c>
      <c r="H16" s="188">
        <v>10409.68999999999</v>
      </c>
      <c r="I16" s="225">
        <v>9.6071499997646456E-2</v>
      </c>
      <c r="J16" s="189">
        <v>6919.905999999999</v>
      </c>
      <c r="K16" s="227">
        <v>0.11463050310089659</v>
      </c>
      <c r="L16" s="189">
        <v>3254.0740000000064</v>
      </c>
      <c r="M16" s="227">
        <v>9.4300747746773717E-2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34" t="s">
        <v>252</v>
      </c>
      <c r="C18" s="435"/>
      <c r="D18" s="435"/>
      <c r="E18" s="435"/>
      <c r="F18" s="435"/>
      <c r="G18" s="435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2.4799401291975252E-2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6.1410074600427481E-2</v>
      </c>
      <c r="J20" s="94" t="str">
        <f t="shared" ref="J20:J26" si="1">A10</f>
        <v>PE</v>
      </c>
      <c r="K20" s="83">
        <f t="shared" si="0"/>
        <v>233063.55099999998</v>
      </c>
      <c r="L20" s="94" t="str">
        <f t="shared" ref="L20:L26" si="2">A10</f>
        <v>PE</v>
      </c>
      <c r="M20" s="92">
        <f>K20/'6.1, 6.2'!C5</f>
        <v>2.1986746936912681E-2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6.0264824982893955E-2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42" t="s">
        <v>54</v>
      </c>
      <c r="B22" s="444">
        <f>SUM(B23,D23,F23)</f>
        <v>800256.46900000004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5.7695127145375578E-2</v>
      </c>
      <c r="J22" s="94" t="str">
        <f t="shared" si="1"/>
        <v>PSE</v>
      </c>
      <c r="K22" s="83">
        <f t="shared" si="0"/>
        <v>70742.713000000003</v>
      </c>
      <c r="L22" s="94" t="str">
        <f t="shared" si="2"/>
        <v>PSE</v>
      </c>
      <c r="M22" s="92">
        <f>K22/'6.1, 6.2'!E5</f>
        <v>6.8220382843178481E-2</v>
      </c>
      <c r="N22" s="85"/>
      <c r="O22" s="75"/>
    </row>
    <row r="23" spans="1:15" x14ac:dyDescent="0.2">
      <c r="A23" s="443"/>
      <c r="B23" s="354">
        <f>SUM(B24:B27)</f>
        <v>256410.84899999999</v>
      </c>
      <c r="C23" s="358">
        <v>5.514413643478127E-2</v>
      </c>
      <c r="D23" s="356">
        <f>SUM(D24:D27)</f>
        <v>267801.57699999999</v>
      </c>
      <c r="E23" s="358">
        <v>5.5408657350082421E-2</v>
      </c>
      <c r="F23" s="356">
        <f>SUM(F24:F27)</f>
        <v>276044.04300000001</v>
      </c>
      <c r="G23" s="358">
        <v>5.5314748080363449E-2</v>
      </c>
      <c r="H23" s="75"/>
      <c r="I23" s="75"/>
      <c r="J23" s="94" t="str">
        <f t="shared" si="1"/>
        <v>VE</v>
      </c>
      <c r="K23" s="83">
        <f t="shared" si="0"/>
        <v>16994.087000000007</v>
      </c>
      <c r="L23" s="94" t="str">
        <f t="shared" si="2"/>
        <v>VE</v>
      </c>
      <c r="M23" s="92">
        <f>K23/'6.1, 6.2'!F5</f>
        <v>2.6539906056772245E-2</v>
      </c>
      <c r="N23" s="85"/>
      <c r="O23" s="75"/>
    </row>
    <row r="24" spans="1:15" x14ac:dyDescent="0.2">
      <c r="A24" s="178" t="s">
        <v>8</v>
      </c>
      <c r="B24" s="188">
        <v>15670.806</v>
      </c>
      <c r="C24" s="225">
        <v>2.3968295201283255E-2</v>
      </c>
      <c r="D24" s="189">
        <v>15757.008</v>
      </c>
      <c r="E24" s="225">
        <v>2.5000965203048519E-2</v>
      </c>
      <c r="F24" s="189">
        <v>15046.279</v>
      </c>
      <c r="G24" s="225">
        <v>2.5505165431672083E-2</v>
      </c>
      <c r="H24" s="75"/>
      <c r="I24" s="75"/>
      <c r="J24" s="94" t="str">
        <f t="shared" si="1"/>
        <v>PVE</v>
      </c>
      <c r="K24" s="83">
        <f t="shared" si="0"/>
        <v>1.639</v>
      </c>
      <c r="L24" s="94" t="str">
        <f t="shared" si="2"/>
        <v>PVE</v>
      </c>
      <c r="M24" s="92">
        <f>K24/'6.1, 6.2'!G5</f>
        <v>4.9190901361561224E-6</v>
      </c>
      <c r="N24" s="85"/>
      <c r="O24" s="93"/>
    </row>
    <row r="25" spans="1:15" x14ac:dyDescent="0.2">
      <c r="A25" s="178" t="s">
        <v>9</v>
      </c>
      <c r="B25" s="188">
        <v>124353.302</v>
      </c>
      <c r="C25" s="225">
        <v>6.2265639713567376E-2</v>
      </c>
      <c r="D25" s="191">
        <v>120696.105</v>
      </c>
      <c r="E25" s="225">
        <v>6.155626065583391E-2</v>
      </c>
      <c r="F25" s="191">
        <v>109632.97500000001</v>
      </c>
      <c r="G25" s="225">
        <v>6.0312390151585939E-2</v>
      </c>
      <c r="H25" s="75"/>
      <c r="I25" s="75"/>
      <c r="J25" s="94" t="str">
        <f t="shared" si="1"/>
        <v>VTE</v>
      </c>
      <c r="K25" s="83">
        <f t="shared" si="0"/>
        <v>1799.7740000000001</v>
      </c>
      <c r="L25" s="94" t="str">
        <f t="shared" si="2"/>
        <v>VTE</v>
      </c>
      <c r="M25" s="92">
        <f>K25/'6.1, 6.2'!H5</f>
        <v>9.447589151493397E-3</v>
      </c>
      <c r="N25" s="85"/>
      <c r="O25" s="93"/>
    </row>
    <row r="26" spans="1:15" x14ac:dyDescent="0.2">
      <c r="A26" s="178" t="s">
        <v>146</v>
      </c>
      <c r="B26" s="188">
        <v>39328.413</v>
      </c>
      <c r="C26" s="225">
        <v>6.017351731580655E-2</v>
      </c>
      <c r="D26" s="191">
        <v>42015.548000000003</v>
      </c>
      <c r="E26" s="227">
        <v>5.9557629289289489E-2</v>
      </c>
      <c r="F26" s="191">
        <v>45265.966</v>
      </c>
      <c r="G26" s="227">
        <v>6.1017775846916193E-2</v>
      </c>
      <c r="H26" s="75"/>
      <c r="I26" s="75"/>
      <c r="J26" s="94" t="str">
        <f t="shared" si="1"/>
        <v>FVE</v>
      </c>
      <c r="K26" s="83">
        <f t="shared" si="0"/>
        <v>20583.669999999998</v>
      </c>
      <c r="L26" s="94" t="str">
        <f t="shared" si="2"/>
        <v>FVE</v>
      </c>
      <c r="M26" s="92">
        <f>K26/'6.1, 6.2'!I5</f>
        <v>0.10128361722543859</v>
      </c>
      <c r="N26" s="85"/>
      <c r="O26" s="93"/>
    </row>
    <row r="27" spans="1:15" x14ac:dyDescent="0.2">
      <c r="A27" s="178" t="s">
        <v>144</v>
      </c>
      <c r="B27" s="188">
        <v>77058.327999999994</v>
      </c>
      <c r="C27" s="225">
        <v>5.7280053482682627E-2</v>
      </c>
      <c r="D27" s="189">
        <v>89332.915999999997</v>
      </c>
      <c r="E27" s="227">
        <v>5.813117063432191E-2</v>
      </c>
      <c r="F27" s="189">
        <v>106098.823</v>
      </c>
      <c r="G27" s="227">
        <v>5.763445338753613E-2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2.6056465733736801E-2</v>
      </c>
      <c r="J32" s="94" t="str">
        <f t="shared" si="5"/>
        <v>PE</v>
      </c>
      <c r="K32" s="77">
        <f t="shared" si="6"/>
        <v>73983.187000000005</v>
      </c>
      <c r="L32" s="77">
        <f t="shared" si="7"/>
        <v>75840.551999999996</v>
      </c>
      <c r="M32" s="77">
        <f t="shared" si="8"/>
        <v>83239.811999999991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7.2450008018589487E-2</v>
      </c>
      <c r="J34" s="94" t="str">
        <f t="shared" si="5"/>
        <v>PSE</v>
      </c>
      <c r="K34" s="77">
        <f t="shared" si="6"/>
        <v>23271.679000000007</v>
      </c>
      <c r="L34" s="77">
        <f t="shared" si="7"/>
        <v>24025.541000000001</v>
      </c>
      <c r="M34" s="77">
        <f t="shared" si="8"/>
        <v>23445.492999999999</v>
      </c>
    </row>
    <row r="35" spans="8:13" ht="13.5" customHeight="1" x14ac:dyDescent="0.2">
      <c r="H35" s="94" t="str">
        <f t="shared" si="3"/>
        <v>VE</v>
      </c>
      <c r="I35" s="95">
        <f t="shared" si="4"/>
        <v>1.8929840208818532E-2</v>
      </c>
      <c r="J35" s="94" t="str">
        <f t="shared" si="5"/>
        <v>VE</v>
      </c>
      <c r="K35" s="77">
        <f t="shared" si="6"/>
        <v>5933.3730000000014</v>
      </c>
      <c r="L35" s="77">
        <f t="shared" si="7"/>
        <v>6289.0640000000021</v>
      </c>
      <c r="M35" s="77">
        <f t="shared" si="8"/>
        <v>4771.6500000000015</v>
      </c>
    </row>
    <row r="36" spans="8:13" ht="12.75" customHeight="1" x14ac:dyDescent="0.2">
      <c r="H36" s="94" t="str">
        <f t="shared" si="3"/>
        <v>PVE</v>
      </c>
      <c r="I36" s="95">
        <f t="shared" si="4"/>
        <v>1.2804097311139564E-3</v>
      </c>
      <c r="J36" s="94" t="str">
        <f t="shared" si="5"/>
        <v>PVE</v>
      </c>
      <c r="K36" s="77">
        <f t="shared" si="6"/>
        <v>0.66400000000000003</v>
      </c>
      <c r="L36" s="77">
        <f t="shared" si="7"/>
        <v>0.97499999999999998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1.5674170528493542E-2</v>
      </c>
      <c r="J37" s="94" t="str">
        <f t="shared" si="5"/>
        <v>VTE</v>
      </c>
      <c r="K37" s="77">
        <f t="shared" si="6"/>
        <v>758.29100000000005</v>
      </c>
      <c r="L37" s="77">
        <f t="shared" si="7"/>
        <v>373.38599999999997</v>
      </c>
      <c r="M37" s="77">
        <f t="shared" si="8"/>
        <v>668.09699999999998</v>
      </c>
    </row>
    <row r="38" spans="8:13" ht="12.75" customHeight="1" x14ac:dyDescent="0.2">
      <c r="H38" s="94" t="str">
        <f t="shared" si="3"/>
        <v>FVE</v>
      </c>
      <c r="I38" s="95">
        <f t="shared" si="4"/>
        <v>0.1005663730518688</v>
      </c>
      <c r="J38" s="94" t="str">
        <f t="shared" si="5"/>
        <v>FVE</v>
      </c>
      <c r="K38" s="77">
        <f t="shared" si="6"/>
        <v>10409.68999999999</v>
      </c>
      <c r="L38" s="77">
        <f t="shared" si="7"/>
        <v>6919.905999999999</v>
      </c>
      <c r="M38" s="77">
        <f t="shared" si="8"/>
        <v>3254.0740000000064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289" customWidth="1"/>
    <col min="9" max="9" width="11.42578125" style="289" customWidth="1"/>
    <col min="10" max="16384" width="9.140625" style="289"/>
  </cols>
  <sheetData>
    <row r="1" spans="1:9" ht="18.75" x14ac:dyDescent="0.2">
      <c r="A1" s="288" t="s">
        <v>356</v>
      </c>
      <c r="I1" s="290"/>
    </row>
    <row r="2" spans="1:9" s="115" customFormat="1" ht="6" customHeight="1" x14ac:dyDescent="0.25">
      <c r="A2" s="291"/>
    </row>
    <row r="3" spans="1:9" ht="12.75" customHeight="1" x14ac:dyDescent="0.2">
      <c r="A3" s="381" t="s">
        <v>421</v>
      </c>
      <c r="B3" s="381"/>
      <c r="C3" s="381"/>
      <c r="D3" s="381"/>
      <c r="E3" s="381"/>
      <c r="F3" s="381"/>
      <c r="G3" s="381"/>
      <c r="H3" s="381"/>
      <c r="I3" s="381"/>
    </row>
    <row r="4" spans="1:9" x14ac:dyDescent="0.2">
      <c r="A4" s="381"/>
      <c r="B4" s="381"/>
      <c r="C4" s="381"/>
      <c r="D4" s="381"/>
      <c r="E4" s="381"/>
      <c r="F4" s="381"/>
      <c r="G4" s="381"/>
      <c r="H4" s="381"/>
      <c r="I4" s="381"/>
    </row>
    <row r="5" spans="1:9" x14ac:dyDescent="0.2">
      <c r="A5" s="381"/>
      <c r="B5" s="381"/>
      <c r="C5" s="381"/>
      <c r="D5" s="381"/>
      <c r="E5" s="381"/>
      <c r="F5" s="381"/>
      <c r="G5" s="381"/>
      <c r="H5" s="381"/>
      <c r="I5" s="381"/>
    </row>
    <row r="6" spans="1:9" x14ac:dyDescent="0.2">
      <c r="A6" s="381"/>
      <c r="B6" s="381"/>
      <c r="C6" s="381"/>
      <c r="D6" s="381"/>
      <c r="E6" s="381"/>
      <c r="F6" s="381"/>
      <c r="G6" s="381"/>
      <c r="H6" s="381"/>
      <c r="I6" s="381"/>
    </row>
    <row r="7" spans="1:9" x14ac:dyDescent="0.2">
      <c r="A7" s="381"/>
      <c r="B7" s="381"/>
      <c r="C7" s="381"/>
      <c r="D7" s="381"/>
      <c r="E7" s="381"/>
      <c r="F7" s="381"/>
      <c r="G7" s="381"/>
      <c r="H7" s="381"/>
      <c r="I7" s="381"/>
    </row>
    <row r="8" spans="1:9" x14ac:dyDescent="0.2">
      <c r="A8" s="381"/>
      <c r="B8" s="381"/>
      <c r="C8" s="381"/>
      <c r="D8" s="381"/>
      <c r="E8" s="381"/>
      <c r="F8" s="381"/>
      <c r="G8" s="381"/>
      <c r="H8" s="381"/>
      <c r="I8" s="381"/>
    </row>
    <row r="9" spans="1:9" x14ac:dyDescent="0.2">
      <c r="A9" s="381"/>
      <c r="B9" s="381"/>
      <c r="C9" s="381"/>
      <c r="D9" s="381"/>
      <c r="E9" s="381"/>
      <c r="F9" s="381"/>
      <c r="G9" s="381"/>
      <c r="H9" s="381"/>
      <c r="I9" s="381"/>
    </row>
    <row r="10" spans="1:9" x14ac:dyDescent="0.2">
      <c r="A10" s="381"/>
      <c r="B10" s="381"/>
      <c r="C10" s="381"/>
      <c r="D10" s="381"/>
      <c r="E10" s="381"/>
      <c r="F10" s="381"/>
      <c r="G10" s="381"/>
      <c r="H10" s="381"/>
      <c r="I10" s="381"/>
    </row>
    <row r="11" spans="1:9" x14ac:dyDescent="0.2">
      <c r="A11" s="381"/>
      <c r="B11" s="381"/>
      <c r="C11" s="381"/>
      <c r="D11" s="381"/>
      <c r="E11" s="381"/>
      <c r="F11" s="381"/>
      <c r="G11" s="381"/>
      <c r="H11" s="381"/>
      <c r="I11" s="381"/>
    </row>
    <row r="12" spans="1:9" x14ac:dyDescent="0.2">
      <c r="A12" s="381"/>
      <c r="B12" s="381"/>
      <c r="C12" s="381"/>
      <c r="D12" s="381"/>
      <c r="E12" s="381"/>
      <c r="F12" s="381"/>
      <c r="G12" s="381"/>
      <c r="H12" s="381"/>
      <c r="I12" s="381"/>
    </row>
    <row r="13" spans="1:9" x14ac:dyDescent="0.2">
      <c r="A13" s="381"/>
      <c r="B13" s="381"/>
      <c r="C13" s="381"/>
      <c r="D13" s="381"/>
      <c r="E13" s="381"/>
      <c r="F13" s="381"/>
      <c r="G13" s="381"/>
      <c r="H13" s="381"/>
      <c r="I13" s="381"/>
    </row>
    <row r="14" spans="1:9" x14ac:dyDescent="0.2">
      <c r="A14" s="381"/>
      <c r="B14" s="381"/>
      <c r="C14" s="381"/>
      <c r="D14" s="381"/>
      <c r="E14" s="381"/>
      <c r="F14" s="381"/>
      <c r="G14" s="381"/>
      <c r="H14" s="381"/>
      <c r="I14" s="381"/>
    </row>
    <row r="15" spans="1:9" x14ac:dyDescent="0.2">
      <c r="A15" s="381"/>
      <c r="B15" s="381"/>
      <c r="C15" s="381"/>
      <c r="D15" s="381"/>
      <c r="E15" s="381"/>
      <c r="F15" s="381"/>
      <c r="G15" s="381"/>
      <c r="H15" s="381"/>
      <c r="I15" s="381"/>
    </row>
    <row r="16" spans="1:9" x14ac:dyDescent="0.2">
      <c r="A16" s="381"/>
      <c r="B16" s="381"/>
      <c r="C16" s="381"/>
      <c r="D16" s="381"/>
      <c r="E16" s="381"/>
      <c r="F16" s="381"/>
      <c r="G16" s="381"/>
      <c r="H16" s="381"/>
      <c r="I16" s="381"/>
    </row>
    <row r="17" spans="1:9" x14ac:dyDescent="0.2">
      <c r="A17" s="381"/>
      <c r="B17" s="381"/>
      <c r="C17" s="381"/>
      <c r="D17" s="381"/>
      <c r="E17" s="381"/>
      <c r="F17" s="381"/>
      <c r="G17" s="381"/>
      <c r="H17" s="381"/>
      <c r="I17" s="381"/>
    </row>
    <row r="18" spans="1:9" x14ac:dyDescent="0.2">
      <c r="A18" s="381"/>
      <c r="B18" s="381"/>
      <c r="C18" s="381"/>
      <c r="D18" s="381"/>
      <c r="E18" s="381"/>
      <c r="F18" s="381"/>
      <c r="G18" s="381"/>
      <c r="H18" s="381"/>
      <c r="I18" s="381"/>
    </row>
    <row r="19" spans="1:9" x14ac:dyDescent="0.2">
      <c r="A19" s="381"/>
      <c r="B19" s="381"/>
      <c r="C19" s="381"/>
      <c r="D19" s="381"/>
      <c r="E19" s="381"/>
      <c r="F19" s="381"/>
      <c r="G19" s="381"/>
      <c r="H19" s="381"/>
      <c r="I19" s="381"/>
    </row>
    <row r="20" spans="1:9" x14ac:dyDescent="0.2">
      <c r="A20" s="381"/>
      <c r="B20" s="381"/>
      <c r="C20" s="381"/>
      <c r="D20" s="381"/>
      <c r="E20" s="381"/>
      <c r="F20" s="381"/>
      <c r="G20" s="381"/>
      <c r="H20" s="381"/>
      <c r="I20" s="381"/>
    </row>
    <row r="21" spans="1:9" x14ac:dyDescent="0.2">
      <c r="A21" s="381"/>
      <c r="B21" s="381"/>
      <c r="C21" s="381"/>
      <c r="D21" s="381"/>
      <c r="E21" s="381"/>
      <c r="F21" s="381"/>
      <c r="G21" s="381"/>
      <c r="H21" s="381"/>
      <c r="I21" s="381"/>
    </row>
    <row r="22" spans="1:9" x14ac:dyDescent="0.2">
      <c r="A22" s="381"/>
      <c r="B22" s="381"/>
      <c r="C22" s="381"/>
      <c r="D22" s="381"/>
      <c r="E22" s="381"/>
      <c r="F22" s="381"/>
      <c r="G22" s="381"/>
      <c r="H22" s="381"/>
      <c r="I22" s="381"/>
    </row>
    <row r="23" spans="1:9" x14ac:dyDescent="0.2">
      <c r="A23" s="381"/>
      <c r="B23" s="381"/>
      <c r="C23" s="381"/>
      <c r="D23" s="381"/>
      <c r="E23" s="381"/>
      <c r="F23" s="381"/>
      <c r="G23" s="381"/>
      <c r="H23" s="381"/>
      <c r="I23" s="381"/>
    </row>
    <row r="24" spans="1:9" x14ac:dyDescent="0.2">
      <c r="A24" s="381"/>
      <c r="B24" s="381"/>
      <c r="C24" s="381"/>
      <c r="D24" s="381"/>
      <c r="E24" s="381"/>
      <c r="F24" s="381"/>
      <c r="G24" s="381"/>
      <c r="H24" s="381"/>
      <c r="I24" s="381"/>
    </row>
    <row r="25" spans="1:9" x14ac:dyDescent="0.2">
      <c r="A25" s="381"/>
      <c r="B25" s="381"/>
      <c r="C25" s="381"/>
      <c r="D25" s="381"/>
      <c r="E25" s="381"/>
      <c r="F25" s="381"/>
      <c r="G25" s="381"/>
      <c r="H25" s="381"/>
      <c r="I25" s="381"/>
    </row>
    <row r="26" spans="1:9" x14ac:dyDescent="0.2">
      <c r="A26" s="381"/>
      <c r="B26" s="381"/>
      <c r="C26" s="381"/>
      <c r="D26" s="381"/>
      <c r="E26" s="381"/>
      <c r="F26" s="381"/>
      <c r="G26" s="381"/>
      <c r="H26" s="381"/>
      <c r="I26" s="381"/>
    </row>
    <row r="27" spans="1:9" x14ac:dyDescent="0.2">
      <c r="A27" s="381"/>
      <c r="B27" s="381"/>
      <c r="C27" s="381"/>
      <c r="D27" s="381"/>
      <c r="E27" s="381"/>
      <c r="F27" s="381"/>
      <c r="G27" s="381"/>
      <c r="H27" s="381"/>
      <c r="I27" s="381"/>
    </row>
    <row r="28" spans="1:9" x14ac:dyDescent="0.2">
      <c r="A28" s="381"/>
      <c r="B28" s="381"/>
      <c r="C28" s="381"/>
      <c r="D28" s="381"/>
      <c r="E28" s="381"/>
      <c r="F28" s="381"/>
      <c r="G28" s="381"/>
      <c r="H28" s="381"/>
      <c r="I28" s="381"/>
    </row>
    <row r="29" spans="1:9" x14ac:dyDescent="0.2">
      <c r="A29" s="381"/>
      <c r="B29" s="381"/>
      <c r="C29" s="381"/>
      <c r="D29" s="381"/>
      <c r="E29" s="381"/>
      <c r="F29" s="381"/>
      <c r="G29" s="381"/>
      <c r="H29" s="381"/>
      <c r="I29" s="381"/>
    </row>
    <row r="30" spans="1:9" x14ac:dyDescent="0.2">
      <c r="A30" s="381"/>
      <c r="B30" s="381"/>
      <c r="C30" s="381"/>
      <c r="D30" s="381"/>
      <c r="E30" s="381"/>
      <c r="F30" s="381"/>
      <c r="G30" s="381"/>
      <c r="H30" s="381"/>
      <c r="I30" s="381"/>
    </row>
    <row r="31" spans="1:9" x14ac:dyDescent="0.2">
      <c r="A31" s="381"/>
      <c r="B31" s="381"/>
      <c r="C31" s="381"/>
      <c r="D31" s="381"/>
      <c r="E31" s="381"/>
      <c r="F31" s="381"/>
      <c r="G31" s="381"/>
      <c r="H31" s="381"/>
      <c r="I31" s="381"/>
    </row>
    <row r="32" spans="1:9" x14ac:dyDescent="0.2">
      <c r="A32" s="381"/>
      <c r="B32" s="381"/>
      <c r="C32" s="381"/>
      <c r="D32" s="381"/>
      <c r="E32" s="381"/>
      <c r="F32" s="381"/>
      <c r="G32" s="381"/>
      <c r="H32" s="381"/>
      <c r="I32" s="381"/>
    </row>
    <row r="33" spans="1:9" x14ac:dyDescent="0.2">
      <c r="A33" s="381"/>
      <c r="B33" s="381"/>
      <c r="C33" s="381"/>
      <c r="D33" s="381"/>
      <c r="E33" s="381"/>
      <c r="F33" s="381"/>
      <c r="G33" s="381"/>
      <c r="H33" s="381"/>
      <c r="I33" s="381"/>
    </row>
    <row r="34" spans="1:9" x14ac:dyDescent="0.2">
      <c r="A34" s="381"/>
      <c r="B34" s="381"/>
      <c r="C34" s="381"/>
      <c r="D34" s="381"/>
      <c r="E34" s="381"/>
      <c r="F34" s="381"/>
      <c r="G34" s="381"/>
      <c r="H34" s="381"/>
      <c r="I34" s="381"/>
    </row>
    <row r="35" spans="1:9" x14ac:dyDescent="0.2">
      <c r="A35" s="381"/>
      <c r="B35" s="381"/>
      <c r="C35" s="381"/>
      <c r="D35" s="381"/>
      <c r="E35" s="381"/>
      <c r="F35" s="381"/>
      <c r="G35" s="381"/>
      <c r="H35" s="381"/>
      <c r="I35" s="381"/>
    </row>
    <row r="36" spans="1:9" x14ac:dyDescent="0.2">
      <c r="A36" s="381"/>
      <c r="B36" s="381"/>
      <c r="C36" s="381"/>
      <c r="D36" s="381"/>
      <c r="E36" s="381"/>
      <c r="F36" s="381"/>
      <c r="G36" s="381"/>
      <c r="H36" s="381"/>
      <c r="I36" s="381"/>
    </row>
    <row r="37" spans="1:9" x14ac:dyDescent="0.2">
      <c r="A37" s="381"/>
      <c r="B37" s="381"/>
      <c r="C37" s="381"/>
      <c r="D37" s="381"/>
      <c r="E37" s="381"/>
      <c r="F37" s="381"/>
      <c r="G37" s="381"/>
      <c r="H37" s="381"/>
      <c r="I37" s="381"/>
    </row>
    <row r="38" spans="1:9" x14ac:dyDescent="0.2">
      <c r="A38" s="381"/>
      <c r="B38" s="381"/>
      <c r="C38" s="381"/>
      <c r="D38" s="381"/>
      <c r="E38" s="381"/>
      <c r="F38" s="381"/>
      <c r="G38" s="381"/>
      <c r="H38" s="381"/>
      <c r="I38" s="381"/>
    </row>
    <row r="39" spans="1:9" x14ac:dyDescent="0.2">
      <c r="A39" s="381"/>
      <c r="B39" s="381"/>
      <c r="C39" s="381"/>
      <c r="D39" s="381"/>
      <c r="E39" s="381"/>
      <c r="F39" s="381"/>
      <c r="G39" s="381"/>
      <c r="H39" s="381"/>
      <c r="I39" s="381"/>
    </row>
    <row r="40" spans="1:9" x14ac:dyDescent="0.2">
      <c r="A40" s="381"/>
      <c r="B40" s="381"/>
      <c r="C40" s="381"/>
      <c r="D40" s="381"/>
      <c r="E40" s="381"/>
      <c r="F40" s="381"/>
      <c r="G40" s="381"/>
      <c r="H40" s="381"/>
      <c r="I40" s="381"/>
    </row>
    <row r="41" spans="1:9" x14ac:dyDescent="0.2">
      <c r="A41" s="381"/>
      <c r="B41" s="381"/>
      <c r="C41" s="381"/>
      <c r="D41" s="381"/>
      <c r="E41" s="381"/>
      <c r="F41" s="381"/>
      <c r="G41" s="381"/>
      <c r="H41" s="381"/>
      <c r="I41" s="381"/>
    </row>
    <row r="42" spans="1:9" x14ac:dyDescent="0.2">
      <c r="A42" s="381"/>
      <c r="B42" s="381"/>
      <c r="C42" s="381"/>
      <c r="D42" s="381"/>
      <c r="E42" s="381"/>
      <c r="F42" s="381"/>
      <c r="G42" s="381"/>
      <c r="H42" s="381"/>
      <c r="I42" s="381"/>
    </row>
    <row r="43" spans="1:9" x14ac:dyDescent="0.2">
      <c r="A43" s="381"/>
      <c r="B43" s="381"/>
      <c r="C43" s="381"/>
      <c r="D43" s="381"/>
      <c r="E43" s="381"/>
      <c r="F43" s="381"/>
      <c r="G43" s="381"/>
      <c r="H43" s="381"/>
      <c r="I43" s="381"/>
    </row>
    <row r="44" spans="1:9" x14ac:dyDescent="0.2">
      <c r="A44" s="381"/>
      <c r="B44" s="381"/>
      <c r="C44" s="381"/>
      <c r="D44" s="381"/>
      <c r="E44" s="381"/>
      <c r="F44" s="381"/>
      <c r="G44" s="381"/>
      <c r="H44" s="381"/>
      <c r="I44" s="381"/>
    </row>
    <row r="45" spans="1:9" x14ac:dyDescent="0.2">
      <c r="A45" s="381"/>
      <c r="B45" s="381"/>
      <c r="C45" s="381"/>
      <c r="D45" s="381"/>
      <c r="E45" s="381"/>
      <c r="F45" s="381"/>
      <c r="G45" s="381"/>
      <c r="H45" s="381"/>
      <c r="I45" s="381"/>
    </row>
    <row r="46" spans="1:9" x14ac:dyDescent="0.2">
      <c r="A46" s="381"/>
      <c r="B46" s="381"/>
      <c r="C46" s="381"/>
      <c r="D46" s="381"/>
      <c r="E46" s="381"/>
      <c r="F46" s="381"/>
      <c r="G46" s="381"/>
      <c r="H46" s="381"/>
      <c r="I46" s="381"/>
    </row>
    <row r="47" spans="1:9" x14ac:dyDescent="0.2">
      <c r="A47" s="381"/>
      <c r="B47" s="381"/>
      <c r="C47" s="381"/>
      <c r="D47" s="381"/>
      <c r="E47" s="381"/>
      <c r="F47" s="381"/>
      <c r="G47" s="381"/>
      <c r="H47" s="381"/>
      <c r="I47" s="381"/>
    </row>
    <row r="48" spans="1:9" x14ac:dyDescent="0.2">
      <c r="A48" s="381"/>
      <c r="B48" s="381"/>
      <c r="C48" s="381"/>
      <c r="D48" s="381"/>
      <c r="E48" s="381"/>
      <c r="F48" s="381"/>
      <c r="G48" s="381"/>
      <c r="H48" s="381"/>
      <c r="I48" s="381"/>
    </row>
    <row r="49" spans="1:9" x14ac:dyDescent="0.2">
      <c r="A49" s="381"/>
      <c r="B49" s="381"/>
      <c r="C49" s="381"/>
      <c r="D49" s="381"/>
      <c r="E49" s="381"/>
      <c r="F49" s="381"/>
      <c r="G49" s="381"/>
      <c r="H49" s="381"/>
      <c r="I49" s="381"/>
    </row>
    <row r="50" spans="1:9" x14ac:dyDescent="0.2">
      <c r="A50" s="381"/>
      <c r="B50" s="381"/>
      <c r="C50" s="381"/>
      <c r="D50" s="381"/>
      <c r="E50" s="381"/>
      <c r="F50" s="381"/>
      <c r="G50" s="381"/>
      <c r="H50" s="381"/>
      <c r="I50" s="381"/>
    </row>
    <row r="51" spans="1:9" x14ac:dyDescent="0.2">
      <c r="A51" s="381"/>
      <c r="B51" s="381"/>
      <c r="C51" s="381"/>
      <c r="D51" s="381"/>
      <c r="E51" s="381"/>
      <c r="F51" s="381"/>
      <c r="G51" s="381"/>
      <c r="H51" s="381"/>
      <c r="I51" s="381"/>
    </row>
    <row r="52" spans="1:9" x14ac:dyDescent="0.2">
      <c r="A52" s="381"/>
      <c r="B52" s="381"/>
      <c r="C52" s="381"/>
      <c r="D52" s="381"/>
      <c r="E52" s="381"/>
      <c r="F52" s="381"/>
      <c r="G52" s="381"/>
      <c r="H52" s="381"/>
      <c r="I52" s="381"/>
    </row>
    <row r="53" spans="1:9" x14ac:dyDescent="0.2">
      <c r="A53" s="381"/>
      <c r="B53" s="381"/>
      <c r="C53" s="381"/>
      <c r="D53" s="381"/>
      <c r="E53" s="381"/>
      <c r="F53" s="381"/>
      <c r="G53" s="381"/>
      <c r="H53" s="381"/>
      <c r="I53" s="381"/>
    </row>
    <row r="54" spans="1:9" x14ac:dyDescent="0.2">
      <c r="A54" s="381"/>
      <c r="B54" s="381"/>
      <c r="C54" s="381"/>
      <c r="D54" s="381"/>
      <c r="E54" s="381"/>
      <c r="F54" s="381"/>
      <c r="G54" s="381"/>
      <c r="H54" s="381"/>
      <c r="I54" s="381"/>
    </row>
    <row r="55" spans="1:9" x14ac:dyDescent="0.2">
      <c r="A55" s="381"/>
      <c r="B55" s="381"/>
      <c r="C55" s="381"/>
      <c r="D55" s="381"/>
      <c r="E55" s="381"/>
      <c r="F55" s="381"/>
      <c r="G55" s="381"/>
      <c r="H55" s="381"/>
      <c r="I55" s="381"/>
    </row>
    <row r="56" spans="1:9" x14ac:dyDescent="0.2">
      <c r="A56" s="381"/>
      <c r="B56" s="381"/>
      <c r="C56" s="381"/>
      <c r="D56" s="381"/>
      <c r="E56" s="381"/>
      <c r="F56" s="381"/>
      <c r="G56" s="381"/>
      <c r="H56" s="381"/>
      <c r="I56" s="381"/>
    </row>
    <row r="57" spans="1:9" x14ac:dyDescent="0.2">
      <c r="A57" s="381"/>
      <c r="B57" s="381"/>
      <c r="C57" s="381"/>
      <c r="D57" s="381"/>
      <c r="E57" s="381"/>
      <c r="F57" s="381"/>
      <c r="G57" s="381"/>
      <c r="H57" s="381"/>
      <c r="I57" s="381"/>
    </row>
    <row r="58" spans="1:9" x14ac:dyDescent="0.2">
      <c r="A58" s="381"/>
      <c r="B58" s="381"/>
      <c r="C58" s="381"/>
      <c r="D58" s="381"/>
      <c r="E58" s="381"/>
      <c r="F58" s="381"/>
      <c r="G58" s="381"/>
      <c r="H58" s="381"/>
      <c r="I58" s="381"/>
    </row>
    <row r="59" spans="1:9" x14ac:dyDescent="0.2">
      <c r="A59" s="381"/>
      <c r="B59" s="381"/>
      <c r="C59" s="381"/>
      <c r="D59" s="381"/>
      <c r="E59" s="381"/>
      <c r="F59" s="381"/>
      <c r="G59" s="381"/>
      <c r="H59" s="381"/>
      <c r="I59" s="381"/>
    </row>
    <row r="60" spans="1:9" x14ac:dyDescent="0.2">
      <c r="A60" s="381"/>
      <c r="B60" s="381"/>
      <c r="C60" s="381"/>
      <c r="D60" s="381"/>
      <c r="E60" s="381"/>
      <c r="F60" s="381"/>
      <c r="G60" s="381"/>
      <c r="H60" s="381"/>
      <c r="I60" s="381"/>
    </row>
    <row r="61" spans="1:9" x14ac:dyDescent="0.2">
      <c r="A61" s="381"/>
      <c r="B61" s="381"/>
      <c r="C61" s="381"/>
      <c r="D61" s="381"/>
      <c r="E61" s="381"/>
      <c r="F61" s="381"/>
      <c r="G61" s="381"/>
      <c r="H61" s="381"/>
      <c r="I61" s="381"/>
    </row>
    <row r="62" spans="1:9" x14ac:dyDescent="0.2">
      <c r="A62" s="381"/>
      <c r="B62" s="381"/>
      <c r="C62" s="381"/>
      <c r="D62" s="381"/>
      <c r="E62" s="381"/>
      <c r="F62" s="381"/>
      <c r="G62" s="381"/>
      <c r="H62" s="381"/>
      <c r="I62" s="381"/>
    </row>
    <row r="63" spans="1:9" x14ac:dyDescent="0.2">
      <c r="A63" s="381"/>
      <c r="B63" s="381"/>
      <c r="C63" s="381"/>
      <c r="D63" s="381"/>
      <c r="E63" s="381"/>
      <c r="F63" s="381"/>
      <c r="G63" s="381"/>
      <c r="H63" s="381"/>
      <c r="I63" s="381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349</v>
      </c>
      <c r="M1" s="53" t="str">
        <f>Titulní!A35</f>
        <v>IV. čtvrtletí 2020</v>
      </c>
    </row>
    <row r="2" spans="1:24" ht="6" customHeight="1" x14ac:dyDescent="0.2">
      <c r="A2" s="282"/>
    </row>
    <row r="3" spans="1:24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4" ht="13.5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4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445" t="s">
        <v>54</v>
      </c>
      <c r="B7" s="386">
        <f>F8</f>
        <v>2792.6829299999986</v>
      </c>
      <c r="C7" s="387"/>
      <c r="D7" s="387"/>
      <c r="E7" s="387"/>
      <c r="F7" s="387"/>
      <c r="G7" s="388"/>
      <c r="H7" s="386">
        <f>SUM(H8,J8,L8)</f>
        <v>2123087.2879999997</v>
      </c>
      <c r="I7" s="387"/>
      <c r="J7" s="387"/>
      <c r="K7" s="387"/>
      <c r="L7" s="387"/>
      <c r="M7" s="387"/>
      <c r="N7" s="80"/>
    </row>
    <row r="8" spans="1:24" x14ac:dyDescent="0.2">
      <c r="A8" s="446"/>
      <c r="B8" s="354">
        <f>SUM(B9:B16)</f>
        <v>2793.8700999999983</v>
      </c>
      <c r="C8" s="355">
        <v>0.13095885570286198</v>
      </c>
      <c r="D8" s="356">
        <f>SUM(D9:D16)</f>
        <v>2794.266079999999</v>
      </c>
      <c r="E8" s="355">
        <v>0.13097425968324319</v>
      </c>
      <c r="F8" s="356">
        <f>SUM(F9:F16)</f>
        <v>2792.6829299999986</v>
      </c>
      <c r="G8" s="357">
        <v>0.13092963381352085</v>
      </c>
      <c r="H8" s="354">
        <f>SUM(H9:H16)</f>
        <v>733049.19799999986</v>
      </c>
      <c r="I8" s="355">
        <v>0.10399779535044527</v>
      </c>
      <c r="J8" s="356">
        <f>SUM(J9:J16)</f>
        <v>756539.96499999997</v>
      </c>
      <c r="K8" s="355">
        <v>9.813767885013279E-2</v>
      </c>
      <c r="L8" s="356">
        <f>SUM(L9:L16)</f>
        <v>633498.12500000012</v>
      </c>
      <c r="M8" s="355">
        <v>8.1884426979828284E-2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1652.4259999999999</v>
      </c>
      <c r="C10" s="225">
        <v>0.16428403550960852</v>
      </c>
      <c r="D10" s="191">
        <v>1652.4259999999999</v>
      </c>
      <c r="E10" s="225">
        <v>0.16428403550960857</v>
      </c>
      <c r="F10" s="191">
        <v>1652.4259999999999</v>
      </c>
      <c r="G10" s="226">
        <v>0.16428403550960857</v>
      </c>
      <c r="H10" s="188">
        <v>567071.05799999996</v>
      </c>
      <c r="I10" s="225">
        <v>0.17781883136687404</v>
      </c>
      <c r="J10" s="191">
        <v>580076.29299999995</v>
      </c>
      <c r="K10" s="225">
        <v>0.15269493204661469</v>
      </c>
      <c r="L10" s="191">
        <v>524795.47500000009</v>
      </c>
      <c r="M10" s="225">
        <v>0.14528327772912145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198.22479999999999</v>
      </c>
      <c r="C12" s="225">
        <v>0.20815323033452748</v>
      </c>
      <c r="D12" s="191">
        <v>198.6688</v>
      </c>
      <c r="E12" s="225">
        <v>0.2070771036714483</v>
      </c>
      <c r="F12" s="191">
        <v>198.6688</v>
      </c>
      <c r="G12" s="226">
        <v>0.20648652435255499</v>
      </c>
      <c r="H12" s="188">
        <v>35289.841999999982</v>
      </c>
      <c r="I12" s="225">
        <v>0.10565277225897493</v>
      </c>
      <c r="J12" s="191">
        <v>36158.076999999997</v>
      </c>
      <c r="K12" s="225">
        <v>0.10421861187047937</v>
      </c>
      <c r="L12" s="191">
        <v>37569.654999999992</v>
      </c>
      <c r="M12" s="225">
        <v>0.10552931587918392</v>
      </c>
      <c r="N12" s="83"/>
      <c r="O12" s="92"/>
      <c r="X12" s="77"/>
    </row>
    <row r="13" spans="1:24" x14ac:dyDescent="0.2">
      <c r="A13" s="204" t="s">
        <v>43</v>
      </c>
      <c r="B13" s="188">
        <v>644.30269999999996</v>
      </c>
      <c r="C13" s="225">
        <v>0.5894996363974524</v>
      </c>
      <c r="D13" s="191">
        <v>644.30269999999996</v>
      </c>
      <c r="E13" s="225">
        <v>0.59032114315966167</v>
      </c>
      <c r="F13" s="191">
        <v>644.30119999999999</v>
      </c>
      <c r="G13" s="226">
        <v>0.59067907587307611</v>
      </c>
      <c r="H13" s="188">
        <v>117056.52900000001</v>
      </c>
      <c r="I13" s="225">
        <v>0.50638881687989223</v>
      </c>
      <c r="J13" s="191">
        <v>132749.19600000003</v>
      </c>
      <c r="K13" s="225">
        <v>0.55156128313002506</v>
      </c>
      <c r="L13" s="191">
        <v>66013.792999999991</v>
      </c>
      <c r="M13" s="225">
        <v>0.39181115443214976</v>
      </c>
      <c r="N13" s="83"/>
      <c r="O13" s="92"/>
      <c r="X13" s="77"/>
    </row>
    <row r="14" spans="1:24" x14ac:dyDescent="0.2">
      <c r="A14" s="204" t="s">
        <v>44</v>
      </c>
      <c r="B14" s="188">
        <v>45</v>
      </c>
      <c r="C14" s="225">
        <v>3.8412291933418691E-2</v>
      </c>
      <c r="D14" s="191">
        <v>45</v>
      </c>
      <c r="E14" s="225">
        <v>3.8412291933418691E-2</v>
      </c>
      <c r="F14" s="191">
        <v>45</v>
      </c>
      <c r="G14" s="226">
        <v>3.8412291933418691E-2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6.0439999999999996</v>
      </c>
      <c r="C15" s="225">
        <v>1.7806878451850416E-2</v>
      </c>
      <c r="D15" s="191">
        <v>6.0439999999999996</v>
      </c>
      <c r="E15" s="227">
        <v>1.7806878451850416E-2</v>
      </c>
      <c r="F15" s="191">
        <v>6.0439999999999996</v>
      </c>
      <c r="G15" s="228">
        <v>1.7807271931243419E-2</v>
      </c>
      <c r="H15" s="188">
        <v>788.96600000000001</v>
      </c>
      <c r="I15" s="225">
        <v>1.145920548931508E-2</v>
      </c>
      <c r="J15" s="191">
        <v>432.7</v>
      </c>
      <c r="K15" s="227">
        <v>8.6605595077711844E-3</v>
      </c>
      <c r="L15" s="191">
        <v>553.68100000000004</v>
      </c>
      <c r="M15" s="227">
        <v>7.7233992475613774E-3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247.87259999999884</v>
      </c>
      <c r="C16" s="225">
        <v>0.11998181225110639</v>
      </c>
      <c r="D16" s="189">
        <v>247.82457999999889</v>
      </c>
      <c r="E16" s="227">
        <v>0.12025297046326747</v>
      </c>
      <c r="F16" s="189">
        <v>246.24292999999895</v>
      </c>
      <c r="G16" s="228">
        <v>0.11988646189961112</v>
      </c>
      <c r="H16" s="188">
        <v>12842.802999999994</v>
      </c>
      <c r="I16" s="225">
        <v>0.11852680996112992</v>
      </c>
      <c r="J16" s="189">
        <v>7123.6990000000087</v>
      </c>
      <c r="K16" s="227">
        <v>0.11800640070968524</v>
      </c>
      <c r="L16" s="189">
        <v>4565.5210000000097</v>
      </c>
      <c r="M16" s="227">
        <v>0.13230554810787898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34" t="s">
        <v>252</v>
      </c>
      <c r="C18" s="435"/>
      <c r="D18" s="435"/>
      <c r="E18" s="435"/>
      <c r="F18" s="435"/>
      <c r="G18" s="435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0.10084662331304139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0.12509002591460908</v>
      </c>
      <c r="J20" s="94" t="str">
        <f t="shared" ref="J20:J26" si="1">A10</f>
        <v>PE</v>
      </c>
      <c r="K20" s="83">
        <f t="shared" si="0"/>
        <v>1671942.8259999999</v>
      </c>
      <c r="L20" s="94" t="str">
        <f t="shared" ref="L20:L26" si="2">A10</f>
        <v>PE</v>
      </c>
      <c r="M20" s="92">
        <f>K20/'6.1, 6.2'!C5</f>
        <v>0.15772772555176864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0.12849319018458749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42" t="s">
        <v>54</v>
      </c>
      <c r="B22" s="444">
        <f>SUM(B23,D23,F23)</f>
        <v>2048074.0550000002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0.18350096442425667</v>
      </c>
      <c r="J22" s="94" t="str">
        <f t="shared" si="1"/>
        <v>PSE</v>
      </c>
      <c r="K22" s="83">
        <f t="shared" si="0"/>
        <v>109017.57399999996</v>
      </c>
      <c r="L22" s="94" t="str">
        <f t="shared" si="2"/>
        <v>PSE</v>
      </c>
      <c r="M22" s="92">
        <f>K22/'6.1, 6.2'!E5</f>
        <v>0.10513055436415815</v>
      </c>
      <c r="N22" s="85"/>
      <c r="O22" s="75"/>
    </row>
    <row r="23" spans="1:15" x14ac:dyDescent="0.2">
      <c r="A23" s="443"/>
      <c r="B23" s="354">
        <f>SUM(B24:B27)</f>
        <v>634437.74600000004</v>
      </c>
      <c r="C23" s="358">
        <v>0.13644321900279308</v>
      </c>
      <c r="D23" s="356">
        <f>SUM(D24:D27)</f>
        <v>686284.74900000007</v>
      </c>
      <c r="E23" s="358">
        <v>0.14199362426431242</v>
      </c>
      <c r="F23" s="356">
        <f>SUM(F24:F27)</f>
        <v>727351.56</v>
      </c>
      <c r="G23" s="358">
        <v>0.14574945313077942</v>
      </c>
      <c r="H23" s="75"/>
      <c r="I23" s="75"/>
      <c r="J23" s="94" t="str">
        <f t="shared" si="1"/>
        <v>VE</v>
      </c>
      <c r="K23" s="83">
        <f t="shared" si="0"/>
        <v>315819.51800000004</v>
      </c>
      <c r="L23" s="94" t="str">
        <f t="shared" si="2"/>
        <v>VE</v>
      </c>
      <c r="M23" s="92">
        <f>K23/'6.1, 6.2'!F5</f>
        <v>0.49321980866727871</v>
      </c>
      <c r="N23" s="85"/>
      <c r="O23" s="75"/>
    </row>
    <row r="24" spans="1:15" x14ac:dyDescent="0.2">
      <c r="A24" s="178" t="s">
        <v>8</v>
      </c>
      <c r="B24" s="188">
        <v>57103.389000000003</v>
      </c>
      <c r="C24" s="225">
        <v>8.7338895302877917E-2</v>
      </c>
      <c r="D24" s="189">
        <v>66562.460000000006</v>
      </c>
      <c r="E24" s="225">
        <v>0.10561178532684055</v>
      </c>
      <c r="F24" s="189">
        <v>65320.784</v>
      </c>
      <c r="G24" s="225">
        <v>0.11072620692774066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248394.41200000001</v>
      </c>
      <c r="C25" s="225">
        <v>0.12437496001879723</v>
      </c>
      <c r="D25" s="191">
        <v>246013.321</v>
      </c>
      <c r="E25" s="225">
        <v>0.12546933566980756</v>
      </c>
      <c r="F25" s="191">
        <v>228067.01800000001</v>
      </c>
      <c r="G25" s="225">
        <v>0.12546651197164696</v>
      </c>
      <c r="H25" s="75"/>
      <c r="I25" s="75"/>
      <c r="J25" s="94" t="str">
        <f t="shared" si="1"/>
        <v>VTE</v>
      </c>
      <c r="K25" s="83">
        <f t="shared" si="0"/>
        <v>1775.347</v>
      </c>
      <c r="L25" s="94" t="str">
        <f t="shared" si="2"/>
        <v>VTE</v>
      </c>
      <c r="M25" s="92">
        <f>K25/'6.1, 6.2'!H5</f>
        <v>9.3193640186692035E-3</v>
      </c>
      <c r="N25" s="85"/>
      <c r="O25" s="93"/>
    </row>
    <row r="26" spans="1:15" x14ac:dyDescent="0.2">
      <c r="A26" s="178" t="s">
        <v>146</v>
      </c>
      <c r="B26" s="188">
        <v>83853.778000000006</v>
      </c>
      <c r="C26" s="225">
        <v>0.12829850933671794</v>
      </c>
      <c r="D26" s="191">
        <v>89583.133000000002</v>
      </c>
      <c r="E26" s="227">
        <v>0.12698534899002425</v>
      </c>
      <c r="F26" s="191">
        <v>96513.486000000004</v>
      </c>
      <c r="G26" s="227">
        <v>0.1300985878651631</v>
      </c>
      <c r="H26" s="75"/>
      <c r="I26" s="75"/>
      <c r="J26" s="94" t="str">
        <f t="shared" si="1"/>
        <v>FVE</v>
      </c>
      <c r="K26" s="83">
        <f t="shared" si="0"/>
        <v>24532.023000000016</v>
      </c>
      <c r="L26" s="94" t="str">
        <f t="shared" si="2"/>
        <v>FVE</v>
      </c>
      <c r="M26" s="92">
        <f>K26/'6.1, 6.2'!I5</f>
        <v>0.12071180830715113</v>
      </c>
      <c r="N26" s="85"/>
      <c r="O26" s="93"/>
    </row>
    <row r="27" spans="1:15" x14ac:dyDescent="0.2">
      <c r="A27" s="178" t="s">
        <v>144</v>
      </c>
      <c r="B27" s="188">
        <v>245086.16699999999</v>
      </c>
      <c r="C27" s="225">
        <v>0.1821808118341951</v>
      </c>
      <c r="D27" s="189">
        <v>284125.83500000002</v>
      </c>
      <c r="E27" s="227">
        <v>0.18488781219236361</v>
      </c>
      <c r="F27" s="189">
        <v>337450.272</v>
      </c>
      <c r="G27" s="227">
        <v>0.18330798987464156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0.16428403550960857</v>
      </c>
      <c r="J32" s="94" t="str">
        <f t="shared" si="5"/>
        <v>PE</v>
      </c>
      <c r="K32" s="77">
        <f t="shared" si="6"/>
        <v>567071.05799999996</v>
      </c>
      <c r="L32" s="77">
        <f t="shared" si="7"/>
        <v>580076.29299999995</v>
      </c>
      <c r="M32" s="77">
        <f t="shared" si="8"/>
        <v>524795.47500000009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0.20648652435255499</v>
      </c>
      <c r="J34" s="94" t="str">
        <f t="shared" si="5"/>
        <v>PSE</v>
      </c>
      <c r="K34" s="77">
        <f t="shared" si="6"/>
        <v>35289.841999999982</v>
      </c>
      <c r="L34" s="77">
        <f t="shared" si="7"/>
        <v>36158.076999999997</v>
      </c>
      <c r="M34" s="77">
        <f t="shared" si="8"/>
        <v>37569.654999999992</v>
      </c>
    </row>
    <row r="35" spans="8:13" ht="13.5" customHeight="1" x14ac:dyDescent="0.2">
      <c r="H35" s="94" t="str">
        <f t="shared" si="3"/>
        <v>VE</v>
      </c>
      <c r="I35" s="95">
        <f t="shared" si="4"/>
        <v>0.59067907587307611</v>
      </c>
      <c r="J35" s="94" t="str">
        <f t="shared" si="5"/>
        <v>VE</v>
      </c>
      <c r="K35" s="77">
        <f t="shared" si="6"/>
        <v>117056.52900000001</v>
      </c>
      <c r="L35" s="77">
        <f t="shared" si="7"/>
        <v>132749.19600000003</v>
      </c>
      <c r="M35" s="77">
        <f t="shared" si="8"/>
        <v>66013.792999999991</v>
      </c>
    </row>
    <row r="36" spans="8:13" ht="12.75" customHeight="1" x14ac:dyDescent="0.2">
      <c r="H36" s="94" t="str">
        <f t="shared" si="3"/>
        <v>PVE</v>
      </c>
      <c r="I36" s="95">
        <f t="shared" si="4"/>
        <v>3.8412291933418691E-2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1.7807271931243419E-2</v>
      </c>
      <c r="J37" s="94" t="str">
        <f t="shared" si="5"/>
        <v>VTE</v>
      </c>
      <c r="K37" s="77">
        <f t="shared" si="6"/>
        <v>788.96600000000001</v>
      </c>
      <c r="L37" s="77">
        <f t="shared" si="7"/>
        <v>432.7</v>
      </c>
      <c r="M37" s="77">
        <f t="shared" si="8"/>
        <v>553.68100000000004</v>
      </c>
    </row>
    <row r="38" spans="8:13" ht="12.75" customHeight="1" x14ac:dyDescent="0.2">
      <c r="H38" s="94" t="str">
        <f t="shared" si="3"/>
        <v>FVE</v>
      </c>
      <c r="I38" s="95">
        <f t="shared" si="4"/>
        <v>0.11988646189961112</v>
      </c>
      <c r="J38" s="94" t="str">
        <f t="shared" si="5"/>
        <v>FVE</v>
      </c>
      <c r="K38" s="77">
        <f t="shared" si="6"/>
        <v>12842.802999999994</v>
      </c>
      <c r="L38" s="77">
        <f t="shared" si="7"/>
        <v>7123.6990000000087</v>
      </c>
      <c r="M38" s="77">
        <f t="shared" si="8"/>
        <v>4565.5210000000097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350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2020</v>
      </c>
      <c r="N1" s="75"/>
      <c r="O1" s="75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24"/>
    </row>
    <row r="4" spans="1:21" ht="13.5" customHeight="1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79"/>
    </row>
    <row r="5" spans="1:21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445" t="s">
        <v>54</v>
      </c>
      <c r="B7" s="386">
        <f>F8</f>
        <v>5219.4220800000003</v>
      </c>
      <c r="C7" s="387"/>
      <c r="D7" s="387"/>
      <c r="E7" s="387"/>
      <c r="F7" s="387"/>
      <c r="G7" s="388"/>
      <c r="H7" s="386">
        <f>SUM(H8,J8,L8)</f>
        <v>6343115.4699999997</v>
      </c>
      <c r="I7" s="387"/>
      <c r="J7" s="387"/>
      <c r="K7" s="387"/>
      <c r="L7" s="387"/>
      <c r="M7" s="387"/>
      <c r="N7" s="80"/>
    </row>
    <row r="8" spans="1:21" x14ac:dyDescent="0.2">
      <c r="A8" s="446"/>
      <c r="B8" s="354">
        <f>SUM(B9:B16)</f>
        <v>5219.8082900000009</v>
      </c>
      <c r="C8" s="355">
        <v>0.24467140424557077</v>
      </c>
      <c r="D8" s="356">
        <f>SUM(D9:D16)</f>
        <v>5219.5077700000002</v>
      </c>
      <c r="E8" s="355">
        <v>0.24465142062873477</v>
      </c>
      <c r="F8" s="356">
        <f>SUM(F9:F16)</f>
        <v>5219.4220800000003</v>
      </c>
      <c r="G8" s="357">
        <v>0.24470268869821385</v>
      </c>
      <c r="H8" s="354">
        <f>SUM(H9:H16)</f>
        <v>1750051.8679999996</v>
      </c>
      <c r="I8" s="355">
        <v>0.24828011069037204</v>
      </c>
      <c r="J8" s="356">
        <f>SUM(J9:J16)</f>
        <v>2428663.358</v>
      </c>
      <c r="K8" s="355">
        <v>0.31504401048064806</v>
      </c>
      <c r="L8" s="356">
        <f>SUM(L9:L16)</f>
        <v>2164400.2439999999</v>
      </c>
      <c r="M8" s="355">
        <v>0.27976511175142071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4003.413</v>
      </c>
      <c r="C10" s="225">
        <v>0.3980189390941733</v>
      </c>
      <c r="D10" s="191">
        <v>4003.413</v>
      </c>
      <c r="E10" s="225">
        <v>0.39801893909417341</v>
      </c>
      <c r="F10" s="191">
        <v>4003.413</v>
      </c>
      <c r="G10" s="226">
        <v>0.39801893909417341</v>
      </c>
      <c r="H10" s="188">
        <v>1635474.3569999998</v>
      </c>
      <c r="I10" s="225">
        <v>0.51284249969997542</v>
      </c>
      <c r="J10" s="191">
        <v>2022911.9809999999</v>
      </c>
      <c r="K10" s="225">
        <v>0.53249617542132122</v>
      </c>
      <c r="L10" s="191">
        <v>1740426.0090000001</v>
      </c>
      <c r="M10" s="225">
        <v>0.48181588309718826</v>
      </c>
      <c r="N10" s="83"/>
      <c r="O10" s="92"/>
    </row>
    <row r="11" spans="1:21" x14ac:dyDescent="0.2">
      <c r="A11" s="204" t="s">
        <v>21</v>
      </c>
      <c r="B11" s="188">
        <v>845</v>
      </c>
      <c r="C11" s="225">
        <v>0.61972863953061974</v>
      </c>
      <c r="D11" s="191">
        <v>845</v>
      </c>
      <c r="E11" s="225">
        <v>0.61972863953061974</v>
      </c>
      <c r="F11" s="191">
        <v>845</v>
      </c>
      <c r="G11" s="226">
        <v>0.61972863953061974</v>
      </c>
      <c r="H11" s="188">
        <v>48302.69</v>
      </c>
      <c r="I11" s="225">
        <v>0.16818616551883969</v>
      </c>
      <c r="J11" s="191">
        <v>346882.74</v>
      </c>
      <c r="K11" s="225">
        <v>0.56788058532165686</v>
      </c>
      <c r="L11" s="191">
        <v>364910.67</v>
      </c>
      <c r="M11" s="225">
        <v>0.56693868725728591</v>
      </c>
      <c r="N11" s="83"/>
      <c r="O11" s="92"/>
    </row>
    <row r="12" spans="1:21" x14ac:dyDescent="0.2">
      <c r="A12" s="204" t="s">
        <v>22</v>
      </c>
      <c r="B12" s="188">
        <v>45.243000000000023</v>
      </c>
      <c r="C12" s="225">
        <v>4.7509073536838135E-2</v>
      </c>
      <c r="D12" s="191">
        <v>45.243000000000023</v>
      </c>
      <c r="E12" s="225">
        <v>4.7157829520323977E-2</v>
      </c>
      <c r="F12" s="191">
        <v>45.443000000000026</v>
      </c>
      <c r="G12" s="226">
        <v>4.7231206541506074E-2</v>
      </c>
      <c r="H12" s="188">
        <v>15595.488000000001</v>
      </c>
      <c r="I12" s="225">
        <v>4.6690674952060633E-2</v>
      </c>
      <c r="J12" s="191">
        <v>17943.292000000005</v>
      </c>
      <c r="K12" s="225">
        <v>5.1718043097996561E-2</v>
      </c>
      <c r="L12" s="191">
        <v>18127.027999999998</v>
      </c>
      <c r="M12" s="225">
        <v>5.0916966465697169E-2</v>
      </c>
      <c r="N12" s="83"/>
      <c r="O12" s="92"/>
    </row>
    <row r="13" spans="1:21" x14ac:dyDescent="0.2">
      <c r="A13" s="204" t="s">
        <v>43</v>
      </c>
      <c r="B13" s="188">
        <v>76.79249999999999</v>
      </c>
      <c r="C13" s="225">
        <v>7.0260687760661814E-2</v>
      </c>
      <c r="D13" s="191">
        <v>76.79249999999999</v>
      </c>
      <c r="E13" s="225">
        <v>7.0358600679600314E-2</v>
      </c>
      <c r="F13" s="191">
        <v>76.762499999999989</v>
      </c>
      <c r="G13" s="226">
        <v>7.0373922261369376E-2</v>
      </c>
      <c r="H13" s="188">
        <v>26717.964</v>
      </c>
      <c r="I13" s="225">
        <v>0.11558243094154579</v>
      </c>
      <c r="J13" s="191">
        <v>26110.799000000006</v>
      </c>
      <c r="K13" s="225">
        <v>0.10848808304639507</v>
      </c>
      <c r="L13" s="191">
        <v>24944.984000000004</v>
      </c>
      <c r="M13" s="225">
        <v>0.14805577038016141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86.8</v>
      </c>
      <c r="C15" s="225">
        <v>0.25573081562220651</v>
      </c>
      <c r="D15" s="191">
        <v>86.8</v>
      </c>
      <c r="E15" s="227">
        <v>0.25573081562220651</v>
      </c>
      <c r="F15" s="191">
        <v>86.8</v>
      </c>
      <c r="G15" s="228">
        <v>0.25573646651752624</v>
      </c>
      <c r="H15" s="188">
        <v>16821.412</v>
      </c>
      <c r="I15" s="225">
        <v>0.24431980177654114</v>
      </c>
      <c r="J15" s="191">
        <v>10555.354999999996</v>
      </c>
      <c r="K15" s="227">
        <v>0.2112671137119253</v>
      </c>
      <c r="L15" s="191">
        <v>13926.143999999995</v>
      </c>
      <c r="M15" s="227">
        <v>0.19425837276524088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162.55978999999994</v>
      </c>
      <c r="C16" s="225">
        <v>7.8686463140175106E-2</v>
      </c>
      <c r="D16" s="189">
        <v>162.25926999999993</v>
      </c>
      <c r="E16" s="227">
        <v>7.8733752732281115E-2</v>
      </c>
      <c r="F16" s="189">
        <v>162.00358</v>
      </c>
      <c r="G16" s="228">
        <v>7.8873476778686336E-2</v>
      </c>
      <c r="H16" s="188">
        <v>7139.9570000000112</v>
      </c>
      <c r="I16" s="225">
        <v>6.5894986201193079E-2</v>
      </c>
      <c r="J16" s="189">
        <v>4259.1909999999971</v>
      </c>
      <c r="K16" s="227">
        <v>7.0554890071167234E-2</v>
      </c>
      <c r="L16" s="189">
        <v>2065.4089999999978</v>
      </c>
      <c r="M16" s="227">
        <v>5.9854082329693657E-2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34" t="s">
        <v>252</v>
      </c>
      <c r="C18" s="435"/>
      <c r="D18" s="435"/>
      <c r="E18" s="435"/>
      <c r="F18" s="435"/>
      <c r="G18" s="435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0.25747436792181527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7.1749803366453882E-2</v>
      </c>
      <c r="J20" s="94" t="str">
        <f t="shared" ref="J20:J26" si="1">A10</f>
        <v>PE</v>
      </c>
      <c r="K20" s="83">
        <f t="shared" si="0"/>
        <v>5398812.3469999991</v>
      </c>
      <c r="L20" s="94" t="str">
        <f t="shared" ref="L20:L26" si="2">A10</f>
        <v>PE</v>
      </c>
      <c r="M20" s="92">
        <f>K20/'6.1, 6.2'!C5</f>
        <v>0.50931310504819605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7.0932947960169926E-2</v>
      </c>
      <c r="J21" s="94" t="str">
        <f t="shared" si="1"/>
        <v>PPE</v>
      </c>
      <c r="K21" s="83">
        <f t="shared" si="0"/>
        <v>760096.1</v>
      </c>
      <c r="L21" s="94" t="str">
        <f t="shared" si="2"/>
        <v>PPE</v>
      </c>
      <c r="M21" s="92">
        <f>K21/'6.1, 6.2'!D5</f>
        <v>0.49302904210873616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42" t="s">
        <v>54</v>
      </c>
      <c r="B22" s="444">
        <f>SUM(B23,D23,F23)</f>
        <v>1369195.9720000001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6.8445944168926812E-2</v>
      </c>
      <c r="J22" s="94" t="str">
        <f t="shared" si="1"/>
        <v>PSE</v>
      </c>
      <c r="K22" s="83">
        <f t="shared" si="0"/>
        <v>51665.808000000005</v>
      </c>
      <c r="L22" s="94" t="str">
        <f t="shared" si="2"/>
        <v>PSE</v>
      </c>
      <c r="M22" s="92">
        <f>K22/'6.1, 6.2'!E5</f>
        <v>4.9823664547077144E-2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43"/>
      <c r="B23" s="354">
        <f>SUM(B24:B27)</f>
        <v>451245.74099999992</v>
      </c>
      <c r="C23" s="358">
        <v>9.7045646876345579E-2</v>
      </c>
      <c r="D23" s="356">
        <f>SUM(D24:D27)</f>
        <v>458010.98200000002</v>
      </c>
      <c r="E23" s="358">
        <v>9.4763346237549492E-2</v>
      </c>
      <c r="F23" s="356">
        <f>SUM(F24:F27)</f>
        <v>459939.24900000007</v>
      </c>
      <c r="G23" s="358">
        <v>9.2164364114557473E-2</v>
      </c>
      <c r="H23" s="75"/>
      <c r="I23" s="75"/>
      <c r="J23" s="94" t="str">
        <f t="shared" si="1"/>
        <v>VE</v>
      </c>
      <c r="K23" s="83">
        <f t="shared" si="0"/>
        <v>77773.747000000003</v>
      </c>
      <c r="L23" s="94" t="str">
        <f t="shared" si="2"/>
        <v>VE</v>
      </c>
      <c r="M23" s="92">
        <f>K23/'6.1, 6.2'!F5</f>
        <v>0.12146036083392839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169857.51699999999</v>
      </c>
      <c r="C24" s="225">
        <v>0.25979487651196681</v>
      </c>
      <c r="D24" s="189">
        <v>159579.99100000001</v>
      </c>
      <c r="E24" s="225">
        <v>0.25319869115340909</v>
      </c>
      <c r="F24" s="189">
        <v>153069.61300000001</v>
      </c>
      <c r="G24" s="225">
        <v>0.25947051773578195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143677.242</v>
      </c>
      <c r="C25" s="225">
        <v>7.1941438156672602E-2</v>
      </c>
      <c r="D25" s="191">
        <v>142994.46900000001</v>
      </c>
      <c r="E25" s="225">
        <v>7.2928656696142458E-2</v>
      </c>
      <c r="F25" s="191">
        <v>127729.205</v>
      </c>
      <c r="G25" s="225">
        <v>7.0267669428033863E-2</v>
      </c>
      <c r="H25" s="75"/>
      <c r="I25" s="75"/>
      <c r="J25" s="94" t="str">
        <f t="shared" si="1"/>
        <v>VTE</v>
      </c>
      <c r="K25" s="83">
        <f t="shared" si="0"/>
        <v>41302.910999999993</v>
      </c>
      <c r="L25" s="94" t="str">
        <f t="shared" si="2"/>
        <v>VTE</v>
      </c>
      <c r="M25" s="92">
        <f>K25/'6.1, 6.2'!H5</f>
        <v>0.21681218524586823</v>
      </c>
      <c r="N25" s="85"/>
      <c r="O25" s="93"/>
    </row>
    <row r="26" spans="1:20" x14ac:dyDescent="0.2">
      <c r="A26" s="178" t="s">
        <v>146</v>
      </c>
      <c r="B26" s="188">
        <v>46293.728999999999</v>
      </c>
      <c r="C26" s="225">
        <v>7.083063594747023E-2</v>
      </c>
      <c r="D26" s="191">
        <v>49457.455000000002</v>
      </c>
      <c r="E26" s="227">
        <v>7.010663696405238E-2</v>
      </c>
      <c r="F26" s="191">
        <v>53271.324000000001</v>
      </c>
      <c r="G26" s="227">
        <v>7.1808866442846869E-2</v>
      </c>
      <c r="H26" s="75"/>
      <c r="I26" s="75"/>
      <c r="J26" s="94" t="str">
        <f t="shared" si="1"/>
        <v>FVE</v>
      </c>
      <c r="K26" s="83">
        <f t="shared" si="0"/>
        <v>13464.557000000006</v>
      </c>
      <c r="L26" s="94" t="str">
        <f t="shared" si="2"/>
        <v>FVE</v>
      </c>
      <c r="M26" s="92">
        <f>K26/'6.1, 6.2'!I5</f>
        <v>6.6253444468265407E-2</v>
      </c>
      <c r="N26" s="85"/>
      <c r="O26" s="93"/>
    </row>
    <row r="27" spans="1:20" x14ac:dyDescent="0.2">
      <c r="A27" s="178" t="s">
        <v>144</v>
      </c>
      <c r="B27" s="188">
        <v>91417.252999999997</v>
      </c>
      <c r="C27" s="225">
        <v>6.7953526594554836E-2</v>
      </c>
      <c r="D27" s="189">
        <v>105979.067</v>
      </c>
      <c r="E27" s="227">
        <v>6.8963238896659715E-2</v>
      </c>
      <c r="F27" s="189">
        <v>125869.107</v>
      </c>
      <c r="G27" s="227">
        <v>6.8373964717047778E-2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0.39801893909417341</v>
      </c>
      <c r="J32" s="94" t="str">
        <f t="shared" si="5"/>
        <v>PE</v>
      </c>
      <c r="K32" s="77">
        <f t="shared" si="6"/>
        <v>1635474.3569999998</v>
      </c>
      <c r="L32" s="77">
        <f t="shared" si="7"/>
        <v>2022911.9809999999</v>
      </c>
      <c r="M32" s="77">
        <f t="shared" si="8"/>
        <v>1740426.0090000001</v>
      </c>
    </row>
    <row r="33" spans="8:13" x14ac:dyDescent="0.2">
      <c r="H33" s="94" t="str">
        <f t="shared" si="3"/>
        <v>PPE</v>
      </c>
      <c r="I33" s="95">
        <f t="shared" si="4"/>
        <v>0.61972863953061974</v>
      </c>
      <c r="J33" s="94" t="str">
        <f t="shared" si="5"/>
        <v>PPE</v>
      </c>
      <c r="K33" s="77">
        <f t="shared" si="6"/>
        <v>48302.69</v>
      </c>
      <c r="L33" s="77">
        <f t="shared" si="7"/>
        <v>346882.74</v>
      </c>
      <c r="M33" s="77">
        <f t="shared" si="8"/>
        <v>364910.67</v>
      </c>
    </row>
    <row r="34" spans="8:13" ht="13.5" customHeight="1" x14ac:dyDescent="0.2">
      <c r="H34" s="94" t="str">
        <f t="shared" si="3"/>
        <v>PSE</v>
      </c>
      <c r="I34" s="95">
        <f t="shared" si="4"/>
        <v>4.7231206541506074E-2</v>
      </c>
      <c r="J34" s="94" t="str">
        <f t="shared" si="5"/>
        <v>PSE</v>
      </c>
      <c r="K34" s="77">
        <f t="shared" si="6"/>
        <v>15595.488000000001</v>
      </c>
      <c r="L34" s="77">
        <f t="shared" si="7"/>
        <v>17943.292000000005</v>
      </c>
      <c r="M34" s="77">
        <f t="shared" si="8"/>
        <v>18127.027999999998</v>
      </c>
    </row>
    <row r="35" spans="8:13" ht="12.75" customHeight="1" x14ac:dyDescent="0.2">
      <c r="H35" s="94" t="str">
        <f t="shared" si="3"/>
        <v>VE</v>
      </c>
      <c r="I35" s="95">
        <f t="shared" si="4"/>
        <v>7.0373922261369376E-2</v>
      </c>
      <c r="J35" s="94" t="str">
        <f t="shared" si="5"/>
        <v>VE</v>
      </c>
      <c r="K35" s="77">
        <f t="shared" si="6"/>
        <v>26717.964</v>
      </c>
      <c r="L35" s="77">
        <f t="shared" si="7"/>
        <v>26110.799000000006</v>
      </c>
      <c r="M35" s="77">
        <f t="shared" si="8"/>
        <v>24944.984000000004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0.25573646651752624</v>
      </c>
      <c r="J37" s="94" t="str">
        <f t="shared" si="5"/>
        <v>VTE</v>
      </c>
      <c r="K37" s="77">
        <f t="shared" si="6"/>
        <v>16821.412</v>
      </c>
      <c r="L37" s="77">
        <f t="shared" si="7"/>
        <v>10555.354999999996</v>
      </c>
      <c r="M37" s="77">
        <f t="shared" si="8"/>
        <v>13926.143999999995</v>
      </c>
    </row>
    <row r="38" spans="8:13" ht="12.75" customHeight="1" x14ac:dyDescent="0.2">
      <c r="H38" s="94" t="str">
        <f t="shared" si="3"/>
        <v>FVE</v>
      </c>
      <c r="I38" s="95">
        <f t="shared" si="4"/>
        <v>7.8873476778686336E-2</v>
      </c>
      <c r="J38" s="94" t="str">
        <f t="shared" si="5"/>
        <v>FVE</v>
      </c>
      <c r="K38" s="77">
        <f t="shared" si="6"/>
        <v>7139.9570000000112</v>
      </c>
      <c r="L38" s="77">
        <f t="shared" si="7"/>
        <v>4259.1909999999971</v>
      </c>
      <c r="M38" s="77">
        <f t="shared" si="8"/>
        <v>2065.4089999999978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351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IV. čtvrtletí 2020</v>
      </c>
      <c r="N1" s="98"/>
      <c r="O1" s="98"/>
      <c r="P1" s="99"/>
    </row>
    <row r="2" spans="1:21" ht="6" customHeight="1" x14ac:dyDescent="0.3">
      <c r="A2" s="2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98"/>
      <c r="O2" s="98"/>
      <c r="P2" s="99"/>
    </row>
    <row r="3" spans="1:21" x14ac:dyDescent="0.2">
      <c r="A3" s="229"/>
      <c r="B3" s="434" t="s">
        <v>205</v>
      </c>
      <c r="C3" s="435"/>
      <c r="D3" s="435"/>
      <c r="E3" s="435"/>
      <c r="F3" s="435"/>
      <c r="G3" s="436"/>
      <c r="H3" s="434" t="s">
        <v>19</v>
      </c>
      <c r="I3" s="435"/>
      <c r="J3" s="435"/>
      <c r="K3" s="435"/>
      <c r="L3" s="435"/>
      <c r="M3" s="435"/>
      <c r="N3" s="68"/>
      <c r="O3" s="99"/>
      <c r="P3" s="99"/>
    </row>
    <row r="4" spans="1:21" ht="13.5" customHeight="1" x14ac:dyDescent="0.25">
      <c r="A4" s="229"/>
      <c r="B4" s="437" t="s">
        <v>186</v>
      </c>
      <c r="C4" s="438"/>
      <c r="D4" s="438"/>
      <c r="E4" s="438"/>
      <c r="F4" s="438"/>
      <c r="G4" s="439"/>
      <c r="H4" s="437" t="s">
        <v>5</v>
      </c>
      <c r="I4" s="438"/>
      <c r="J4" s="438"/>
      <c r="K4" s="438"/>
      <c r="L4" s="438"/>
      <c r="M4" s="438"/>
      <c r="N4" s="68"/>
      <c r="O4" s="99"/>
      <c r="P4" s="99"/>
    </row>
    <row r="5" spans="1:21" x14ac:dyDescent="0.2">
      <c r="A5" s="230"/>
      <c r="B5" s="440" t="s">
        <v>71</v>
      </c>
      <c r="C5" s="433"/>
      <c r="D5" s="433" t="s">
        <v>72</v>
      </c>
      <c r="E5" s="433"/>
      <c r="F5" s="433" t="s">
        <v>73</v>
      </c>
      <c r="G5" s="441"/>
      <c r="H5" s="440" t="s">
        <v>71</v>
      </c>
      <c r="I5" s="433"/>
      <c r="J5" s="433" t="s">
        <v>72</v>
      </c>
      <c r="K5" s="433"/>
      <c r="L5" s="433" t="s">
        <v>73</v>
      </c>
      <c r="M5" s="433"/>
      <c r="N5" s="68"/>
      <c r="O5" s="99"/>
      <c r="P5" s="99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68"/>
      <c r="O6" s="99"/>
      <c r="P6" s="99"/>
    </row>
    <row r="7" spans="1:21" x14ac:dyDescent="0.2">
      <c r="A7" s="445" t="s">
        <v>54</v>
      </c>
      <c r="B7" s="386">
        <f>F8</f>
        <v>329.01158000000055</v>
      </c>
      <c r="C7" s="387"/>
      <c r="D7" s="387"/>
      <c r="E7" s="387"/>
      <c r="F7" s="387"/>
      <c r="G7" s="388"/>
      <c r="H7" s="386">
        <f>SUM(H8,J8,L8)</f>
        <v>143788.962</v>
      </c>
      <c r="I7" s="387"/>
      <c r="J7" s="387"/>
      <c r="K7" s="387"/>
      <c r="L7" s="387"/>
      <c r="M7" s="387"/>
      <c r="N7" s="68"/>
      <c r="O7" s="99"/>
      <c r="P7" s="99"/>
    </row>
    <row r="8" spans="1:21" x14ac:dyDescent="0.2">
      <c r="A8" s="446"/>
      <c r="B8" s="354">
        <f>SUM(B9:B16)</f>
        <v>329.03527000000054</v>
      </c>
      <c r="C8" s="355">
        <v>1.5423080137148224E-2</v>
      </c>
      <c r="D8" s="356">
        <f>SUM(D9:D16)</f>
        <v>328.79013000000049</v>
      </c>
      <c r="E8" s="355">
        <v>1.5411218056910087E-2</v>
      </c>
      <c r="F8" s="356">
        <f>SUM(F9:F16)</f>
        <v>329.01158000000055</v>
      </c>
      <c r="G8" s="357">
        <v>1.5425082893247755E-2</v>
      </c>
      <c r="H8" s="354">
        <f>SUM(H9:H16)</f>
        <v>47043.693000000007</v>
      </c>
      <c r="I8" s="355">
        <v>6.6740955047647106E-3</v>
      </c>
      <c r="J8" s="356">
        <f>SUM(J9:J16)</f>
        <v>45861.540000000008</v>
      </c>
      <c r="K8" s="355">
        <v>5.9491174191868635E-3</v>
      </c>
      <c r="L8" s="356">
        <f>SUM(L9:L16)</f>
        <v>50883.729000000007</v>
      </c>
      <c r="M8" s="355">
        <v>6.577107062095678E-3</v>
      </c>
      <c r="N8" s="68"/>
      <c r="O8" s="99"/>
      <c r="P8" s="99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97"/>
      <c r="O9" s="100"/>
      <c r="P9" s="99"/>
    </row>
    <row r="10" spans="1:21" x14ac:dyDescent="0.2">
      <c r="A10" s="204" t="s">
        <v>20</v>
      </c>
      <c r="B10" s="188">
        <v>132.54200000000003</v>
      </c>
      <c r="C10" s="225">
        <v>1.3177313014025766E-2</v>
      </c>
      <c r="D10" s="191">
        <v>132.54200000000003</v>
      </c>
      <c r="E10" s="225">
        <v>1.3177313014025768E-2</v>
      </c>
      <c r="F10" s="191">
        <v>132.54200000000003</v>
      </c>
      <c r="G10" s="226">
        <v>1.3177313014025768E-2</v>
      </c>
      <c r="H10" s="188">
        <v>25581.590999999997</v>
      </c>
      <c r="I10" s="225">
        <v>8.0217259406057412E-3</v>
      </c>
      <c r="J10" s="191">
        <v>27261.845999999998</v>
      </c>
      <c r="K10" s="225">
        <v>7.1762038419233842E-3</v>
      </c>
      <c r="L10" s="191">
        <v>34786.883000000002</v>
      </c>
      <c r="M10" s="225">
        <v>9.6303276704500021E-3</v>
      </c>
      <c r="N10" s="97"/>
      <c r="O10" s="100"/>
      <c r="P10" s="99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97"/>
      <c r="O11" s="100"/>
      <c r="P11" s="99"/>
    </row>
    <row r="12" spans="1:21" x14ac:dyDescent="0.2">
      <c r="A12" s="204" t="s">
        <v>22</v>
      </c>
      <c r="B12" s="188">
        <v>32.407999999999987</v>
      </c>
      <c r="C12" s="225">
        <v>3.4031210467516497E-2</v>
      </c>
      <c r="D12" s="191">
        <v>32.407999999999987</v>
      </c>
      <c r="E12" s="225">
        <v>3.377961096953469E-2</v>
      </c>
      <c r="F12" s="191">
        <v>32.437999999999988</v>
      </c>
      <c r="G12" s="226">
        <v>3.3714452782460942E-2</v>
      </c>
      <c r="H12" s="188">
        <v>10522.132999999998</v>
      </c>
      <c r="I12" s="225">
        <v>3.1501771006162201E-2</v>
      </c>
      <c r="J12" s="191">
        <v>10894.859</v>
      </c>
      <c r="K12" s="225">
        <v>3.1402308300427569E-2</v>
      </c>
      <c r="L12" s="191">
        <v>10371.583000000001</v>
      </c>
      <c r="M12" s="225">
        <v>2.9132715181285917E-2</v>
      </c>
      <c r="N12" s="97"/>
      <c r="O12" s="100"/>
      <c r="P12" s="99"/>
    </row>
    <row r="13" spans="1:21" x14ac:dyDescent="0.2">
      <c r="A13" s="204" t="s">
        <v>43</v>
      </c>
      <c r="B13" s="188">
        <v>7.6025</v>
      </c>
      <c r="C13" s="225">
        <v>6.9558469733428593E-3</v>
      </c>
      <c r="D13" s="191">
        <v>7.5974999999999993</v>
      </c>
      <c r="E13" s="225">
        <v>6.9609593210699407E-3</v>
      </c>
      <c r="F13" s="191">
        <v>7.615499999999999</v>
      </c>
      <c r="G13" s="226">
        <v>6.9816981596672652E-3</v>
      </c>
      <c r="H13" s="188">
        <v>2480.0230000000001</v>
      </c>
      <c r="I13" s="225">
        <v>1.0728627642845287E-2</v>
      </c>
      <c r="J13" s="191">
        <v>2982.5420000000008</v>
      </c>
      <c r="K13" s="225">
        <v>1.2392200797277833E-2</v>
      </c>
      <c r="L13" s="191">
        <v>2657.05</v>
      </c>
      <c r="M13" s="225">
        <v>1.5770368290819823E-2</v>
      </c>
      <c r="N13" s="97"/>
      <c r="O13" s="100"/>
      <c r="P13" s="99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97"/>
      <c r="O14" s="100"/>
      <c r="P14" s="68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0.22500000000000001</v>
      </c>
      <c r="C15" s="225">
        <v>6.6289669948152614E-4</v>
      </c>
      <c r="D15" s="191">
        <v>0.22500000000000001</v>
      </c>
      <c r="E15" s="227">
        <v>6.6289669948152614E-4</v>
      </c>
      <c r="F15" s="191">
        <v>0.22500000000000001</v>
      </c>
      <c r="G15" s="228">
        <v>6.6291134753967062E-4</v>
      </c>
      <c r="H15" s="188">
        <v>15.089</v>
      </c>
      <c r="I15" s="225">
        <v>2.191576717225777E-4</v>
      </c>
      <c r="J15" s="191">
        <v>12.789</v>
      </c>
      <c r="K15" s="227">
        <v>2.5597387461263156E-4</v>
      </c>
      <c r="L15" s="191">
        <v>19.239000000000001</v>
      </c>
      <c r="M15" s="227">
        <v>2.6836838924187994E-4</v>
      </c>
      <c r="N15" s="97"/>
      <c r="O15" s="100"/>
      <c r="P15" s="68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156.25777000000051</v>
      </c>
      <c r="C16" s="225">
        <v>7.5635993744031058E-2</v>
      </c>
      <c r="D16" s="189">
        <v>156.01763000000048</v>
      </c>
      <c r="E16" s="227">
        <v>7.5705095322421742E-2</v>
      </c>
      <c r="F16" s="189">
        <v>156.19108000000051</v>
      </c>
      <c r="G16" s="228">
        <v>7.6043588181310448E-2</v>
      </c>
      <c r="H16" s="188">
        <v>8444.8570000000127</v>
      </c>
      <c r="I16" s="225">
        <v>7.7937967341546829E-2</v>
      </c>
      <c r="J16" s="189">
        <v>4709.5040000000045</v>
      </c>
      <c r="K16" s="227">
        <v>7.8014471999429694E-2</v>
      </c>
      <c r="L16" s="189">
        <v>3048.9739999999983</v>
      </c>
      <c r="M16" s="227">
        <v>8.8357095769939747E-2</v>
      </c>
      <c r="N16" s="97"/>
      <c r="O16" s="100"/>
      <c r="P16" s="68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101"/>
      <c r="O17" s="99"/>
      <c r="P17" s="99"/>
    </row>
    <row r="18" spans="1:20" x14ac:dyDescent="0.2">
      <c r="A18" s="234"/>
      <c r="B18" s="434" t="s">
        <v>252</v>
      </c>
      <c r="C18" s="435"/>
      <c r="D18" s="435"/>
      <c r="E18" s="435"/>
      <c r="F18" s="435"/>
      <c r="G18" s="435"/>
      <c r="H18" s="22"/>
      <c r="I18" s="22"/>
      <c r="J18" s="22"/>
      <c r="K18" s="22"/>
      <c r="L18" s="22"/>
      <c r="M18" s="22"/>
      <c r="N18" s="102"/>
      <c r="O18" s="98"/>
      <c r="P18" s="104"/>
      <c r="Q18" s="78"/>
      <c r="R18" s="23"/>
      <c r="S18" s="23"/>
      <c r="T18" s="23"/>
    </row>
    <row r="19" spans="1:20" x14ac:dyDescent="0.2">
      <c r="A19" s="235"/>
      <c r="B19" s="437" t="s">
        <v>5</v>
      </c>
      <c r="C19" s="438"/>
      <c r="D19" s="438"/>
      <c r="E19" s="438"/>
      <c r="F19" s="438"/>
      <c r="G19" s="438"/>
      <c r="H19" s="85" t="str">
        <f>A24</f>
        <v>VO z vvn</v>
      </c>
      <c r="I19" s="93">
        <f>(B24+D24+F24)/'6.1, 6.2'!B25</f>
        <v>6.9705050760226719E-2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102"/>
      <c r="O19" s="98"/>
      <c r="P19" s="104"/>
      <c r="Q19" s="78"/>
      <c r="R19" s="23"/>
      <c r="S19" s="23"/>
      <c r="T19" s="23"/>
    </row>
    <row r="20" spans="1:20" x14ac:dyDescent="0.2">
      <c r="A20" s="236"/>
      <c r="B20" s="440" t="s">
        <v>71</v>
      </c>
      <c r="C20" s="433"/>
      <c r="D20" s="433" t="s">
        <v>72</v>
      </c>
      <c r="E20" s="433"/>
      <c r="F20" s="433" t="s">
        <v>73</v>
      </c>
      <c r="G20" s="433"/>
      <c r="H20" s="85" t="str">
        <f>A25</f>
        <v>VO z vn</v>
      </c>
      <c r="I20" s="93">
        <f>(B25+D25+F25)/'6.1, 6.2'!C25</f>
        <v>4.3729431670702659E-2</v>
      </c>
      <c r="J20" s="94" t="str">
        <f t="shared" ref="J20:J26" si="1">A10</f>
        <v>PE</v>
      </c>
      <c r="K20" s="83">
        <f t="shared" si="0"/>
        <v>87630.319999999992</v>
      </c>
      <c r="L20" s="94" t="str">
        <f t="shared" ref="L20:L26" si="2">A10</f>
        <v>PE</v>
      </c>
      <c r="M20" s="92">
        <f>K20/'6.1, 6.2'!C5</f>
        <v>8.2668682493414764E-3</v>
      </c>
      <c r="N20" s="102"/>
      <c r="O20" s="98"/>
      <c r="P20" s="104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5.0624626526978113E-2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102"/>
      <c r="O21" s="98"/>
      <c r="P21" s="104"/>
      <c r="Q21" s="78"/>
      <c r="R21" s="23"/>
      <c r="S21" s="23"/>
      <c r="T21" s="23"/>
    </row>
    <row r="22" spans="1:20" x14ac:dyDescent="0.2">
      <c r="A22" s="442" t="s">
        <v>54</v>
      </c>
      <c r="B22" s="444">
        <f>SUM(B23,D23,F23)</f>
        <v>774509.90155113605</v>
      </c>
      <c r="C22" s="444"/>
      <c r="D22" s="444"/>
      <c r="E22" s="444"/>
      <c r="F22" s="444"/>
      <c r="G22" s="444"/>
      <c r="H22" s="85" t="str">
        <f>A27</f>
        <v>MOO</v>
      </c>
      <c r="I22" s="93">
        <f>(B27+D27+F27)/'6.1, 6.2'!E25</f>
        <v>6.0335487836866354E-2</v>
      </c>
      <c r="J22" s="94" t="str">
        <f t="shared" si="1"/>
        <v>PSE</v>
      </c>
      <c r="K22" s="83">
        <f t="shared" si="0"/>
        <v>31788.574999999997</v>
      </c>
      <c r="L22" s="94" t="str">
        <f t="shared" si="2"/>
        <v>PSE</v>
      </c>
      <c r="M22" s="92">
        <f>K22/'6.1, 6.2'!E5</f>
        <v>3.0655153931389258E-2</v>
      </c>
      <c r="N22" s="102"/>
      <c r="O22" s="98"/>
      <c r="P22" s="104"/>
      <c r="Q22" s="78"/>
      <c r="R22" s="23"/>
      <c r="S22" s="23"/>
      <c r="T22" s="23"/>
    </row>
    <row r="23" spans="1:20" x14ac:dyDescent="0.2">
      <c r="A23" s="443"/>
      <c r="B23" s="354">
        <f>SUM(B24:B27)</f>
        <v>251112.99900135197</v>
      </c>
      <c r="C23" s="358">
        <v>5.4004772151733903E-2</v>
      </c>
      <c r="D23" s="356">
        <f>SUM(D24:D27)</f>
        <v>263393.75841121358</v>
      </c>
      <c r="E23" s="358">
        <v>5.4496671272243197E-2</v>
      </c>
      <c r="F23" s="356">
        <f>SUM(F24:F27)</f>
        <v>260003.14413857058</v>
      </c>
      <c r="G23" s="358">
        <v>5.2100412172732369E-2</v>
      </c>
      <c r="H23" s="75"/>
      <c r="I23" s="75"/>
      <c r="J23" s="94" t="str">
        <f t="shared" si="1"/>
        <v>VE</v>
      </c>
      <c r="K23" s="83">
        <f t="shared" si="0"/>
        <v>8119.6150000000007</v>
      </c>
      <c r="L23" s="94" t="str">
        <f t="shared" si="2"/>
        <v>VE</v>
      </c>
      <c r="M23" s="92">
        <f>K23/'6.1, 6.2'!F5</f>
        <v>1.2680517601043157E-2</v>
      </c>
      <c r="N23" s="102"/>
      <c r="O23" s="98"/>
      <c r="P23" s="104"/>
      <c r="Q23" s="78"/>
      <c r="R23" s="81"/>
      <c r="S23" s="82"/>
      <c r="T23" s="82"/>
    </row>
    <row r="24" spans="1:20" x14ac:dyDescent="0.2">
      <c r="A24" s="178" t="s">
        <v>8</v>
      </c>
      <c r="B24" s="188">
        <v>48033.173436831501</v>
      </c>
      <c r="C24" s="225">
        <v>7.3466117849229629E-2</v>
      </c>
      <c r="D24" s="189">
        <v>46765.034597304999</v>
      </c>
      <c r="E24" s="225">
        <v>7.4200064040494396E-2</v>
      </c>
      <c r="F24" s="189">
        <v>35829.099192378999</v>
      </c>
      <c r="G24" s="225">
        <v>6.0734424914586187E-2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102"/>
      <c r="O24" s="103"/>
      <c r="P24" s="99"/>
      <c r="T24" s="76"/>
    </row>
    <row r="25" spans="1:20" x14ac:dyDescent="0.2">
      <c r="A25" s="178" t="s">
        <v>9</v>
      </c>
      <c r="B25" s="188">
        <v>88829.319164804401</v>
      </c>
      <c r="C25" s="225">
        <v>4.4478226908017261E-2</v>
      </c>
      <c r="D25" s="191">
        <v>88528.350770849094</v>
      </c>
      <c r="E25" s="225">
        <v>4.5150373622093953E-2</v>
      </c>
      <c r="F25" s="191">
        <v>75207.712689090797</v>
      </c>
      <c r="G25" s="225">
        <v>4.1374020089419483E-2</v>
      </c>
      <c r="H25" s="75"/>
      <c r="I25" s="75"/>
      <c r="J25" s="94" t="str">
        <f t="shared" si="1"/>
        <v>VTE</v>
      </c>
      <c r="K25" s="83">
        <f t="shared" si="0"/>
        <v>47.117000000000004</v>
      </c>
      <c r="L25" s="94" t="str">
        <f t="shared" si="2"/>
        <v>VTE</v>
      </c>
      <c r="M25" s="92">
        <f>K25/'6.1, 6.2'!H5</f>
        <v>2.4733219729305706E-4</v>
      </c>
      <c r="N25" s="102"/>
      <c r="O25" s="103"/>
      <c r="P25" s="99"/>
    </row>
    <row r="26" spans="1:20" x14ac:dyDescent="0.2">
      <c r="A26" s="178" t="s">
        <v>146</v>
      </c>
      <c r="B26" s="188">
        <v>34224.260806699975</v>
      </c>
      <c r="C26" s="225">
        <v>5.2364028781752274E-2</v>
      </c>
      <c r="D26" s="191">
        <v>36210.044093385681</v>
      </c>
      <c r="E26" s="227">
        <v>5.1328245978433766E-2</v>
      </c>
      <c r="F26" s="191">
        <v>35922.60015692412</v>
      </c>
      <c r="G26" s="227">
        <v>4.842307273887831E-2</v>
      </c>
      <c r="H26" s="75"/>
      <c r="I26" s="75"/>
      <c r="J26" s="94" t="str">
        <f t="shared" si="1"/>
        <v>FVE</v>
      </c>
      <c r="K26" s="83">
        <f t="shared" si="0"/>
        <v>16203.335000000015</v>
      </c>
      <c r="L26" s="94" t="str">
        <f t="shared" si="2"/>
        <v>FVE</v>
      </c>
      <c r="M26" s="92">
        <f>K26/'6.1, 6.2'!I5</f>
        <v>7.9729823686230578E-2</v>
      </c>
      <c r="N26" s="102"/>
      <c r="O26" s="103"/>
      <c r="P26" s="99"/>
    </row>
    <row r="27" spans="1:20" x14ac:dyDescent="0.2">
      <c r="A27" s="178" t="s">
        <v>144</v>
      </c>
      <c r="B27" s="188">
        <v>80026.245593016094</v>
      </c>
      <c r="C27" s="225">
        <v>5.9486206702879116E-2</v>
      </c>
      <c r="D27" s="189">
        <v>91890.3289496738</v>
      </c>
      <c r="E27" s="227">
        <v>5.9795343429934138E-2</v>
      </c>
      <c r="F27" s="189">
        <v>113043.7321001767</v>
      </c>
      <c r="G27" s="227">
        <v>6.1407030957174286E-2</v>
      </c>
      <c r="H27" s="75"/>
      <c r="I27" s="75"/>
      <c r="J27" s="75"/>
      <c r="K27" s="75"/>
      <c r="L27" s="75"/>
      <c r="M27" s="75"/>
      <c r="N27" s="102"/>
      <c r="O27" s="103"/>
      <c r="P27" s="99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99"/>
      <c r="O28" s="99"/>
      <c r="P28" s="99"/>
    </row>
    <row r="29" spans="1:20" x14ac:dyDescent="0.2">
      <c r="H29" s="75"/>
      <c r="I29" s="75"/>
      <c r="J29" s="75"/>
      <c r="K29" s="75"/>
      <c r="L29" s="75"/>
      <c r="M29" s="75"/>
      <c r="N29" s="99"/>
      <c r="O29" s="99"/>
      <c r="P29" s="99"/>
    </row>
    <row r="30" spans="1:20" x14ac:dyDescent="0.2">
      <c r="J30" s="94"/>
      <c r="K30" s="94" t="str">
        <f>H5</f>
        <v>Říjen</v>
      </c>
      <c r="L30" s="94" t="str">
        <f>J5</f>
        <v>Listopad</v>
      </c>
      <c r="M30" s="94" t="str">
        <f>L5</f>
        <v>Prosinec</v>
      </c>
      <c r="N30" s="99"/>
      <c r="O30" s="99"/>
      <c r="P30" s="99"/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  <c r="N31" s="99"/>
      <c r="O31" s="99"/>
      <c r="P31" s="99"/>
    </row>
    <row r="32" spans="1:20" ht="12.75" customHeight="1" x14ac:dyDescent="0.2">
      <c r="H32" s="94" t="str">
        <f t="shared" si="3"/>
        <v>PE</v>
      </c>
      <c r="I32" s="95">
        <f t="shared" si="4"/>
        <v>1.3177313014025768E-2</v>
      </c>
      <c r="J32" s="94" t="str">
        <f t="shared" si="5"/>
        <v>PE</v>
      </c>
      <c r="K32" s="77">
        <f t="shared" si="6"/>
        <v>25581.590999999997</v>
      </c>
      <c r="L32" s="77">
        <f t="shared" si="7"/>
        <v>27261.845999999998</v>
      </c>
      <c r="M32" s="77">
        <f t="shared" si="8"/>
        <v>34786.883000000002</v>
      </c>
      <c r="N32" s="99"/>
      <c r="O32" s="99"/>
      <c r="P32" s="99"/>
    </row>
    <row r="33" spans="8:16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  <c r="N33" s="99"/>
      <c r="O33" s="99"/>
      <c r="P33" s="99"/>
    </row>
    <row r="34" spans="8:16" ht="13.5" customHeight="1" x14ac:dyDescent="0.2">
      <c r="H34" s="94" t="str">
        <f t="shared" si="3"/>
        <v>PSE</v>
      </c>
      <c r="I34" s="95">
        <f t="shared" si="4"/>
        <v>3.3714452782460942E-2</v>
      </c>
      <c r="J34" s="94" t="str">
        <f t="shared" si="5"/>
        <v>PSE</v>
      </c>
      <c r="K34" s="77">
        <f t="shared" si="6"/>
        <v>10522.132999999998</v>
      </c>
      <c r="L34" s="77">
        <f t="shared" si="7"/>
        <v>10894.859</v>
      </c>
      <c r="M34" s="77">
        <f t="shared" si="8"/>
        <v>10371.583000000001</v>
      </c>
      <c r="N34" s="99"/>
      <c r="O34" s="99"/>
      <c r="P34" s="99"/>
    </row>
    <row r="35" spans="8:16" ht="12.75" customHeight="1" x14ac:dyDescent="0.2">
      <c r="H35" s="94" t="str">
        <f t="shared" si="3"/>
        <v>VE</v>
      </c>
      <c r="I35" s="95">
        <f t="shared" si="4"/>
        <v>6.9816981596672652E-3</v>
      </c>
      <c r="J35" s="94" t="str">
        <f t="shared" si="5"/>
        <v>VE</v>
      </c>
      <c r="K35" s="77">
        <f t="shared" si="6"/>
        <v>2480.0230000000001</v>
      </c>
      <c r="L35" s="77">
        <f t="shared" si="7"/>
        <v>2982.5420000000008</v>
      </c>
      <c r="M35" s="77">
        <f t="shared" si="8"/>
        <v>2657.05</v>
      </c>
      <c r="N35" s="99"/>
      <c r="O35" s="99"/>
      <c r="P35" s="99"/>
    </row>
    <row r="36" spans="8:16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  <c r="N36" s="99"/>
      <c r="O36" s="99"/>
      <c r="P36" s="99"/>
    </row>
    <row r="37" spans="8:16" ht="12.75" customHeight="1" x14ac:dyDescent="0.2">
      <c r="H37" s="94" t="str">
        <f t="shared" si="3"/>
        <v>VTE</v>
      </c>
      <c r="I37" s="95">
        <f t="shared" si="4"/>
        <v>6.6291134753967062E-4</v>
      </c>
      <c r="J37" s="94" t="str">
        <f t="shared" si="5"/>
        <v>VTE</v>
      </c>
      <c r="K37" s="77">
        <f t="shared" si="6"/>
        <v>15.089</v>
      </c>
      <c r="L37" s="77">
        <f t="shared" si="7"/>
        <v>12.789</v>
      </c>
      <c r="M37" s="77">
        <f t="shared" si="8"/>
        <v>19.239000000000001</v>
      </c>
      <c r="N37" s="99"/>
      <c r="O37" s="99"/>
      <c r="P37" s="99"/>
    </row>
    <row r="38" spans="8:16" ht="12.75" customHeight="1" x14ac:dyDescent="0.2">
      <c r="H38" s="94" t="str">
        <f t="shared" si="3"/>
        <v>FVE</v>
      </c>
      <c r="I38" s="95">
        <f t="shared" si="4"/>
        <v>7.6043588181310448E-2</v>
      </c>
      <c r="J38" s="94" t="str">
        <f t="shared" si="5"/>
        <v>FVE</v>
      </c>
      <c r="K38" s="77">
        <f t="shared" si="6"/>
        <v>8444.8570000000127</v>
      </c>
      <c r="L38" s="77">
        <f t="shared" si="7"/>
        <v>4709.5040000000045</v>
      </c>
      <c r="M38" s="77">
        <f t="shared" si="8"/>
        <v>3048.9739999999983</v>
      </c>
      <c r="N38" s="99"/>
      <c r="O38" s="99"/>
      <c r="P38" s="99"/>
    </row>
    <row r="39" spans="8:16" x14ac:dyDescent="0.2">
      <c r="N39" s="99"/>
      <c r="O39" s="99"/>
      <c r="P39" s="99"/>
    </row>
    <row r="40" spans="8:16" x14ac:dyDescent="0.2">
      <c r="N40" s="99"/>
      <c r="O40" s="99"/>
      <c r="P40" s="99"/>
    </row>
    <row r="41" spans="8:16" x14ac:dyDescent="0.2">
      <c r="N41" s="99"/>
      <c r="O41" s="99"/>
      <c r="P41" s="99"/>
    </row>
    <row r="42" spans="8:16" x14ac:dyDescent="0.2">
      <c r="N42" s="99"/>
      <c r="O42" s="99"/>
      <c r="P42" s="99"/>
    </row>
    <row r="43" spans="8:16" x14ac:dyDescent="0.2">
      <c r="N43" s="99"/>
      <c r="O43" s="99"/>
      <c r="P43" s="99"/>
    </row>
    <row r="44" spans="8:16" x14ac:dyDescent="0.2">
      <c r="N44" s="99"/>
      <c r="O44" s="99"/>
      <c r="P44" s="99"/>
    </row>
    <row r="45" spans="8:16" x14ac:dyDescent="0.2">
      <c r="N45" s="99"/>
      <c r="O45" s="99"/>
      <c r="P45" s="99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18.75" x14ac:dyDescent="0.3">
      <c r="A1" s="238" t="s">
        <v>352</v>
      </c>
      <c r="M1" s="58"/>
      <c r="N1" s="129" t="str">
        <f>Titulní!A35</f>
        <v>IV. čtvrtletí 2020</v>
      </c>
    </row>
    <row r="2" spans="1:14" ht="6" customHeight="1" x14ac:dyDescent="0.2"/>
    <row r="3" spans="1:14" ht="12.75" customHeight="1" x14ac:dyDescent="0.2">
      <c r="A3" s="397"/>
      <c r="B3" s="393" t="s">
        <v>198</v>
      </c>
      <c r="C3" s="394"/>
      <c r="D3" s="395"/>
      <c r="E3" s="393" t="s">
        <v>200</v>
      </c>
      <c r="F3" s="394"/>
      <c r="G3" s="395"/>
      <c r="H3" s="393" t="s">
        <v>201</v>
      </c>
      <c r="I3" s="394"/>
      <c r="J3" s="395"/>
      <c r="K3" s="393" t="s">
        <v>202</v>
      </c>
      <c r="L3" s="394"/>
      <c r="M3" s="395"/>
      <c r="N3" s="391" t="s">
        <v>54</v>
      </c>
    </row>
    <row r="4" spans="1:14" x14ac:dyDescent="0.2">
      <c r="A4" s="398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6" t="s">
        <v>73</v>
      </c>
      <c r="N4" s="392"/>
    </row>
    <row r="5" spans="1:14" ht="12.75" customHeight="1" x14ac:dyDescent="0.2">
      <c r="A5" s="384" t="s">
        <v>42</v>
      </c>
      <c r="B5" s="386">
        <f>SUM(B6:D6)</f>
        <v>-2034.9032910000001</v>
      </c>
      <c r="C5" s="387"/>
      <c r="D5" s="388"/>
      <c r="E5" s="386">
        <f>SUM(E6:G6)</f>
        <v>-2137.6727580000002</v>
      </c>
      <c r="F5" s="387"/>
      <c r="G5" s="388"/>
      <c r="H5" s="386">
        <f>SUM(H6:J6)</f>
        <v>-2808.0449939999999</v>
      </c>
      <c r="I5" s="387"/>
      <c r="J5" s="388"/>
      <c r="K5" s="386">
        <f>SUM(K6:M6)</f>
        <v>-3172.2387019999996</v>
      </c>
      <c r="L5" s="387"/>
      <c r="M5" s="388"/>
      <c r="N5" s="389">
        <f>SUM(B6:M6)</f>
        <v>-10152.859745000002</v>
      </c>
    </row>
    <row r="6" spans="1:14" x14ac:dyDescent="0.2">
      <c r="A6" s="396"/>
      <c r="B6" s="262">
        <f>B7+B18</f>
        <v>-866.825558</v>
      </c>
      <c r="C6" s="263">
        <f t="shared" ref="C6:M6" si="0">C7+C18</f>
        <v>-672.92486199999985</v>
      </c>
      <c r="D6" s="264">
        <f t="shared" si="0"/>
        <v>-495.15287100000023</v>
      </c>
      <c r="E6" s="262">
        <f t="shared" si="0"/>
        <v>-394.5650740000001</v>
      </c>
      <c r="F6" s="263">
        <f t="shared" si="0"/>
        <v>-791.11175100000003</v>
      </c>
      <c r="G6" s="264">
        <f t="shared" si="0"/>
        <v>-951.99593300000004</v>
      </c>
      <c r="H6" s="262">
        <f t="shared" si="0"/>
        <v>-562.82914599999981</v>
      </c>
      <c r="I6" s="263">
        <f t="shared" si="0"/>
        <v>-1195.6530640000001</v>
      </c>
      <c r="J6" s="264">
        <f t="shared" si="0"/>
        <v>-1049.5627840000002</v>
      </c>
      <c r="K6" s="262">
        <f t="shared" si="0"/>
        <v>-891.5119679999998</v>
      </c>
      <c r="L6" s="263">
        <f t="shared" si="0"/>
        <v>-1219.167923</v>
      </c>
      <c r="M6" s="264">
        <f t="shared" si="0"/>
        <v>-1061.5588109999999</v>
      </c>
      <c r="N6" s="390"/>
    </row>
    <row r="7" spans="1:14" x14ac:dyDescent="0.2">
      <c r="A7" s="284" t="s">
        <v>86</v>
      </c>
      <c r="B7" s="275">
        <f>B8+B13</f>
        <v>-2559.393388</v>
      </c>
      <c r="C7" s="177">
        <f t="shared" ref="C7:M7" si="1">C8+C13</f>
        <v>-1993.6329579999999</v>
      </c>
      <c r="D7" s="276">
        <f t="shared" si="1"/>
        <v>-1714.0378710000002</v>
      </c>
      <c r="E7" s="275">
        <f t="shared" si="1"/>
        <v>-1500.590559</v>
      </c>
      <c r="F7" s="177">
        <f t="shared" si="1"/>
        <v>-1794.898218</v>
      </c>
      <c r="G7" s="276">
        <f t="shared" si="1"/>
        <v>-1666.494639</v>
      </c>
      <c r="H7" s="275">
        <f t="shared" si="1"/>
        <v>-1648.889653</v>
      </c>
      <c r="I7" s="177">
        <f t="shared" si="1"/>
        <v>-1935.3913060000002</v>
      </c>
      <c r="J7" s="276">
        <f t="shared" si="1"/>
        <v>-1822.0127930000001</v>
      </c>
      <c r="K7" s="275">
        <f t="shared" si="1"/>
        <v>-2056.1120889999997</v>
      </c>
      <c r="L7" s="177">
        <f t="shared" si="1"/>
        <v>-2440.0358209999999</v>
      </c>
      <c r="M7" s="276">
        <f t="shared" si="1"/>
        <v>-2389.4215009999998</v>
      </c>
      <c r="N7" s="285">
        <f>SUM(B7:M7)</f>
        <v>-23520.910796</v>
      </c>
    </row>
    <row r="8" spans="1:14" x14ac:dyDescent="0.2">
      <c r="A8" s="286" t="s">
        <v>74</v>
      </c>
      <c r="B8" s="277">
        <f>SUM(B9:B12)</f>
        <v>-2514.4569999999999</v>
      </c>
      <c r="C8" s="269">
        <f t="shared" ref="C8:M8" si="2">SUM(C9:C12)</f>
        <v>-1952.095</v>
      </c>
      <c r="D8" s="279">
        <f t="shared" si="2"/>
        <v>-1680.8980000000001</v>
      </c>
      <c r="E8" s="277">
        <f t="shared" si="2"/>
        <v>-1475.7829999999999</v>
      </c>
      <c r="F8" s="269">
        <f t="shared" si="2"/>
        <v>-1774.018</v>
      </c>
      <c r="G8" s="279">
        <f t="shared" si="2"/>
        <v>-1620.145</v>
      </c>
      <c r="H8" s="277">
        <f t="shared" si="2"/>
        <v>-1621.6889999999999</v>
      </c>
      <c r="I8" s="269">
        <f t="shared" si="2"/>
        <v>-1901.6160000000002</v>
      </c>
      <c r="J8" s="279">
        <f t="shared" si="2"/>
        <v>-1797.0680000000002</v>
      </c>
      <c r="K8" s="277">
        <f t="shared" si="2"/>
        <v>-2018.8009999999999</v>
      </c>
      <c r="L8" s="269">
        <f t="shared" si="2"/>
        <v>-2394.951</v>
      </c>
      <c r="M8" s="279">
        <f t="shared" si="2"/>
        <v>-2358.5039999999999</v>
      </c>
      <c r="N8" s="275">
        <f>SUM(B8:M8)</f>
        <v>-23110.025000000001</v>
      </c>
    </row>
    <row r="9" spans="1:14" x14ac:dyDescent="0.2">
      <c r="A9" s="156" t="s">
        <v>75</v>
      </c>
      <c r="B9" s="160">
        <v>-14.605</v>
      </c>
      <c r="C9" s="161">
        <v>-41.822000000000003</v>
      </c>
      <c r="D9" s="162">
        <v>-81.284999999999997</v>
      </c>
      <c r="E9" s="160">
        <v>-105.65</v>
      </c>
      <c r="F9" s="161">
        <v>-189.327</v>
      </c>
      <c r="G9" s="162">
        <v>-237.947</v>
      </c>
      <c r="H9" s="160">
        <v>-70.36</v>
      </c>
      <c r="I9" s="161">
        <v>-179.27500000000001</v>
      </c>
      <c r="J9" s="162">
        <v>-90.046999999999997</v>
      </c>
      <c r="K9" s="160">
        <v>-152.852</v>
      </c>
      <c r="L9" s="161">
        <v>-73.316999999999993</v>
      </c>
      <c r="M9" s="162">
        <v>-31.303999999999998</v>
      </c>
      <c r="N9" s="277">
        <f t="shared" ref="N9:N14" si="3">SUM(B9:M9)</f>
        <v>-1267.7910000000002</v>
      </c>
    </row>
    <row r="10" spans="1:14" x14ac:dyDescent="0.2">
      <c r="A10" s="156" t="s">
        <v>76</v>
      </c>
      <c r="B10" s="157">
        <v>-122.608</v>
      </c>
      <c r="C10" s="158">
        <v>-176.27600000000001</v>
      </c>
      <c r="D10" s="159">
        <v>-176.499</v>
      </c>
      <c r="E10" s="157">
        <v>-140.654</v>
      </c>
      <c r="F10" s="158">
        <v>-156.53399999999999</v>
      </c>
      <c r="G10" s="159">
        <v>-295.31299999999999</v>
      </c>
      <c r="H10" s="157">
        <v>-179.06399999999999</v>
      </c>
      <c r="I10" s="158">
        <v>-330.11200000000002</v>
      </c>
      <c r="J10" s="159">
        <v>-433.846</v>
      </c>
      <c r="K10" s="157">
        <v>-407.24900000000002</v>
      </c>
      <c r="L10" s="158">
        <v>-339.834</v>
      </c>
      <c r="M10" s="159">
        <v>-414.34699999999998</v>
      </c>
      <c r="N10" s="277">
        <f t="shared" si="3"/>
        <v>-3172.3360000000002</v>
      </c>
    </row>
    <row r="11" spans="1:14" x14ac:dyDescent="0.2">
      <c r="A11" s="156" t="s">
        <v>77</v>
      </c>
      <c r="B11" s="157">
        <v>-1112.55</v>
      </c>
      <c r="C11" s="158">
        <v>-782.73</v>
      </c>
      <c r="D11" s="159">
        <v>-666.13</v>
      </c>
      <c r="E11" s="157">
        <v>-546.55399999999997</v>
      </c>
      <c r="F11" s="158">
        <v>-681.07600000000002</v>
      </c>
      <c r="G11" s="159">
        <v>-443.04399999999998</v>
      </c>
      <c r="H11" s="157">
        <v>-571.92899999999997</v>
      </c>
      <c r="I11" s="158">
        <v>-690.96</v>
      </c>
      <c r="J11" s="159">
        <v>-672.21900000000005</v>
      </c>
      <c r="K11" s="157">
        <v>-586.94399999999996</v>
      </c>
      <c r="L11" s="158">
        <v>-982.00300000000004</v>
      </c>
      <c r="M11" s="159">
        <v>-950.99400000000003</v>
      </c>
      <c r="N11" s="277">
        <f t="shared" si="3"/>
        <v>-8687.1329999999998</v>
      </c>
    </row>
    <row r="12" spans="1:14" x14ac:dyDescent="0.2">
      <c r="A12" s="156" t="s">
        <v>78</v>
      </c>
      <c r="B12" s="160">
        <v>-1264.694</v>
      </c>
      <c r="C12" s="161">
        <v>-951.26700000000005</v>
      </c>
      <c r="D12" s="162">
        <v>-756.98400000000004</v>
      </c>
      <c r="E12" s="160">
        <v>-682.92499999999995</v>
      </c>
      <c r="F12" s="161">
        <v>-747.08100000000002</v>
      </c>
      <c r="G12" s="162">
        <v>-643.84100000000001</v>
      </c>
      <c r="H12" s="160">
        <v>-800.33600000000001</v>
      </c>
      <c r="I12" s="161">
        <v>-701.26900000000001</v>
      </c>
      <c r="J12" s="162">
        <v>-600.95600000000002</v>
      </c>
      <c r="K12" s="160">
        <v>-871.75599999999997</v>
      </c>
      <c r="L12" s="161">
        <v>-999.79700000000003</v>
      </c>
      <c r="M12" s="162">
        <v>-961.85900000000004</v>
      </c>
      <c r="N12" s="277">
        <f t="shared" si="3"/>
        <v>-9982.7650000000012</v>
      </c>
    </row>
    <row r="13" spans="1:14" x14ac:dyDescent="0.2">
      <c r="A13" s="287" t="s">
        <v>79</v>
      </c>
      <c r="B13" s="277">
        <f>SUM(B14:B17)</f>
        <v>-44.936388000000001</v>
      </c>
      <c r="C13" s="269">
        <f t="shared" ref="C13:M13" si="4">SUM(C14:C17)</f>
        <v>-41.537957999999996</v>
      </c>
      <c r="D13" s="279">
        <f t="shared" si="4"/>
        <v>-33.139870999999999</v>
      </c>
      <c r="E13" s="277">
        <f t="shared" si="4"/>
        <v>-24.807559000000001</v>
      </c>
      <c r="F13" s="269">
        <f t="shared" si="4"/>
        <v>-20.880217999999999</v>
      </c>
      <c r="G13" s="279">
        <f t="shared" si="4"/>
        <v>-46.349639000000003</v>
      </c>
      <c r="H13" s="277">
        <f t="shared" si="4"/>
        <v>-27.200652999999999</v>
      </c>
      <c r="I13" s="269">
        <f t="shared" si="4"/>
        <v>-33.775305999999993</v>
      </c>
      <c r="J13" s="279">
        <f t="shared" si="4"/>
        <v>-24.944792999999997</v>
      </c>
      <c r="K13" s="277">
        <f t="shared" si="4"/>
        <v>-37.311088999999996</v>
      </c>
      <c r="L13" s="269">
        <f t="shared" si="4"/>
        <v>-45.084821000000005</v>
      </c>
      <c r="M13" s="279">
        <f t="shared" si="4"/>
        <v>-30.917501000000001</v>
      </c>
      <c r="N13" s="275">
        <f>SUM(B13:M13)</f>
        <v>-410.88579599999991</v>
      </c>
    </row>
    <row r="14" spans="1:14" x14ac:dyDescent="0.2">
      <c r="A14" s="156" t="s">
        <v>75</v>
      </c>
      <c r="B14" s="218">
        <v>-44.784379000000001</v>
      </c>
      <c r="C14" s="219">
        <v>-41.410955999999999</v>
      </c>
      <c r="D14" s="220">
        <v>-33.058019000000002</v>
      </c>
      <c r="E14" s="352">
        <v>-24.766235000000002</v>
      </c>
      <c r="F14" s="219">
        <v>-20.845420999999998</v>
      </c>
      <c r="G14" s="220">
        <v>-46.316319</v>
      </c>
      <c r="H14" s="352">
        <v>-27.161358</v>
      </c>
      <c r="I14" s="219">
        <v>-33.733540999999995</v>
      </c>
      <c r="J14" s="220">
        <v>-24.881241999999997</v>
      </c>
      <c r="K14" s="352">
        <v>-37.274279999999997</v>
      </c>
      <c r="L14" s="219">
        <v>-45.026228000000003</v>
      </c>
      <c r="M14" s="162">
        <v>-30.597746000000001</v>
      </c>
      <c r="N14" s="277">
        <f t="shared" si="3"/>
        <v>-409.8557239999999</v>
      </c>
    </row>
    <row r="15" spans="1:14" x14ac:dyDescent="0.2">
      <c r="A15" s="156" t="s">
        <v>76</v>
      </c>
      <c r="B15" s="221">
        <v>0</v>
      </c>
      <c r="C15" s="222">
        <v>0</v>
      </c>
      <c r="D15" s="223">
        <v>0</v>
      </c>
      <c r="E15" s="353">
        <v>0</v>
      </c>
      <c r="F15" s="222">
        <v>0</v>
      </c>
      <c r="G15" s="223">
        <v>0</v>
      </c>
      <c r="H15" s="353">
        <v>0</v>
      </c>
      <c r="I15" s="222">
        <v>0</v>
      </c>
      <c r="J15" s="223">
        <v>0</v>
      </c>
      <c r="K15" s="353">
        <v>0</v>
      </c>
      <c r="L15" s="222">
        <v>0</v>
      </c>
      <c r="M15" s="159">
        <v>0</v>
      </c>
      <c r="N15" s="277">
        <f t="shared" ref="N15:N28" si="5">SUM(B15:M15)</f>
        <v>0</v>
      </c>
    </row>
    <row r="16" spans="1:14" x14ac:dyDescent="0.2">
      <c r="A16" s="156" t="s">
        <v>77</v>
      </c>
      <c r="B16" s="221">
        <v>0</v>
      </c>
      <c r="C16" s="222">
        <v>0</v>
      </c>
      <c r="D16" s="223">
        <v>0</v>
      </c>
      <c r="E16" s="353">
        <v>0</v>
      </c>
      <c r="F16" s="222">
        <v>0</v>
      </c>
      <c r="G16" s="223">
        <v>0</v>
      </c>
      <c r="H16" s="353">
        <v>0</v>
      </c>
      <c r="I16" s="222">
        <v>0</v>
      </c>
      <c r="J16" s="223">
        <v>0</v>
      </c>
      <c r="K16" s="353">
        <v>0</v>
      </c>
      <c r="L16" s="222">
        <v>0</v>
      </c>
      <c r="M16" s="159">
        <v>0</v>
      </c>
      <c r="N16" s="277">
        <f t="shared" si="5"/>
        <v>0</v>
      </c>
    </row>
    <row r="17" spans="1:14" x14ac:dyDescent="0.2">
      <c r="A17" s="156" t="s">
        <v>78</v>
      </c>
      <c r="B17" s="218">
        <v>-0.15200900000000001</v>
      </c>
      <c r="C17" s="219">
        <v>-0.127002</v>
      </c>
      <c r="D17" s="220">
        <v>-8.1852000000000008E-2</v>
      </c>
      <c r="E17" s="352">
        <v>-4.1324000000000007E-2</v>
      </c>
      <c r="F17" s="219">
        <v>-3.4797000000000002E-2</v>
      </c>
      <c r="G17" s="220">
        <v>-3.3320000000000002E-2</v>
      </c>
      <c r="H17" s="352">
        <v>-3.9295000000000004E-2</v>
      </c>
      <c r="I17" s="219">
        <v>-4.1765000000000004E-2</v>
      </c>
      <c r="J17" s="220">
        <v>-6.3550999999999996E-2</v>
      </c>
      <c r="K17" s="352">
        <v>-3.6808999999999995E-2</v>
      </c>
      <c r="L17" s="219">
        <v>-5.8593000000000006E-2</v>
      </c>
      <c r="M17" s="162">
        <v>-0.31975500000000001</v>
      </c>
      <c r="N17" s="277">
        <f t="shared" si="5"/>
        <v>-1.0300720000000001</v>
      </c>
    </row>
    <row r="18" spans="1:14" x14ac:dyDescent="0.2">
      <c r="A18" s="284" t="s">
        <v>87</v>
      </c>
      <c r="B18" s="275">
        <f>B19+B24</f>
        <v>1692.56783</v>
      </c>
      <c r="C18" s="177">
        <f t="shared" ref="C18:M18" si="6">C19+C24</f>
        <v>1320.7080960000001</v>
      </c>
      <c r="D18" s="276">
        <f t="shared" si="6"/>
        <v>1218.885</v>
      </c>
      <c r="E18" s="275">
        <f t="shared" si="6"/>
        <v>1106.0254849999999</v>
      </c>
      <c r="F18" s="177">
        <f t="shared" si="6"/>
        <v>1003.786467</v>
      </c>
      <c r="G18" s="276">
        <f t="shared" si="6"/>
        <v>714.49870599999997</v>
      </c>
      <c r="H18" s="275">
        <f t="shared" si="6"/>
        <v>1086.0605070000001</v>
      </c>
      <c r="I18" s="177">
        <f t="shared" si="6"/>
        <v>739.73824200000001</v>
      </c>
      <c r="J18" s="276">
        <f t="shared" si="6"/>
        <v>772.45000899999991</v>
      </c>
      <c r="K18" s="275">
        <f t="shared" si="6"/>
        <v>1164.6001209999999</v>
      </c>
      <c r="L18" s="177">
        <f t="shared" si="6"/>
        <v>1220.867898</v>
      </c>
      <c r="M18" s="276">
        <f t="shared" si="6"/>
        <v>1327.8626899999999</v>
      </c>
      <c r="N18" s="275">
        <f>SUM(B18:M18)</f>
        <v>13368.051051</v>
      </c>
    </row>
    <row r="19" spans="1:14" x14ac:dyDescent="0.2">
      <c r="A19" s="287" t="s">
        <v>80</v>
      </c>
      <c r="B19" s="277">
        <f>SUM(B20:B23)</f>
        <v>1692.4839999999999</v>
      </c>
      <c r="C19" s="269">
        <f t="shared" ref="C19:M19" si="7">SUM(C20:C23)</f>
        <v>1313.009</v>
      </c>
      <c r="D19" s="279">
        <f t="shared" si="7"/>
        <v>1218.885</v>
      </c>
      <c r="E19" s="277">
        <f t="shared" si="7"/>
        <v>1105.847</v>
      </c>
      <c r="F19" s="269">
        <f t="shared" si="7"/>
        <v>1002.193</v>
      </c>
      <c r="G19" s="279">
        <f t="shared" si="7"/>
        <v>713.46899999999994</v>
      </c>
      <c r="H19" s="277">
        <f t="shared" si="7"/>
        <v>1085.8590000000002</v>
      </c>
      <c r="I19" s="269">
        <f t="shared" si="7"/>
        <v>739.66</v>
      </c>
      <c r="J19" s="279">
        <f t="shared" si="7"/>
        <v>772.27099999999996</v>
      </c>
      <c r="K19" s="277">
        <f t="shared" si="7"/>
        <v>1149.028</v>
      </c>
      <c r="L19" s="269">
        <f t="shared" si="7"/>
        <v>1201.5149999999999</v>
      </c>
      <c r="M19" s="279">
        <f t="shared" si="7"/>
        <v>1307.693</v>
      </c>
      <c r="N19" s="275">
        <f>SUM(B19:M19)</f>
        <v>13301.913</v>
      </c>
    </row>
    <row r="20" spans="1:14" x14ac:dyDescent="0.2">
      <c r="A20" s="156" t="s">
        <v>82</v>
      </c>
      <c r="B20" s="160">
        <v>550.06899999999996</v>
      </c>
      <c r="C20" s="161">
        <v>303.35199999999998</v>
      </c>
      <c r="D20" s="162">
        <v>313.45999999999998</v>
      </c>
      <c r="E20" s="160">
        <v>266.84199999999998</v>
      </c>
      <c r="F20" s="161">
        <v>201.922</v>
      </c>
      <c r="G20" s="162">
        <v>158.84299999999999</v>
      </c>
      <c r="H20" s="160">
        <v>254.81200000000001</v>
      </c>
      <c r="I20" s="161">
        <v>224.12799999999999</v>
      </c>
      <c r="J20" s="162">
        <v>211.34100000000001</v>
      </c>
      <c r="K20" s="160">
        <v>250.60300000000001</v>
      </c>
      <c r="L20" s="161">
        <v>372.45400000000001</v>
      </c>
      <c r="M20" s="162">
        <v>478.09399999999999</v>
      </c>
      <c r="N20" s="277">
        <f t="shared" si="5"/>
        <v>3585.9200000000005</v>
      </c>
    </row>
    <row r="21" spans="1:14" x14ac:dyDescent="0.2">
      <c r="A21" s="156" t="s">
        <v>83</v>
      </c>
      <c r="B21" s="157">
        <v>1141.748</v>
      </c>
      <c r="C21" s="158">
        <v>994.91800000000001</v>
      </c>
      <c r="D21" s="159">
        <v>876.37800000000004</v>
      </c>
      <c r="E21" s="157">
        <v>806.29100000000005</v>
      </c>
      <c r="F21" s="158">
        <v>731.30399999999997</v>
      </c>
      <c r="G21" s="159">
        <v>407.31700000000001</v>
      </c>
      <c r="H21" s="157">
        <v>747.52200000000005</v>
      </c>
      <c r="I21" s="158">
        <v>433.642</v>
      </c>
      <c r="J21" s="159">
        <v>477.767</v>
      </c>
      <c r="K21" s="157">
        <v>834.41499999999996</v>
      </c>
      <c r="L21" s="158">
        <v>820.10400000000004</v>
      </c>
      <c r="M21" s="159">
        <v>806.50699999999995</v>
      </c>
      <c r="N21" s="277">
        <f t="shared" si="5"/>
        <v>9077.9129999999986</v>
      </c>
    </row>
    <row r="22" spans="1:14" x14ac:dyDescent="0.2">
      <c r="A22" s="156" t="s">
        <v>84</v>
      </c>
      <c r="B22" s="157">
        <v>0.48199999999999998</v>
      </c>
      <c r="C22" s="158">
        <v>10.82</v>
      </c>
      <c r="D22" s="159">
        <v>23.498000000000001</v>
      </c>
      <c r="E22" s="157">
        <v>30.809000000000001</v>
      </c>
      <c r="F22" s="158">
        <v>46.151000000000003</v>
      </c>
      <c r="G22" s="159">
        <v>70.650000000000006</v>
      </c>
      <c r="H22" s="157">
        <v>72.545000000000002</v>
      </c>
      <c r="I22" s="158">
        <v>42.274000000000001</v>
      </c>
      <c r="J22" s="159">
        <v>26.908000000000001</v>
      </c>
      <c r="K22" s="157">
        <v>45.204999999999998</v>
      </c>
      <c r="L22" s="158">
        <v>5.3890000000000002</v>
      </c>
      <c r="M22" s="159">
        <v>3.6890000000000001</v>
      </c>
      <c r="N22" s="277">
        <f t="shared" si="5"/>
        <v>378.42</v>
      </c>
    </row>
    <row r="23" spans="1:14" x14ac:dyDescent="0.2">
      <c r="A23" s="156" t="s">
        <v>85</v>
      </c>
      <c r="B23" s="160">
        <v>0.185</v>
      </c>
      <c r="C23" s="161">
        <v>3.919</v>
      </c>
      <c r="D23" s="162">
        <v>5.5490000000000004</v>
      </c>
      <c r="E23" s="160">
        <v>1.905</v>
      </c>
      <c r="F23" s="161">
        <v>22.815999999999999</v>
      </c>
      <c r="G23" s="162">
        <v>76.659000000000006</v>
      </c>
      <c r="H23" s="160">
        <v>10.98</v>
      </c>
      <c r="I23" s="161">
        <v>39.616</v>
      </c>
      <c r="J23" s="162">
        <v>56.255000000000003</v>
      </c>
      <c r="K23" s="160">
        <v>18.805</v>
      </c>
      <c r="L23" s="161">
        <v>3.5680000000000001</v>
      </c>
      <c r="M23" s="162">
        <v>19.402999999999999</v>
      </c>
      <c r="N23" s="277">
        <f t="shared" si="5"/>
        <v>259.66000000000003</v>
      </c>
    </row>
    <row r="24" spans="1:14" x14ac:dyDescent="0.2">
      <c r="A24" s="287" t="s">
        <v>81</v>
      </c>
      <c r="B24" s="277">
        <f>SUM(B25:B28)</f>
        <v>8.3830000000000002E-2</v>
      </c>
      <c r="C24" s="269">
        <f t="shared" ref="C24:M24" si="8">SUM(C25:C28)</f>
        <v>7.6990959999999999</v>
      </c>
      <c r="D24" s="279">
        <f t="shared" si="8"/>
        <v>0</v>
      </c>
      <c r="E24" s="277">
        <f t="shared" si="8"/>
        <v>0.178485</v>
      </c>
      <c r="F24" s="269">
        <f t="shared" si="8"/>
        <v>1.593467</v>
      </c>
      <c r="G24" s="279">
        <f t="shared" si="8"/>
        <v>1.029706</v>
      </c>
      <c r="H24" s="277">
        <f t="shared" si="8"/>
        <v>0.20150699999999999</v>
      </c>
      <c r="I24" s="269">
        <f t="shared" si="8"/>
        <v>7.8242000000000006E-2</v>
      </c>
      <c r="J24" s="279">
        <f t="shared" si="8"/>
        <v>0.179009</v>
      </c>
      <c r="K24" s="277">
        <f t="shared" si="8"/>
        <v>15.572120999999999</v>
      </c>
      <c r="L24" s="269">
        <f t="shared" si="8"/>
        <v>19.352898</v>
      </c>
      <c r="M24" s="279">
        <f t="shared" si="8"/>
        <v>20.169689999999999</v>
      </c>
      <c r="N24" s="275">
        <f>SUM(B24:M24)</f>
        <v>66.138051000000004</v>
      </c>
    </row>
    <row r="25" spans="1:14" x14ac:dyDescent="0.2">
      <c r="A25" s="156" t="s">
        <v>82</v>
      </c>
      <c r="B25" s="160">
        <v>1.1510000000000001E-3</v>
      </c>
      <c r="C25" s="161">
        <v>7.5890219999999999</v>
      </c>
      <c r="D25" s="162">
        <v>0</v>
      </c>
      <c r="E25" s="160">
        <v>2.9999999999999997E-4</v>
      </c>
      <c r="F25" s="161">
        <v>1.4028499999999999</v>
      </c>
      <c r="G25" s="162">
        <v>1.0562E-2</v>
      </c>
      <c r="H25" s="160">
        <v>2.7500000000000002E-4</v>
      </c>
      <c r="I25" s="161">
        <v>0</v>
      </c>
      <c r="J25" s="162">
        <v>7.4999999999999993E-5</v>
      </c>
      <c r="K25" s="160">
        <v>15.485946999999999</v>
      </c>
      <c r="L25" s="161">
        <v>19.260111999999999</v>
      </c>
      <c r="M25" s="162">
        <v>20.041954</v>
      </c>
      <c r="N25" s="277">
        <f t="shared" si="5"/>
        <v>63.792248000000001</v>
      </c>
    </row>
    <row r="26" spans="1:14" x14ac:dyDescent="0.2">
      <c r="A26" s="156" t="s">
        <v>83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157">
        <v>0</v>
      </c>
      <c r="I26" s="158">
        <v>0</v>
      </c>
      <c r="J26" s="159">
        <v>0</v>
      </c>
      <c r="K26" s="157">
        <v>0</v>
      </c>
      <c r="L26" s="158">
        <v>0</v>
      </c>
      <c r="M26" s="159">
        <v>0</v>
      </c>
      <c r="N26" s="277">
        <f t="shared" si="5"/>
        <v>0</v>
      </c>
    </row>
    <row r="27" spans="1:14" x14ac:dyDescent="0.2">
      <c r="A27" s="156" t="s">
        <v>84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157">
        <v>0</v>
      </c>
      <c r="I27" s="158">
        <v>0</v>
      </c>
      <c r="J27" s="159">
        <v>0</v>
      </c>
      <c r="K27" s="157">
        <v>0</v>
      </c>
      <c r="L27" s="158">
        <v>0</v>
      </c>
      <c r="M27" s="159">
        <v>0</v>
      </c>
      <c r="N27" s="277">
        <f t="shared" si="5"/>
        <v>0</v>
      </c>
    </row>
    <row r="28" spans="1:14" x14ac:dyDescent="0.2">
      <c r="A28" s="156" t="s">
        <v>85</v>
      </c>
      <c r="B28" s="160">
        <v>8.2679000000000002E-2</v>
      </c>
      <c r="C28" s="161">
        <v>0.11007399999999999</v>
      </c>
      <c r="D28" s="162">
        <v>0</v>
      </c>
      <c r="E28" s="160">
        <v>0.17818500000000001</v>
      </c>
      <c r="F28" s="161">
        <v>0.19061699999999998</v>
      </c>
      <c r="G28" s="162">
        <v>1.019144</v>
      </c>
      <c r="H28" s="160">
        <v>0.20123199999999999</v>
      </c>
      <c r="I28" s="161">
        <v>7.8242000000000006E-2</v>
      </c>
      <c r="J28" s="162">
        <v>0.17893400000000001</v>
      </c>
      <c r="K28" s="160">
        <v>8.6173999999999987E-2</v>
      </c>
      <c r="L28" s="161">
        <v>9.2786000000000007E-2</v>
      </c>
      <c r="M28" s="162">
        <v>0.12773600000000002</v>
      </c>
      <c r="N28" s="277">
        <f t="shared" si="5"/>
        <v>2.3458030000000001</v>
      </c>
    </row>
    <row r="29" spans="1:14" x14ac:dyDescent="0.2">
      <c r="A29" s="22"/>
      <c r="N29" s="14" t="s">
        <v>110</v>
      </c>
    </row>
    <row r="30" spans="1:14" ht="12.75" x14ac:dyDescent="0.2">
      <c r="I30" s="59"/>
      <c r="K30" s="122">
        <v>-370.37125399999996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447">
        <v>1155.9390130000002</v>
      </c>
      <c r="K35" s="447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447">
        <v>2461.0259999999998</v>
      </c>
      <c r="I39" s="447"/>
      <c r="J39" s="447"/>
    </row>
    <row r="40" spans="7:14" x14ac:dyDescent="0.2">
      <c r="J40" s="24" t="s">
        <v>176</v>
      </c>
      <c r="K40" s="450">
        <v>-3172.2387020000001</v>
      </c>
      <c r="L40" s="450"/>
    </row>
    <row r="41" spans="7:14" ht="10.5" customHeight="1" x14ac:dyDescent="0.2"/>
    <row r="42" spans="7:14" ht="10.5" customHeight="1" x14ac:dyDescent="0.2"/>
    <row r="43" spans="7:14" x14ac:dyDescent="0.2">
      <c r="G43" s="449">
        <v>-1161.43</v>
      </c>
      <c r="H43" s="449"/>
      <c r="K43" s="121">
        <v>54.283000000000001</v>
      </c>
    </row>
    <row r="44" spans="7:14" x14ac:dyDescent="0.2">
      <c r="L44" s="122">
        <v>42.082695999999999</v>
      </c>
    </row>
    <row r="45" spans="7:14" x14ac:dyDescent="0.2">
      <c r="M45" s="449">
        <v>-2833.8271569999997</v>
      </c>
      <c r="N45" s="449"/>
    </row>
    <row r="46" spans="7:14" ht="10.5" customHeight="1" x14ac:dyDescent="0.2"/>
    <row r="47" spans="7:14" ht="10.5" customHeight="1" x14ac:dyDescent="0.2">
      <c r="J47" s="448">
        <v>-2519.9410000000003</v>
      </c>
      <c r="K47" s="448"/>
      <c r="L47" s="448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18.75" x14ac:dyDescent="0.3">
      <c r="A1" s="50" t="s">
        <v>415</v>
      </c>
      <c r="I1" s="58"/>
      <c r="J1" s="58"/>
      <c r="M1" s="58"/>
      <c r="N1" s="129" t="str">
        <f>Titulní!A35</f>
        <v>IV. čtvrtletí 2020</v>
      </c>
    </row>
    <row r="2" spans="1:14" s="22" customFormat="1" ht="15.75" x14ac:dyDescent="0.25">
      <c r="A2" s="175" t="s">
        <v>411</v>
      </c>
      <c r="I2" s="58"/>
      <c r="J2" s="58"/>
      <c r="M2" s="58"/>
      <c r="N2" s="129"/>
    </row>
    <row r="3" spans="1:14" ht="6" customHeight="1" x14ac:dyDescent="0.2"/>
    <row r="4" spans="1:14" ht="12.6" customHeight="1" x14ac:dyDescent="0.2">
      <c r="A4" s="454"/>
      <c r="B4" s="454"/>
      <c r="C4" s="201" t="s">
        <v>62</v>
      </c>
      <c r="D4" s="201" t="s">
        <v>63</v>
      </c>
      <c r="E4" s="201" t="s">
        <v>64</v>
      </c>
      <c r="F4" s="201" t="s">
        <v>65</v>
      </c>
      <c r="G4" s="201" t="s">
        <v>66</v>
      </c>
      <c r="H4" s="201" t="s">
        <v>67</v>
      </c>
      <c r="I4" s="201" t="s">
        <v>68</v>
      </c>
      <c r="J4" s="201" t="s">
        <v>69</v>
      </c>
      <c r="K4" s="201" t="s">
        <v>70</v>
      </c>
      <c r="L4" s="201" t="s">
        <v>71</v>
      </c>
      <c r="M4" s="201" t="s">
        <v>72</v>
      </c>
      <c r="N4" s="201" t="s">
        <v>73</v>
      </c>
    </row>
    <row r="5" spans="1:14" ht="12.6" customHeight="1" x14ac:dyDescent="0.2">
      <c r="A5" s="451" t="s">
        <v>55</v>
      </c>
      <c r="B5" s="451"/>
      <c r="C5" s="167">
        <v>11649.417784646999</v>
      </c>
      <c r="D5" s="167">
        <v>11095.712285760401</v>
      </c>
      <c r="E5" s="167">
        <v>10689.5876131722</v>
      </c>
      <c r="F5" s="167">
        <v>9304.8150040549499</v>
      </c>
      <c r="G5" s="167">
        <v>8831.0132395740093</v>
      </c>
      <c r="H5" s="167">
        <v>8875.4985052184693</v>
      </c>
      <c r="I5" s="167">
        <v>9038.5824989110097</v>
      </c>
      <c r="J5" s="167">
        <v>8963.89010134614</v>
      </c>
      <c r="K5" s="167">
        <v>9418.0607097283391</v>
      </c>
      <c r="L5" s="167">
        <v>10147.7571793152</v>
      </c>
      <c r="M5" s="167">
        <v>11232.9260359377</v>
      </c>
      <c r="N5" s="167">
        <v>11446.1949497653</v>
      </c>
    </row>
    <row r="6" spans="1:14" ht="12.6" customHeight="1" x14ac:dyDescent="0.2">
      <c r="A6" s="452" t="s">
        <v>49</v>
      </c>
      <c r="B6" s="453"/>
      <c r="C6" s="239">
        <v>43852</v>
      </c>
      <c r="D6" s="239">
        <v>43867</v>
      </c>
      <c r="E6" s="239">
        <v>43893</v>
      </c>
      <c r="F6" s="239">
        <v>43922</v>
      </c>
      <c r="G6" s="239">
        <v>43957</v>
      </c>
      <c r="H6" s="239">
        <v>43992</v>
      </c>
      <c r="I6" s="239">
        <v>44014</v>
      </c>
      <c r="J6" s="239">
        <v>44062</v>
      </c>
      <c r="K6" s="239">
        <v>44104</v>
      </c>
      <c r="L6" s="239">
        <v>44118</v>
      </c>
      <c r="M6" s="239">
        <v>44161</v>
      </c>
      <c r="N6" s="376">
        <v>44168</v>
      </c>
    </row>
    <row r="7" spans="1:14" ht="12.6" customHeight="1" x14ac:dyDescent="0.2">
      <c r="A7" s="451" t="s">
        <v>56</v>
      </c>
      <c r="B7" s="451"/>
      <c r="C7" s="240" t="s">
        <v>424</v>
      </c>
      <c r="D7" s="240" t="s">
        <v>425</v>
      </c>
      <c r="E7" s="240" t="s">
        <v>426</v>
      </c>
      <c r="F7" s="240" t="s">
        <v>427</v>
      </c>
      <c r="G7" s="240" t="s">
        <v>428</v>
      </c>
      <c r="H7" s="240" t="s">
        <v>426</v>
      </c>
      <c r="I7" s="240" t="s">
        <v>426</v>
      </c>
      <c r="J7" s="240" t="s">
        <v>426</v>
      </c>
      <c r="K7" s="240" t="s">
        <v>424</v>
      </c>
      <c r="L7" s="240" t="s">
        <v>428</v>
      </c>
      <c r="M7" s="240" t="s">
        <v>426</v>
      </c>
      <c r="N7" s="240" t="s">
        <v>425</v>
      </c>
    </row>
    <row r="8" spans="1:14" ht="12.6" customHeight="1" x14ac:dyDescent="0.2">
      <c r="A8" s="451" t="s">
        <v>59</v>
      </c>
      <c r="B8" s="451"/>
      <c r="C8" s="241">
        <v>6201.0872731476802</v>
      </c>
      <c r="D8" s="167">
        <v>6653.8558239101703</v>
      </c>
      <c r="E8" s="167">
        <v>6059.4964705897301</v>
      </c>
      <c r="F8" s="241">
        <v>5106.09715973111</v>
      </c>
      <c r="G8" s="167">
        <v>4861.1971547864696</v>
      </c>
      <c r="H8" s="167">
        <v>4802.31174564719</v>
      </c>
      <c r="I8" s="241">
        <v>4653.9753798172896</v>
      </c>
      <c r="J8" s="167">
        <v>4759.3734912012196</v>
      </c>
      <c r="K8" s="167">
        <v>5369.9610691171101</v>
      </c>
      <c r="L8" s="241">
        <v>5599.4874964596302</v>
      </c>
      <c r="M8" s="167">
        <v>5994.1226695852001</v>
      </c>
      <c r="N8" s="167">
        <v>5583.9207792659299</v>
      </c>
    </row>
    <row r="9" spans="1:14" ht="12.6" customHeight="1" x14ac:dyDescent="0.2">
      <c r="A9" s="452" t="s">
        <v>49</v>
      </c>
      <c r="B9" s="453"/>
      <c r="C9" s="239">
        <v>43831</v>
      </c>
      <c r="D9" s="239">
        <v>43863</v>
      </c>
      <c r="E9" s="239">
        <v>43919</v>
      </c>
      <c r="F9" s="239">
        <v>43934</v>
      </c>
      <c r="G9" s="239">
        <v>43961</v>
      </c>
      <c r="H9" s="239">
        <v>44010</v>
      </c>
      <c r="I9" s="239">
        <v>44017</v>
      </c>
      <c r="J9" s="239">
        <v>44045</v>
      </c>
      <c r="K9" s="239">
        <v>44080</v>
      </c>
      <c r="L9" s="239">
        <v>44108</v>
      </c>
      <c r="M9" s="239">
        <v>44136</v>
      </c>
      <c r="N9" s="376">
        <v>44190</v>
      </c>
    </row>
    <row r="10" spans="1:14" x14ac:dyDescent="0.2">
      <c r="A10" s="451" t="s">
        <v>56</v>
      </c>
      <c r="B10" s="451"/>
      <c r="C10" s="242" t="s">
        <v>429</v>
      </c>
      <c r="D10" s="242" t="s">
        <v>430</v>
      </c>
      <c r="E10" s="242" t="s">
        <v>430</v>
      </c>
      <c r="F10" s="242" t="s">
        <v>431</v>
      </c>
      <c r="G10" s="242" t="s">
        <v>432</v>
      </c>
      <c r="H10" s="242" t="s">
        <v>432</v>
      </c>
      <c r="I10" s="242" t="s">
        <v>432</v>
      </c>
      <c r="J10" s="242" t="s">
        <v>432</v>
      </c>
      <c r="K10" s="242" t="s">
        <v>432</v>
      </c>
      <c r="L10" s="242" t="s">
        <v>430</v>
      </c>
      <c r="M10" s="242" t="s">
        <v>433</v>
      </c>
      <c r="N10" s="242" t="s">
        <v>429</v>
      </c>
    </row>
    <row r="11" spans="1:14" ht="12.6" customHeight="1" x14ac:dyDescent="0.2">
      <c r="N11" s="14" t="s">
        <v>102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8.85546875" style="11" customWidth="1"/>
    <col min="2" max="2" width="3" style="11" bestFit="1" customWidth="1"/>
    <col min="3" max="3" width="11" style="11" customWidth="1"/>
    <col min="4" max="5" width="12.140625" style="11" customWidth="1"/>
    <col min="6" max="6" width="1.28515625" style="11" customWidth="1"/>
    <col min="7" max="7" width="8.85546875" style="11" bestFit="1" customWidth="1"/>
    <col min="8" max="8" width="3" style="11" customWidth="1"/>
    <col min="9" max="9" width="11" style="11" customWidth="1"/>
    <col min="10" max="11" width="12.140625" style="11" customWidth="1"/>
    <col min="12" max="12" width="1.28515625" style="11" customWidth="1"/>
    <col min="13" max="13" width="8.85546875" style="11" customWidth="1"/>
    <col min="14" max="14" width="3" style="11" bestFit="1" customWidth="1"/>
    <col min="15" max="15" width="11" style="11" customWidth="1"/>
    <col min="16" max="17" width="12.140625" style="11" customWidth="1"/>
    <col min="18" max="16384" width="9.140625" style="11"/>
  </cols>
  <sheetData>
    <row r="1" spans="1:17" s="58" customFormat="1" ht="15.75" x14ac:dyDescent="0.25">
      <c r="A1" s="175" t="s">
        <v>412</v>
      </c>
      <c r="Q1" s="129" t="str">
        <f>Titulní!A35</f>
        <v>IV. čtvrtletí 2020</v>
      </c>
    </row>
    <row r="2" spans="1:17" ht="6" customHeight="1" x14ac:dyDescent="0.2"/>
    <row r="3" spans="1:17" ht="36" x14ac:dyDescent="0.2">
      <c r="A3" s="413" t="s">
        <v>71</v>
      </c>
      <c r="B3" s="413"/>
      <c r="C3" s="248" t="s">
        <v>243</v>
      </c>
      <c r="D3" s="248" t="s">
        <v>405</v>
      </c>
      <c r="E3" s="248" t="s">
        <v>406</v>
      </c>
      <c r="G3" s="413" t="s">
        <v>72</v>
      </c>
      <c r="H3" s="413"/>
      <c r="I3" s="248" t="s">
        <v>243</v>
      </c>
      <c r="J3" s="248" t="s">
        <v>405</v>
      </c>
      <c r="K3" s="248" t="s">
        <v>406</v>
      </c>
      <c r="M3" s="413" t="s">
        <v>73</v>
      </c>
      <c r="N3" s="413"/>
      <c r="O3" s="248" t="s">
        <v>243</v>
      </c>
      <c r="P3" s="248" t="s">
        <v>405</v>
      </c>
      <c r="Q3" s="248" t="s">
        <v>406</v>
      </c>
    </row>
    <row r="4" spans="1:17" ht="9.75" customHeight="1" x14ac:dyDescent="0.2">
      <c r="A4" s="455"/>
      <c r="B4" s="455"/>
      <c r="C4" s="249" t="s">
        <v>5</v>
      </c>
      <c r="D4" s="249" t="s">
        <v>4</v>
      </c>
      <c r="E4" s="249" t="s">
        <v>4</v>
      </c>
      <c r="G4" s="455"/>
      <c r="H4" s="455"/>
      <c r="I4" s="249" t="s">
        <v>5</v>
      </c>
      <c r="J4" s="249" t="s">
        <v>4</v>
      </c>
      <c r="K4" s="249" t="s">
        <v>4</v>
      </c>
      <c r="M4" s="455"/>
      <c r="N4" s="455"/>
      <c r="O4" s="249" t="s">
        <v>5</v>
      </c>
      <c r="P4" s="249" t="s">
        <v>4</v>
      </c>
      <c r="Q4" s="249" t="s">
        <v>4</v>
      </c>
    </row>
    <row r="5" spans="1:17" ht="12.6" customHeight="1" x14ac:dyDescent="0.2">
      <c r="A5" s="243">
        <v>44105</v>
      </c>
      <c r="B5" s="244">
        <v>44105</v>
      </c>
      <c r="C5" s="245">
        <v>201707.44539129426</v>
      </c>
      <c r="D5" s="245">
        <v>9417.4314023110201</v>
      </c>
      <c r="E5" s="245">
        <v>6780.6837864882</v>
      </c>
      <c r="G5" s="243">
        <v>44136</v>
      </c>
      <c r="H5" s="244">
        <v>44136</v>
      </c>
      <c r="I5" s="245">
        <v>170157.50963427764</v>
      </c>
      <c r="J5" s="245">
        <v>7980.6846173984904</v>
      </c>
      <c r="K5" s="245">
        <v>5994.1226695852001</v>
      </c>
      <c r="M5" s="243">
        <v>44166</v>
      </c>
      <c r="N5" s="244">
        <v>44166</v>
      </c>
      <c r="O5" s="245">
        <v>241583.06516309001</v>
      </c>
      <c r="P5" s="245">
        <v>11149.316144460799</v>
      </c>
      <c r="Q5" s="245">
        <v>8301.6982832855101</v>
      </c>
    </row>
    <row r="6" spans="1:17" ht="12.6" customHeight="1" x14ac:dyDescent="0.2">
      <c r="A6" s="373">
        <v>44106</v>
      </c>
      <c r="B6" s="244">
        <v>44106</v>
      </c>
      <c r="C6" s="247">
        <v>195457.16338394096</v>
      </c>
      <c r="D6" s="247">
        <v>9208.1080562253901</v>
      </c>
      <c r="E6" s="246">
        <v>6752.9861125075604</v>
      </c>
      <c r="G6" s="243">
        <v>44137</v>
      </c>
      <c r="H6" s="244">
        <v>44137</v>
      </c>
      <c r="I6" s="247">
        <v>203163.53782026554</v>
      </c>
      <c r="J6" s="247">
        <v>9640.7012407846196</v>
      </c>
      <c r="K6" s="246">
        <v>6624.7689070983497</v>
      </c>
      <c r="M6" s="373">
        <v>44167</v>
      </c>
      <c r="N6" s="244">
        <v>44167</v>
      </c>
      <c r="O6" s="247">
        <v>244917.47716556356</v>
      </c>
      <c r="P6" s="247">
        <v>11242.973077423299</v>
      </c>
      <c r="Q6" s="246">
        <v>8427.3080526433005</v>
      </c>
    </row>
    <row r="7" spans="1:17" ht="12.6" customHeight="1" x14ac:dyDescent="0.2">
      <c r="A7" s="243">
        <v>44107</v>
      </c>
      <c r="B7" s="244">
        <v>44107</v>
      </c>
      <c r="C7" s="247">
        <v>165585.29991418141</v>
      </c>
      <c r="D7" s="247">
        <v>7850.5456840349198</v>
      </c>
      <c r="E7" s="246">
        <v>6075.0738475150401</v>
      </c>
      <c r="G7" s="243">
        <v>44138</v>
      </c>
      <c r="H7" s="244">
        <v>44138</v>
      </c>
      <c r="I7" s="247">
        <v>207091.53556071618</v>
      </c>
      <c r="J7" s="247">
        <v>9733.8109630219897</v>
      </c>
      <c r="K7" s="246">
        <v>6907.81701328702</v>
      </c>
      <c r="M7" s="243">
        <v>44168</v>
      </c>
      <c r="N7" s="244">
        <v>44168</v>
      </c>
      <c r="O7" s="247">
        <v>247511.62009209913</v>
      </c>
      <c r="P7" s="247">
        <v>11446.1949497653</v>
      </c>
      <c r="Q7" s="246">
        <v>8485.7467257072403</v>
      </c>
    </row>
    <row r="8" spans="1:17" ht="12.6" customHeight="1" x14ac:dyDescent="0.2">
      <c r="A8" s="373">
        <v>44108</v>
      </c>
      <c r="B8" s="244">
        <v>44108</v>
      </c>
      <c r="C8" s="247">
        <v>159016.97683888517</v>
      </c>
      <c r="D8" s="247">
        <v>7641.1407741329804</v>
      </c>
      <c r="E8" s="246">
        <v>5599.4874964596302</v>
      </c>
      <c r="G8" s="243">
        <v>44139</v>
      </c>
      <c r="H8" s="244">
        <v>44139</v>
      </c>
      <c r="I8" s="247">
        <v>210855.96297871621</v>
      </c>
      <c r="J8" s="247">
        <v>9967.3046291701503</v>
      </c>
      <c r="K8" s="246">
        <v>7049.28146885154</v>
      </c>
      <c r="M8" s="373">
        <v>44169</v>
      </c>
      <c r="N8" s="244">
        <v>44169</v>
      </c>
      <c r="O8" s="247">
        <v>239441.09697188929</v>
      </c>
      <c r="P8" s="247">
        <v>11144.372821266201</v>
      </c>
      <c r="Q8" s="246">
        <v>8298.8915113476596</v>
      </c>
    </row>
    <row r="9" spans="1:17" ht="12.6" customHeight="1" x14ac:dyDescent="0.2">
      <c r="A9" s="243">
        <v>44109</v>
      </c>
      <c r="B9" s="244">
        <v>44109</v>
      </c>
      <c r="C9" s="247">
        <v>192404.07583550285</v>
      </c>
      <c r="D9" s="247">
        <v>9109.59869537347</v>
      </c>
      <c r="E9" s="246">
        <v>6162.2346617378498</v>
      </c>
      <c r="G9" s="243">
        <v>44140</v>
      </c>
      <c r="H9" s="244">
        <v>44140</v>
      </c>
      <c r="I9" s="247">
        <v>214064.16667636836</v>
      </c>
      <c r="J9" s="247">
        <v>9909.4453813197597</v>
      </c>
      <c r="K9" s="246">
        <v>7247.8579289112204</v>
      </c>
      <c r="M9" s="243">
        <v>44170</v>
      </c>
      <c r="N9" s="244">
        <v>44170</v>
      </c>
      <c r="O9" s="247">
        <v>204382.09025095642</v>
      </c>
      <c r="P9" s="247">
        <v>9544.0984346288005</v>
      </c>
      <c r="Q9" s="246">
        <v>7493.2141608067705</v>
      </c>
    </row>
    <row r="10" spans="1:17" ht="12.6" customHeight="1" x14ac:dyDescent="0.2">
      <c r="A10" s="373">
        <v>44110</v>
      </c>
      <c r="B10" s="244">
        <v>44110</v>
      </c>
      <c r="C10" s="247">
        <v>197709.43205209266</v>
      </c>
      <c r="D10" s="247">
        <v>9234.2717955795306</v>
      </c>
      <c r="E10" s="246">
        <v>6554.1639263048801</v>
      </c>
      <c r="G10" s="243">
        <v>44141</v>
      </c>
      <c r="H10" s="244">
        <v>44141</v>
      </c>
      <c r="I10" s="247">
        <v>216030.79892850143</v>
      </c>
      <c r="J10" s="247">
        <v>10003.554468339</v>
      </c>
      <c r="K10" s="246">
        <v>7519.3356752099098</v>
      </c>
      <c r="M10" s="373">
        <v>44171</v>
      </c>
      <c r="N10" s="244">
        <v>44171</v>
      </c>
      <c r="O10" s="247">
        <v>192942.01640836248</v>
      </c>
      <c r="P10" s="247">
        <v>8949.3618218299798</v>
      </c>
      <c r="Q10" s="246">
        <v>6854.2708195338701</v>
      </c>
    </row>
    <row r="11" spans="1:17" ht="12.6" customHeight="1" x14ac:dyDescent="0.2">
      <c r="A11" s="243">
        <v>44111</v>
      </c>
      <c r="B11" s="244">
        <v>44111</v>
      </c>
      <c r="C11" s="247">
        <v>197249.63736019042</v>
      </c>
      <c r="D11" s="247">
        <v>9192.5205625439794</v>
      </c>
      <c r="E11" s="246">
        <v>6553.0844420796602</v>
      </c>
      <c r="G11" s="243">
        <v>44142</v>
      </c>
      <c r="H11" s="244">
        <v>44142</v>
      </c>
      <c r="I11" s="247">
        <v>189817.2580683803</v>
      </c>
      <c r="J11" s="247">
        <v>8811.6382532071093</v>
      </c>
      <c r="K11" s="246">
        <v>7051.0841075874996</v>
      </c>
      <c r="M11" s="243">
        <v>44172</v>
      </c>
      <c r="N11" s="244">
        <v>44172</v>
      </c>
      <c r="O11" s="247">
        <v>226317.49223176125</v>
      </c>
      <c r="P11" s="247">
        <v>10639.239528342299</v>
      </c>
      <c r="Q11" s="246">
        <v>7352.9905366201701</v>
      </c>
    </row>
    <row r="12" spans="1:17" ht="12.6" customHeight="1" x14ac:dyDescent="0.2">
      <c r="A12" s="373">
        <v>44112</v>
      </c>
      <c r="B12" s="244">
        <v>44112</v>
      </c>
      <c r="C12" s="247">
        <v>196697.89306278509</v>
      </c>
      <c r="D12" s="247">
        <v>9094.0437828565791</v>
      </c>
      <c r="E12" s="246">
        <v>6550.5782034613003</v>
      </c>
      <c r="G12" s="243">
        <v>44143</v>
      </c>
      <c r="H12" s="244">
        <v>44143</v>
      </c>
      <c r="I12" s="247">
        <v>186210.76153590254</v>
      </c>
      <c r="J12" s="247">
        <v>8689.7473721817296</v>
      </c>
      <c r="K12" s="246">
        <v>6620.3803252274802</v>
      </c>
      <c r="M12" s="373">
        <v>44173</v>
      </c>
      <c r="N12" s="244">
        <v>44173</v>
      </c>
      <c r="O12" s="247">
        <v>229897.32984067718</v>
      </c>
      <c r="P12" s="247">
        <v>10721.104639587</v>
      </c>
      <c r="Q12" s="246">
        <v>7726.3231734717201</v>
      </c>
    </row>
    <row r="13" spans="1:17" ht="12.6" customHeight="1" x14ac:dyDescent="0.2">
      <c r="A13" s="243">
        <v>44113</v>
      </c>
      <c r="B13" s="244">
        <v>44113</v>
      </c>
      <c r="C13" s="247">
        <v>192960.43923936173</v>
      </c>
      <c r="D13" s="247">
        <v>9050.4540971402002</v>
      </c>
      <c r="E13" s="246">
        <v>6510.8775314675304</v>
      </c>
      <c r="G13" s="243">
        <v>44144</v>
      </c>
      <c r="H13" s="244">
        <v>44144</v>
      </c>
      <c r="I13" s="247">
        <v>220764.89826807103</v>
      </c>
      <c r="J13" s="247">
        <v>10440.0082699185</v>
      </c>
      <c r="K13" s="246">
        <v>7272.5751861413</v>
      </c>
      <c r="M13" s="243">
        <v>44174</v>
      </c>
      <c r="N13" s="244">
        <v>44174</v>
      </c>
      <c r="O13" s="247">
        <v>232228.48169725446</v>
      </c>
      <c r="P13" s="247">
        <v>10769.0614875007</v>
      </c>
      <c r="Q13" s="246">
        <v>7819.695845358</v>
      </c>
    </row>
    <row r="14" spans="1:17" ht="12.6" customHeight="1" x14ac:dyDescent="0.2">
      <c r="A14" s="373">
        <v>44114</v>
      </c>
      <c r="B14" s="244">
        <v>44114</v>
      </c>
      <c r="C14" s="247">
        <v>170875.29631555919</v>
      </c>
      <c r="D14" s="247">
        <v>8184.07599296441</v>
      </c>
      <c r="E14" s="246">
        <v>6129.6723680703299</v>
      </c>
      <c r="G14" s="243">
        <v>44145</v>
      </c>
      <c r="H14" s="244">
        <v>44145</v>
      </c>
      <c r="I14" s="247">
        <v>222744.40795841001</v>
      </c>
      <c r="J14" s="247">
        <v>10482.867760899901</v>
      </c>
      <c r="K14" s="246">
        <v>7488.8195061199503</v>
      </c>
      <c r="M14" s="373">
        <v>44175</v>
      </c>
      <c r="N14" s="244">
        <v>44175</v>
      </c>
      <c r="O14" s="247">
        <v>235201.28592687982</v>
      </c>
      <c r="P14" s="247">
        <v>10872.8744242996</v>
      </c>
      <c r="Q14" s="246">
        <v>7879.5042041515499</v>
      </c>
    </row>
    <row r="15" spans="1:17" ht="12.6" customHeight="1" x14ac:dyDescent="0.2">
      <c r="A15" s="243">
        <v>44115</v>
      </c>
      <c r="B15" s="244">
        <v>44115</v>
      </c>
      <c r="C15" s="247">
        <v>168987.87420380724</v>
      </c>
      <c r="D15" s="247">
        <v>8076.8379249158097</v>
      </c>
      <c r="E15" s="246">
        <v>5808.0055978043001</v>
      </c>
      <c r="G15" s="243">
        <v>44146</v>
      </c>
      <c r="H15" s="244">
        <v>44146</v>
      </c>
      <c r="I15" s="247">
        <v>223180.34861135879</v>
      </c>
      <c r="J15" s="247">
        <v>10485.8863417019</v>
      </c>
      <c r="K15" s="246">
        <v>7524.14531728979</v>
      </c>
      <c r="M15" s="243">
        <v>44176</v>
      </c>
      <c r="N15" s="244">
        <v>44176</v>
      </c>
      <c r="O15" s="247">
        <v>234801.18267848925</v>
      </c>
      <c r="P15" s="247">
        <v>10899.964744491999</v>
      </c>
      <c r="Q15" s="246">
        <v>8039.3202665151102</v>
      </c>
    </row>
    <row r="16" spans="1:17" ht="12.6" customHeight="1" x14ac:dyDescent="0.2">
      <c r="A16" s="373">
        <v>44116</v>
      </c>
      <c r="B16" s="244">
        <v>44116</v>
      </c>
      <c r="C16" s="247">
        <v>202993.25855395093</v>
      </c>
      <c r="D16" s="247">
        <v>9535.9252578494707</v>
      </c>
      <c r="E16" s="246">
        <v>6578.0230552584098</v>
      </c>
      <c r="G16" s="243">
        <v>44147</v>
      </c>
      <c r="H16" s="244">
        <v>44147</v>
      </c>
      <c r="I16" s="247">
        <v>222658.86852962215</v>
      </c>
      <c r="J16" s="247">
        <v>10444.3312468485</v>
      </c>
      <c r="K16" s="246">
        <v>7529.0087835961504</v>
      </c>
      <c r="M16" s="373">
        <v>44177</v>
      </c>
      <c r="N16" s="244">
        <v>44177</v>
      </c>
      <c r="O16" s="247">
        <v>208089.18899989565</v>
      </c>
      <c r="P16" s="247">
        <v>9815.3981774048807</v>
      </c>
      <c r="Q16" s="246">
        <v>7479.53051511795</v>
      </c>
    </row>
    <row r="17" spans="1:17" ht="12.6" customHeight="1" x14ac:dyDescent="0.2">
      <c r="A17" s="243">
        <v>44117</v>
      </c>
      <c r="B17" s="244">
        <v>44117</v>
      </c>
      <c r="C17" s="247">
        <v>211518.74837256732</v>
      </c>
      <c r="D17" s="247">
        <v>9934.5745151811498</v>
      </c>
      <c r="E17" s="246">
        <v>7027.3258659454696</v>
      </c>
      <c r="G17" s="243">
        <v>44148</v>
      </c>
      <c r="H17" s="244">
        <v>44148</v>
      </c>
      <c r="I17" s="247">
        <v>216617.99764109298</v>
      </c>
      <c r="J17" s="247">
        <v>10082.670320690801</v>
      </c>
      <c r="K17" s="246">
        <v>7433.9969466047196</v>
      </c>
      <c r="M17" s="243">
        <v>44178</v>
      </c>
      <c r="N17" s="244">
        <v>44178</v>
      </c>
      <c r="O17" s="247">
        <v>201434.24754157063</v>
      </c>
      <c r="P17" s="247">
        <v>9369.06663309746</v>
      </c>
      <c r="Q17" s="246">
        <v>7037.6355777667504</v>
      </c>
    </row>
    <row r="18" spans="1:17" ht="12.6" customHeight="1" x14ac:dyDescent="0.2">
      <c r="A18" s="373">
        <v>44118</v>
      </c>
      <c r="B18" s="244">
        <v>44118</v>
      </c>
      <c r="C18" s="247">
        <v>214825.34014661142</v>
      </c>
      <c r="D18" s="247">
        <v>10147.7571793152</v>
      </c>
      <c r="E18" s="246">
        <v>7109.9018572621499</v>
      </c>
      <c r="G18" s="243">
        <v>44149</v>
      </c>
      <c r="H18" s="244">
        <v>44149</v>
      </c>
      <c r="I18" s="247">
        <v>187647.21192856334</v>
      </c>
      <c r="J18" s="247">
        <v>8858.3717020611002</v>
      </c>
      <c r="K18" s="246">
        <v>6848.59199935979</v>
      </c>
      <c r="M18" s="373">
        <v>44179</v>
      </c>
      <c r="N18" s="244">
        <v>44179</v>
      </c>
      <c r="O18" s="247">
        <v>230304.12106442743</v>
      </c>
      <c r="P18" s="247">
        <v>10725.170698284301</v>
      </c>
      <c r="Q18" s="246">
        <v>7595.2652286069097</v>
      </c>
    </row>
    <row r="19" spans="1:17" ht="12.6" customHeight="1" x14ac:dyDescent="0.2">
      <c r="A19" s="243">
        <v>44119</v>
      </c>
      <c r="B19" s="244">
        <v>44119</v>
      </c>
      <c r="C19" s="247">
        <v>211442.20243519414</v>
      </c>
      <c r="D19" s="247">
        <v>9871.1663236267195</v>
      </c>
      <c r="E19" s="246">
        <v>7190.9716606179099</v>
      </c>
      <c r="G19" s="243">
        <v>44150</v>
      </c>
      <c r="H19" s="244">
        <v>44150</v>
      </c>
      <c r="I19" s="247">
        <v>182687.99759510436</v>
      </c>
      <c r="J19" s="247">
        <v>8656.96701348233</v>
      </c>
      <c r="K19" s="246">
        <v>6423.9092080743403</v>
      </c>
      <c r="M19" s="243">
        <v>44180</v>
      </c>
      <c r="N19" s="244">
        <v>44180</v>
      </c>
      <c r="O19" s="247">
        <v>235554.30728174269</v>
      </c>
      <c r="P19" s="247">
        <v>10966.3144514916</v>
      </c>
      <c r="Q19" s="246">
        <v>7825.3431750110803</v>
      </c>
    </row>
    <row r="20" spans="1:17" ht="12.6" customHeight="1" x14ac:dyDescent="0.2">
      <c r="A20" s="373">
        <v>44120</v>
      </c>
      <c r="B20" s="244">
        <v>44120</v>
      </c>
      <c r="C20" s="247">
        <v>208394.77333492943</v>
      </c>
      <c r="D20" s="247">
        <v>9892.9044514284105</v>
      </c>
      <c r="E20" s="246">
        <v>7026.8975566161198</v>
      </c>
      <c r="G20" s="243">
        <v>44151</v>
      </c>
      <c r="H20" s="244">
        <v>44151</v>
      </c>
      <c r="I20" s="247">
        <v>207127.34619116038</v>
      </c>
      <c r="J20" s="247">
        <v>9714.9900299942601</v>
      </c>
      <c r="K20" s="246">
        <v>6887.8145436982304</v>
      </c>
      <c r="M20" s="373">
        <v>44181</v>
      </c>
      <c r="N20" s="244">
        <v>44181</v>
      </c>
      <c r="O20" s="247">
        <v>235751.65691945705</v>
      </c>
      <c r="P20" s="247">
        <v>10900.8007032323</v>
      </c>
      <c r="Q20" s="246">
        <v>8019.4973397035001</v>
      </c>
    </row>
    <row r="21" spans="1:17" ht="12.6" customHeight="1" x14ac:dyDescent="0.2">
      <c r="A21" s="243">
        <v>44121</v>
      </c>
      <c r="B21" s="244">
        <v>44121</v>
      </c>
      <c r="C21" s="247">
        <v>184441.31593112429</v>
      </c>
      <c r="D21" s="247">
        <v>8833.3132222288496</v>
      </c>
      <c r="E21" s="246">
        <v>6695.76416847359</v>
      </c>
      <c r="G21" s="243">
        <v>44152</v>
      </c>
      <c r="H21" s="244">
        <v>44152</v>
      </c>
      <c r="I21" s="247">
        <v>198819.18771592376</v>
      </c>
      <c r="J21" s="247">
        <v>9150.7184299690107</v>
      </c>
      <c r="K21" s="246">
        <v>7059.8542093431697</v>
      </c>
      <c r="M21" s="243">
        <v>44182</v>
      </c>
      <c r="N21" s="244">
        <v>44182</v>
      </c>
      <c r="O21" s="247">
        <v>234343.83745632734</v>
      </c>
      <c r="P21" s="247">
        <v>10820.1076796737</v>
      </c>
      <c r="Q21" s="246">
        <v>7981.2046477253298</v>
      </c>
    </row>
    <row r="22" spans="1:17" ht="12.6" customHeight="1" x14ac:dyDescent="0.2">
      <c r="A22" s="373">
        <v>44122</v>
      </c>
      <c r="B22" s="244">
        <v>44122</v>
      </c>
      <c r="C22" s="247">
        <v>177806.8426326561</v>
      </c>
      <c r="D22" s="247">
        <v>8373.0174721388703</v>
      </c>
      <c r="E22" s="246">
        <v>6271.5885076523</v>
      </c>
      <c r="G22" s="243">
        <v>44153</v>
      </c>
      <c r="H22" s="244">
        <v>44153</v>
      </c>
      <c r="I22" s="247">
        <v>214388.94186803204</v>
      </c>
      <c r="J22" s="247">
        <v>9930.1516143529407</v>
      </c>
      <c r="K22" s="246">
        <v>7205.4559221557602</v>
      </c>
      <c r="M22" s="373">
        <v>44183</v>
      </c>
      <c r="N22" s="244">
        <v>44183</v>
      </c>
      <c r="O22" s="247">
        <v>227523.05777704366</v>
      </c>
      <c r="P22" s="247">
        <v>10534.5569927131</v>
      </c>
      <c r="Q22" s="246">
        <v>7934.5170078411902</v>
      </c>
    </row>
    <row r="23" spans="1:17" ht="12.6" customHeight="1" x14ac:dyDescent="0.2">
      <c r="A23" s="243">
        <v>44123</v>
      </c>
      <c r="B23" s="244">
        <v>44123</v>
      </c>
      <c r="C23" s="247">
        <v>209862.26037388991</v>
      </c>
      <c r="D23" s="247">
        <v>9843.7192674305606</v>
      </c>
      <c r="E23" s="246">
        <v>6876.5744583441001</v>
      </c>
      <c r="G23" s="243">
        <v>44154</v>
      </c>
      <c r="H23" s="244">
        <v>44154</v>
      </c>
      <c r="I23" s="247">
        <v>219953.97969868523</v>
      </c>
      <c r="J23" s="247">
        <v>10239.4008191624</v>
      </c>
      <c r="K23" s="246">
        <v>7416.6611052948901</v>
      </c>
      <c r="M23" s="243">
        <v>44184</v>
      </c>
      <c r="N23" s="244">
        <v>44184</v>
      </c>
      <c r="O23" s="247">
        <v>202405.77624785382</v>
      </c>
      <c r="P23" s="247">
        <v>9552.4054372704304</v>
      </c>
      <c r="Q23" s="246">
        <v>7271.06297759268</v>
      </c>
    </row>
    <row r="24" spans="1:17" ht="12.6" customHeight="1" x14ac:dyDescent="0.2">
      <c r="A24" s="373">
        <v>44124</v>
      </c>
      <c r="B24" s="244">
        <v>44124</v>
      </c>
      <c r="C24" s="247">
        <v>211812.26308706027</v>
      </c>
      <c r="D24" s="247">
        <v>10008.123499683699</v>
      </c>
      <c r="E24" s="246">
        <v>7260.4790990770698</v>
      </c>
      <c r="G24" s="243">
        <v>44155</v>
      </c>
      <c r="H24" s="244">
        <v>44155</v>
      </c>
      <c r="I24" s="247">
        <v>219037.77292618901</v>
      </c>
      <c r="J24" s="247">
        <v>10116.1658262646</v>
      </c>
      <c r="K24" s="246">
        <v>7466.8376890546497</v>
      </c>
      <c r="M24" s="373">
        <v>44185</v>
      </c>
      <c r="N24" s="244">
        <v>44185</v>
      </c>
      <c r="O24" s="247">
        <v>197069.16527799083</v>
      </c>
      <c r="P24" s="247">
        <v>9238.2899109426198</v>
      </c>
      <c r="Q24" s="246">
        <v>6951.9379676157396</v>
      </c>
    </row>
    <row r="25" spans="1:17" ht="12.6" customHeight="1" x14ac:dyDescent="0.2">
      <c r="A25" s="243">
        <v>44125</v>
      </c>
      <c r="B25" s="244">
        <v>44125</v>
      </c>
      <c r="C25" s="247">
        <v>210144.13001911709</v>
      </c>
      <c r="D25" s="247">
        <v>9815.2350784569899</v>
      </c>
      <c r="E25" s="246">
        <v>7110.4298894195999</v>
      </c>
      <c r="G25" s="243">
        <v>44156</v>
      </c>
      <c r="H25" s="244">
        <v>44156</v>
      </c>
      <c r="I25" s="247">
        <v>197554.07896673356</v>
      </c>
      <c r="J25" s="247">
        <v>9187.7741375316491</v>
      </c>
      <c r="K25" s="246">
        <v>7212.7557429467097</v>
      </c>
      <c r="M25" s="243">
        <v>44186</v>
      </c>
      <c r="N25" s="244">
        <v>44186</v>
      </c>
      <c r="O25" s="247">
        <v>214636.12746864394</v>
      </c>
      <c r="P25" s="247">
        <v>10061.960020351</v>
      </c>
      <c r="Q25" s="246">
        <v>7260.2671509689899</v>
      </c>
    </row>
    <row r="26" spans="1:17" ht="12.6" customHeight="1" x14ac:dyDescent="0.2">
      <c r="A26" s="373">
        <v>44126</v>
      </c>
      <c r="B26" s="244">
        <v>44126</v>
      </c>
      <c r="C26" s="247">
        <v>209641.69151648416</v>
      </c>
      <c r="D26" s="247">
        <v>9725.9846438719305</v>
      </c>
      <c r="E26" s="246">
        <v>7249.0951941922503</v>
      </c>
      <c r="G26" s="243">
        <v>44157</v>
      </c>
      <c r="H26" s="244">
        <v>44157</v>
      </c>
      <c r="I26" s="247">
        <v>191843.22541411006</v>
      </c>
      <c r="J26" s="247">
        <v>8827.3231970023007</v>
      </c>
      <c r="K26" s="246">
        <v>6954.9803102716996</v>
      </c>
      <c r="M26" s="373">
        <v>44187</v>
      </c>
      <c r="N26" s="244">
        <v>44187</v>
      </c>
      <c r="O26" s="247">
        <v>205654.29566895627</v>
      </c>
      <c r="P26" s="247">
        <v>9615.1213548118794</v>
      </c>
      <c r="Q26" s="246">
        <v>7175.8363025257704</v>
      </c>
    </row>
    <row r="27" spans="1:17" ht="12.6" customHeight="1" x14ac:dyDescent="0.2">
      <c r="A27" s="243">
        <v>44127</v>
      </c>
      <c r="B27" s="244">
        <v>44127</v>
      </c>
      <c r="C27" s="247">
        <v>203168.83833670762</v>
      </c>
      <c r="D27" s="247">
        <v>9587.4191279864699</v>
      </c>
      <c r="E27" s="246">
        <v>7054.9946433982795</v>
      </c>
      <c r="G27" s="243">
        <v>44158</v>
      </c>
      <c r="H27" s="244">
        <v>44158</v>
      </c>
      <c r="I27" s="247">
        <v>226415.68748570958</v>
      </c>
      <c r="J27" s="247">
        <v>10608.4603509849</v>
      </c>
      <c r="K27" s="246">
        <v>7460.1556485089404</v>
      </c>
      <c r="M27" s="243">
        <v>44188</v>
      </c>
      <c r="N27" s="244">
        <v>44188</v>
      </c>
      <c r="O27" s="247">
        <v>186083.16128242307</v>
      </c>
      <c r="P27" s="247">
        <v>8728.1570865994709</v>
      </c>
      <c r="Q27" s="246">
        <v>6515.5290511118201</v>
      </c>
    </row>
    <row r="28" spans="1:17" ht="12.6" customHeight="1" x14ac:dyDescent="0.2">
      <c r="A28" s="373">
        <v>44128</v>
      </c>
      <c r="B28" s="244">
        <v>44128</v>
      </c>
      <c r="C28" s="247">
        <v>175237.1509857894</v>
      </c>
      <c r="D28" s="247">
        <v>8479.1385093309109</v>
      </c>
      <c r="E28" s="246">
        <v>6402.5436592817496</v>
      </c>
      <c r="G28" s="243">
        <v>44159</v>
      </c>
      <c r="H28" s="244">
        <v>44159</v>
      </c>
      <c r="I28" s="247">
        <v>233385.65893763202</v>
      </c>
      <c r="J28" s="247">
        <v>10779.599306349999</v>
      </c>
      <c r="K28" s="246">
        <v>7991.1331745490797</v>
      </c>
      <c r="M28" s="373">
        <v>44189</v>
      </c>
      <c r="N28" s="244">
        <v>44189</v>
      </c>
      <c r="O28" s="247">
        <v>157615.65571869139</v>
      </c>
      <c r="P28" s="247">
        <v>7794.33629765757</v>
      </c>
      <c r="Q28" s="246">
        <v>5737.6195341497296</v>
      </c>
    </row>
    <row r="29" spans="1:17" ht="12.6" customHeight="1" x14ac:dyDescent="0.2">
      <c r="A29" s="243">
        <v>44129</v>
      </c>
      <c r="B29" s="244">
        <v>44129</v>
      </c>
      <c r="C29" s="247">
        <v>175632.89660405525</v>
      </c>
      <c r="D29" s="247">
        <v>8000.2739527367503</v>
      </c>
      <c r="E29" s="246">
        <v>5797.3244848867998</v>
      </c>
      <c r="G29" s="243">
        <v>44160</v>
      </c>
      <c r="H29" s="244">
        <v>44160</v>
      </c>
      <c r="I29" s="247">
        <v>237645.73091917983</v>
      </c>
      <c r="J29" s="247">
        <v>11069.677183166899</v>
      </c>
      <c r="K29" s="246">
        <v>8066.5375844717501</v>
      </c>
      <c r="M29" s="243">
        <v>44190</v>
      </c>
      <c r="N29" s="244">
        <v>44190</v>
      </c>
      <c r="O29" s="247">
        <v>157270.8297380133</v>
      </c>
      <c r="P29" s="247">
        <v>7276.5872508352504</v>
      </c>
      <c r="Q29" s="246">
        <v>5583.9207792659299</v>
      </c>
    </row>
    <row r="30" spans="1:17" ht="12.6" customHeight="1" x14ac:dyDescent="0.2">
      <c r="A30" s="373">
        <v>44130</v>
      </c>
      <c r="B30" s="244">
        <v>44130</v>
      </c>
      <c r="C30" s="247">
        <v>201864.89128046817</v>
      </c>
      <c r="D30" s="247">
        <v>9618.6770043049091</v>
      </c>
      <c r="E30" s="246">
        <v>6592.9324384606698</v>
      </c>
      <c r="G30" s="243">
        <v>44161</v>
      </c>
      <c r="H30" s="244">
        <v>44161</v>
      </c>
      <c r="I30" s="247">
        <v>241063.12659108909</v>
      </c>
      <c r="J30" s="247">
        <v>11232.9260359377</v>
      </c>
      <c r="K30" s="246">
        <v>8257.2290267095996</v>
      </c>
      <c r="M30" s="373">
        <v>44191</v>
      </c>
      <c r="N30" s="244">
        <v>44191</v>
      </c>
      <c r="O30" s="247">
        <v>166519.87424412183</v>
      </c>
      <c r="P30" s="247">
        <v>7642.96942876293</v>
      </c>
      <c r="Q30" s="246">
        <v>5936.6135612939197</v>
      </c>
    </row>
    <row r="31" spans="1:17" ht="12.6" customHeight="1" x14ac:dyDescent="0.2">
      <c r="A31" s="243">
        <v>44131</v>
      </c>
      <c r="B31" s="244">
        <v>44131</v>
      </c>
      <c r="C31" s="247">
        <v>206261.94677793924</v>
      </c>
      <c r="D31" s="247">
        <v>9743.8625623572607</v>
      </c>
      <c r="E31" s="246">
        <v>6971.3297081951696</v>
      </c>
      <c r="G31" s="243">
        <v>44162</v>
      </c>
      <c r="H31" s="244">
        <v>44162</v>
      </c>
      <c r="I31" s="247">
        <v>237938.0698084675</v>
      </c>
      <c r="J31" s="247">
        <v>11126.6890196237</v>
      </c>
      <c r="K31" s="246">
        <v>8300.5973795478603</v>
      </c>
      <c r="M31" s="243">
        <v>44192</v>
      </c>
      <c r="N31" s="244">
        <v>44192</v>
      </c>
      <c r="O31" s="247">
        <v>176787.12809251191</v>
      </c>
      <c r="P31" s="247">
        <v>8199.5863525887908</v>
      </c>
      <c r="Q31" s="246">
        <v>6323.4087585495699</v>
      </c>
    </row>
    <row r="32" spans="1:17" ht="12.6" customHeight="1" x14ac:dyDescent="0.2">
      <c r="A32" s="373">
        <v>44132</v>
      </c>
      <c r="B32" s="244">
        <v>44132</v>
      </c>
      <c r="C32" s="247">
        <v>191219.70929944923</v>
      </c>
      <c r="D32" s="247">
        <v>8855.9475805441998</v>
      </c>
      <c r="E32" s="246">
        <v>6879.2214513466697</v>
      </c>
      <c r="G32" s="243">
        <v>44163</v>
      </c>
      <c r="H32" s="244">
        <v>44163</v>
      </c>
      <c r="I32" s="247">
        <v>208491.91898526944</v>
      </c>
      <c r="J32" s="247">
        <v>9789.3024188994605</v>
      </c>
      <c r="K32" s="246">
        <v>7598.4767727815197</v>
      </c>
      <c r="M32" s="373">
        <v>44193</v>
      </c>
      <c r="N32" s="244">
        <v>44193</v>
      </c>
      <c r="O32" s="247">
        <v>187646.70292518652</v>
      </c>
      <c r="P32" s="247">
        <v>8886.5135752446495</v>
      </c>
      <c r="Q32" s="246">
        <v>6461.2704248546497</v>
      </c>
    </row>
    <row r="33" spans="1:17" ht="12.6" customHeight="1" x14ac:dyDescent="0.2">
      <c r="A33" s="243">
        <v>44133</v>
      </c>
      <c r="B33" s="244">
        <v>44133</v>
      </c>
      <c r="C33" s="247">
        <v>205621.91426936971</v>
      </c>
      <c r="D33" s="247">
        <v>9674.5065400448202</v>
      </c>
      <c r="E33" s="246">
        <v>6833.5945231146798</v>
      </c>
      <c r="G33" s="243">
        <v>44164</v>
      </c>
      <c r="H33" s="244">
        <v>44164</v>
      </c>
      <c r="I33" s="247">
        <v>200738.15129060706</v>
      </c>
      <c r="J33" s="247">
        <v>9296.6588800862392</v>
      </c>
      <c r="K33" s="246">
        <v>7180.6311432030398</v>
      </c>
      <c r="M33" s="243">
        <v>44194</v>
      </c>
      <c r="N33" s="244">
        <v>44194</v>
      </c>
      <c r="O33" s="247">
        <v>185459.88303375241</v>
      </c>
      <c r="P33" s="247">
        <v>8502.1879513434797</v>
      </c>
      <c r="Q33" s="246">
        <v>6560.5635662221503</v>
      </c>
    </row>
    <row r="34" spans="1:17" ht="12.6" customHeight="1" x14ac:dyDescent="0.2">
      <c r="A34" s="373">
        <v>44134</v>
      </c>
      <c r="B34" s="244">
        <v>44134</v>
      </c>
      <c r="C34" s="247">
        <v>203506.22403636359</v>
      </c>
      <c r="D34" s="247">
        <v>9713.4695651513302</v>
      </c>
      <c r="E34" s="246">
        <v>6936.8590239939604</v>
      </c>
      <c r="G34" s="243">
        <v>44165</v>
      </c>
      <c r="H34" s="244">
        <v>44165</v>
      </c>
      <c r="I34" s="247">
        <v>234970.88046585934</v>
      </c>
      <c r="J34" s="247">
        <v>10843.1655736384</v>
      </c>
      <c r="K34" s="246">
        <v>7859.2251517934801</v>
      </c>
      <c r="M34" s="373">
        <v>44195</v>
      </c>
      <c r="N34" s="244">
        <v>44195</v>
      </c>
      <c r="O34" s="247">
        <v>186477.1058962511</v>
      </c>
      <c r="P34" s="247">
        <v>8641.6101110553991</v>
      </c>
      <c r="Q34" s="246">
        <v>6569.3026503187002</v>
      </c>
    </row>
    <row r="35" spans="1:17" ht="12.6" customHeight="1" x14ac:dyDescent="0.2">
      <c r="A35" s="243">
        <v>44135</v>
      </c>
      <c r="B35" s="244">
        <v>44135</v>
      </c>
      <c r="C35" s="245">
        <v>175746.74950993634</v>
      </c>
      <c r="D35" s="245">
        <v>8337.7612573393599</v>
      </c>
      <c r="E35" s="245">
        <v>6460.2502372705903</v>
      </c>
      <c r="G35" s="243"/>
      <c r="H35" s="244"/>
      <c r="I35" s="245"/>
      <c r="J35" s="245"/>
      <c r="K35" s="245"/>
      <c r="M35" s="243">
        <v>44196</v>
      </c>
      <c r="N35" s="244">
        <v>44196</v>
      </c>
      <c r="O35" s="245">
        <v>177961.42717973594</v>
      </c>
      <c r="P35" s="245">
        <v>8236.7172756905202</v>
      </c>
      <c r="Q35" s="245">
        <v>6513.16754868917</v>
      </c>
    </row>
    <row r="36" spans="1:17" ht="11.25" customHeight="1" x14ac:dyDescent="0.2"/>
    <row r="37" spans="1:17" ht="15" customHeight="1" x14ac:dyDescent="0.3">
      <c r="A37" s="52"/>
      <c r="K37" s="13"/>
    </row>
    <row r="38" spans="1:17" ht="15" customHeight="1" x14ac:dyDescent="0.3">
      <c r="A38" s="52"/>
      <c r="K38" s="13"/>
    </row>
    <row r="39" spans="1:17" ht="15" customHeight="1" x14ac:dyDescent="0.3">
      <c r="A39" s="52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434</v>
      </c>
      <c r="B1" s="175"/>
      <c r="N1" s="62"/>
      <c r="O1" s="129" t="str">
        <f>Titulní!A35</f>
        <v>IV. čtvrtletí 2020</v>
      </c>
    </row>
    <row r="2" spans="1:27" ht="6" customHeight="1" x14ac:dyDescent="0.2">
      <c r="B2" s="30"/>
    </row>
    <row r="3" spans="1:27" s="18" customFormat="1" ht="13.5" x14ac:dyDescent="0.2">
      <c r="A3" s="311" t="s">
        <v>56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376</v>
      </c>
      <c r="K3" s="311" t="s">
        <v>94</v>
      </c>
      <c r="L3" s="311" t="s">
        <v>211</v>
      </c>
      <c r="M3" s="311" t="s">
        <v>354</v>
      </c>
      <c r="N3" s="311" t="s">
        <v>374</v>
      </c>
      <c r="O3" s="311" t="s">
        <v>375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377</v>
      </c>
      <c r="Q4" s="317" t="s">
        <v>378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3692.8497450995101</v>
      </c>
      <c r="C5" s="314">
        <v>4558.3527179539597</v>
      </c>
      <c r="D5" s="314">
        <v>274.96507376318903</v>
      </c>
      <c r="E5" s="314">
        <v>402.65003604859902</v>
      </c>
      <c r="F5" s="314">
        <v>166.84377874046999</v>
      </c>
      <c r="G5" s="314">
        <v>0</v>
      </c>
      <c r="H5" s="314">
        <v>0</v>
      </c>
      <c r="I5" s="314">
        <v>203.254113953841</v>
      </c>
      <c r="J5" s="314">
        <v>-1617.9292143461701</v>
      </c>
      <c r="K5" s="314">
        <v>-354.54340077259798</v>
      </c>
      <c r="L5" s="314">
        <v>-646.53000926202196</v>
      </c>
      <c r="M5" s="314">
        <v>7326.4428504407997</v>
      </c>
      <c r="N5" s="314">
        <v>6679.9128411787697</v>
      </c>
      <c r="O5" s="314">
        <f>M5</f>
        <v>7326.4428504407997</v>
      </c>
      <c r="P5" s="26">
        <f t="shared" ref="P5:P28" si="0">IF(J5&lt;0,0,J5)</f>
        <v>0</v>
      </c>
      <c r="Q5" s="26">
        <f t="shared" ref="Q5:Q28" si="1">IF(J5&lt;0,J5,0)</f>
        <v>-1617.9292143461701</v>
      </c>
    </row>
    <row r="6" spans="1:27" ht="12.6" customHeight="1" x14ac:dyDescent="0.2">
      <c r="A6" s="252">
        <v>4.1666666666666664E-2</v>
      </c>
      <c r="B6" s="253">
        <v>3692.4759411253699</v>
      </c>
      <c r="C6" s="254">
        <v>4521.4882246329598</v>
      </c>
      <c r="D6" s="254">
        <v>279.73524359400301</v>
      </c>
      <c r="E6" s="254">
        <v>403.70265744454201</v>
      </c>
      <c r="F6" s="254">
        <v>163.501716523075</v>
      </c>
      <c r="G6" s="254">
        <v>0</v>
      </c>
      <c r="H6" s="254">
        <v>0</v>
      </c>
      <c r="I6" s="254">
        <v>197.980795646682</v>
      </c>
      <c r="J6" s="254">
        <v>-1075.49127666086</v>
      </c>
      <c r="K6" s="254">
        <v>-805.50913635156496</v>
      </c>
      <c r="L6" s="254">
        <v>-643.23525661820702</v>
      </c>
      <c r="M6" s="255">
        <v>7377.8841659542104</v>
      </c>
      <c r="N6" s="254">
        <v>6734.6489093359996</v>
      </c>
      <c r="O6" s="255">
        <f t="shared" ref="O6:O28" si="2">M6</f>
        <v>7377.8841659542104</v>
      </c>
      <c r="P6" s="26">
        <f t="shared" si="0"/>
        <v>0</v>
      </c>
      <c r="Q6" s="26">
        <f t="shared" si="1"/>
        <v>-1075.49127666086</v>
      </c>
    </row>
    <row r="7" spans="1:27" ht="12.6" customHeight="1" x14ac:dyDescent="0.2">
      <c r="A7" s="252">
        <v>8.3333333333333301E-2</v>
      </c>
      <c r="B7" s="253">
        <v>3693.0967272361499</v>
      </c>
      <c r="C7" s="254">
        <v>4187.8223939499403</v>
      </c>
      <c r="D7" s="254">
        <v>283.670587591556</v>
      </c>
      <c r="E7" s="254">
        <v>398.37638291506602</v>
      </c>
      <c r="F7" s="254">
        <v>163.30396001728201</v>
      </c>
      <c r="G7" s="254">
        <v>0</v>
      </c>
      <c r="H7" s="254">
        <v>0</v>
      </c>
      <c r="I7" s="254">
        <v>212.148063913947</v>
      </c>
      <c r="J7" s="254">
        <v>-807.80276272571803</v>
      </c>
      <c r="K7" s="254">
        <v>-942.53406205326701</v>
      </c>
      <c r="L7" s="254">
        <v>-612.79380895609199</v>
      </c>
      <c r="M7" s="255">
        <v>7188.0812908449498</v>
      </c>
      <c r="N7" s="254">
        <v>6575.2874818888604</v>
      </c>
      <c r="O7" s="255">
        <f t="shared" si="2"/>
        <v>7188.0812908449498</v>
      </c>
      <c r="P7" s="26">
        <f t="shared" si="0"/>
        <v>0</v>
      </c>
      <c r="Q7" s="26">
        <f t="shared" si="1"/>
        <v>-807.80276272571803</v>
      </c>
    </row>
    <row r="8" spans="1:27" ht="12.6" customHeight="1" x14ac:dyDescent="0.2">
      <c r="A8" s="252">
        <v>0.125</v>
      </c>
      <c r="B8" s="253">
        <v>3690.5968046799298</v>
      </c>
      <c r="C8" s="254">
        <v>4147.1251505745504</v>
      </c>
      <c r="D8" s="254">
        <v>284.65568073982303</v>
      </c>
      <c r="E8" s="254">
        <v>398.29004607111398</v>
      </c>
      <c r="F8" s="254">
        <v>164.228164235073</v>
      </c>
      <c r="G8" s="254">
        <v>0</v>
      </c>
      <c r="H8" s="254">
        <v>0</v>
      </c>
      <c r="I8" s="254">
        <v>207.78971400623001</v>
      </c>
      <c r="J8" s="254">
        <v>-848.42096624033195</v>
      </c>
      <c r="K8" s="254">
        <v>-934.36273680423699</v>
      </c>
      <c r="L8" s="254">
        <v>-608.92494295152403</v>
      </c>
      <c r="M8" s="255">
        <v>7109.9018572621499</v>
      </c>
      <c r="N8" s="254">
        <v>6500.9769143106296</v>
      </c>
      <c r="O8" s="255">
        <f t="shared" si="2"/>
        <v>7109.9018572621499</v>
      </c>
      <c r="P8" s="26">
        <f t="shared" si="0"/>
        <v>0</v>
      </c>
      <c r="Q8" s="26">
        <f t="shared" si="1"/>
        <v>-848.42096624033195</v>
      </c>
    </row>
    <row r="9" spans="1:27" ht="12.6" customHeight="1" x14ac:dyDescent="0.2">
      <c r="A9" s="252">
        <v>0.16666666666666699</v>
      </c>
      <c r="B9" s="253">
        <v>3689.1615833719002</v>
      </c>
      <c r="C9" s="254">
        <v>4520.8097495852098</v>
      </c>
      <c r="D9" s="254">
        <v>284.947867666896</v>
      </c>
      <c r="E9" s="254">
        <v>398.62885502647401</v>
      </c>
      <c r="F9" s="254">
        <v>164.48311929838999</v>
      </c>
      <c r="G9" s="254">
        <v>0</v>
      </c>
      <c r="H9" s="254">
        <v>0</v>
      </c>
      <c r="I9" s="254">
        <v>230.495530393937</v>
      </c>
      <c r="J9" s="254">
        <v>-1075.1603826880801</v>
      </c>
      <c r="K9" s="254">
        <v>-924.73783247461301</v>
      </c>
      <c r="L9" s="254">
        <v>-643.20537944678495</v>
      </c>
      <c r="M9" s="255">
        <v>7288.62849018012</v>
      </c>
      <c r="N9" s="254">
        <v>6645.4231107333298</v>
      </c>
      <c r="O9" s="255">
        <f t="shared" si="2"/>
        <v>7288.62849018012</v>
      </c>
      <c r="P9" s="26">
        <f t="shared" si="0"/>
        <v>0</v>
      </c>
      <c r="Q9" s="26">
        <f t="shared" si="1"/>
        <v>-1075.1603826880801</v>
      </c>
    </row>
    <row r="10" spans="1:27" ht="12.6" customHeight="1" x14ac:dyDescent="0.2">
      <c r="A10" s="252">
        <v>0.20833333333333301</v>
      </c>
      <c r="B10" s="253">
        <v>3690.4232379925702</v>
      </c>
      <c r="C10" s="254">
        <v>4729.71488472481</v>
      </c>
      <c r="D10" s="254">
        <v>287.36216877829202</v>
      </c>
      <c r="E10" s="254">
        <v>402.14533524954999</v>
      </c>
      <c r="F10" s="254">
        <v>170.92077751058099</v>
      </c>
      <c r="G10" s="254">
        <v>0</v>
      </c>
      <c r="H10" s="254">
        <v>0</v>
      </c>
      <c r="I10" s="254">
        <v>238.01616726841601</v>
      </c>
      <c r="J10" s="254">
        <v>-1445.0070211766399</v>
      </c>
      <c r="K10" s="254">
        <v>-282.03443733399899</v>
      </c>
      <c r="L10" s="254">
        <v>-662.71319934926805</v>
      </c>
      <c r="M10" s="255">
        <v>7791.5411130135799</v>
      </c>
      <c r="N10" s="254">
        <v>7128.8279136643096</v>
      </c>
      <c r="O10" s="255">
        <f t="shared" si="2"/>
        <v>7791.5411130135799</v>
      </c>
      <c r="P10" s="26">
        <f t="shared" si="0"/>
        <v>0</v>
      </c>
      <c r="Q10" s="26">
        <f t="shared" si="1"/>
        <v>-1445.0070211766399</v>
      </c>
    </row>
    <row r="11" spans="1:27" ht="12.6" customHeight="1" x14ac:dyDescent="0.2">
      <c r="A11" s="252">
        <v>0.25</v>
      </c>
      <c r="B11" s="253">
        <v>3692.2856696629401</v>
      </c>
      <c r="C11" s="254">
        <v>4879.3246339623201</v>
      </c>
      <c r="D11" s="254">
        <v>289.26055402741099</v>
      </c>
      <c r="E11" s="254">
        <v>478.91223448103898</v>
      </c>
      <c r="F11" s="254">
        <v>266.38867137958499</v>
      </c>
      <c r="G11" s="254">
        <v>0</v>
      </c>
      <c r="H11" s="254">
        <v>1.42825114317943</v>
      </c>
      <c r="I11" s="254">
        <v>227.792782144303</v>
      </c>
      <c r="J11" s="254">
        <v>-918.03474976227096</v>
      </c>
      <c r="K11" s="254">
        <v>0</v>
      </c>
      <c r="L11" s="254">
        <v>-681.53651857244904</v>
      </c>
      <c r="M11" s="255">
        <v>8917.3580470385095</v>
      </c>
      <c r="N11" s="254">
        <v>8235.82152846606</v>
      </c>
      <c r="O11" s="255">
        <f t="shared" si="2"/>
        <v>8917.3580470385095</v>
      </c>
      <c r="P11" s="26">
        <f t="shared" si="0"/>
        <v>0</v>
      </c>
      <c r="Q11" s="26">
        <f t="shared" si="1"/>
        <v>-918.03474976227096</v>
      </c>
    </row>
    <row r="12" spans="1:27" ht="12.6" customHeight="1" x14ac:dyDescent="0.2">
      <c r="A12" s="252">
        <v>0.29166666666666702</v>
      </c>
      <c r="B12" s="253">
        <v>3688.7176682344798</v>
      </c>
      <c r="C12" s="254">
        <v>4952.7465436165803</v>
      </c>
      <c r="D12" s="254">
        <v>294.57836435460098</v>
      </c>
      <c r="E12" s="254">
        <v>491.12981226840901</v>
      </c>
      <c r="F12" s="254">
        <v>271.007806059492</v>
      </c>
      <c r="G12" s="254">
        <v>335.45524862220702</v>
      </c>
      <c r="H12" s="254">
        <v>3.5109080043284999</v>
      </c>
      <c r="I12" s="254">
        <v>235.960744336011</v>
      </c>
      <c r="J12" s="254">
        <v>-801.54843787297295</v>
      </c>
      <c r="K12" s="254">
        <v>0</v>
      </c>
      <c r="L12" s="254">
        <v>-693.54890382391795</v>
      </c>
      <c r="M12" s="255">
        <v>9471.5586576231399</v>
      </c>
      <c r="N12" s="254">
        <v>8778.0097537992206</v>
      </c>
      <c r="O12" s="255">
        <f t="shared" si="2"/>
        <v>9471.5586576231399</v>
      </c>
      <c r="P12" s="26">
        <f t="shared" si="0"/>
        <v>0</v>
      </c>
      <c r="Q12" s="26">
        <f t="shared" si="1"/>
        <v>-801.54843787297295</v>
      </c>
    </row>
    <row r="13" spans="1:27" ht="12.6" customHeight="1" x14ac:dyDescent="0.2">
      <c r="A13" s="252">
        <v>0.33333333333333298</v>
      </c>
      <c r="B13" s="253">
        <v>3683.0202357892599</v>
      </c>
      <c r="C13" s="254">
        <v>4992.3200090382097</v>
      </c>
      <c r="D13" s="254">
        <v>319.00690379939999</v>
      </c>
      <c r="E13" s="254">
        <v>491.23669563780498</v>
      </c>
      <c r="F13" s="254">
        <v>309.94312335240198</v>
      </c>
      <c r="G13" s="254">
        <v>593.01115907873998</v>
      </c>
      <c r="H13" s="254">
        <v>17.357794568994098</v>
      </c>
      <c r="I13" s="254">
        <v>235.57714937790101</v>
      </c>
      <c r="J13" s="254">
        <v>-876.22470433961701</v>
      </c>
      <c r="K13" s="254">
        <v>0</v>
      </c>
      <c r="L13" s="254">
        <v>-701.35518274455706</v>
      </c>
      <c r="M13" s="255">
        <v>9765.2483663030998</v>
      </c>
      <c r="N13" s="254">
        <v>9063.8931835585408</v>
      </c>
      <c r="O13" s="255">
        <f t="shared" si="2"/>
        <v>9765.2483663030998</v>
      </c>
      <c r="P13" s="26">
        <f t="shared" si="0"/>
        <v>0</v>
      </c>
      <c r="Q13" s="26">
        <f t="shared" si="1"/>
        <v>-876.22470433961701</v>
      </c>
    </row>
    <row r="14" spans="1:27" ht="12.6" customHeight="1" x14ac:dyDescent="0.2">
      <c r="A14" s="252">
        <v>0.375</v>
      </c>
      <c r="B14" s="253">
        <v>3687.0855424460201</v>
      </c>
      <c r="C14" s="254">
        <v>4970.54160552752</v>
      </c>
      <c r="D14" s="254">
        <v>322.84708153767201</v>
      </c>
      <c r="E14" s="254">
        <v>507.01730148628002</v>
      </c>
      <c r="F14" s="254">
        <v>334.936660470454</v>
      </c>
      <c r="G14" s="254">
        <v>240.768888257241</v>
      </c>
      <c r="H14" s="254">
        <v>54.596481140046897</v>
      </c>
      <c r="I14" s="254">
        <v>227.150740023227</v>
      </c>
      <c r="J14" s="254">
        <v>-331.67971105436499</v>
      </c>
      <c r="K14" s="254">
        <v>0</v>
      </c>
      <c r="L14" s="254">
        <v>-696.32247065789898</v>
      </c>
      <c r="M14" s="255">
        <v>10013.2645898341</v>
      </c>
      <c r="N14" s="254">
        <v>9316.9421191761994</v>
      </c>
      <c r="O14" s="255">
        <f t="shared" si="2"/>
        <v>10013.2645898341</v>
      </c>
      <c r="P14" s="26">
        <f t="shared" si="0"/>
        <v>0</v>
      </c>
      <c r="Q14" s="26">
        <f t="shared" si="1"/>
        <v>-331.67971105436499</v>
      </c>
    </row>
    <row r="15" spans="1:27" ht="12.6" customHeight="1" x14ac:dyDescent="0.2">
      <c r="A15" s="252">
        <v>0.41666666666666702</v>
      </c>
      <c r="B15" s="253">
        <v>3688.5174065016899</v>
      </c>
      <c r="C15" s="254">
        <v>4934.6043526333697</v>
      </c>
      <c r="D15" s="254">
        <v>319.54452837703701</v>
      </c>
      <c r="E15" s="254">
        <v>497.76011050977399</v>
      </c>
      <c r="F15" s="254">
        <v>297.438561795807</v>
      </c>
      <c r="G15" s="254">
        <v>281.15542442321998</v>
      </c>
      <c r="H15" s="254">
        <v>83.671529449091295</v>
      </c>
      <c r="I15" s="254">
        <v>221.35766669652099</v>
      </c>
      <c r="J15" s="254">
        <v>-273.792412361093</v>
      </c>
      <c r="K15" s="254">
        <v>0</v>
      </c>
      <c r="L15" s="254">
        <v>-693.01944137634405</v>
      </c>
      <c r="M15" s="255">
        <v>10050.2571680254</v>
      </c>
      <c r="N15" s="254">
        <v>9357.2377266490694</v>
      </c>
      <c r="O15" s="255">
        <f t="shared" si="2"/>
        <v>10050.2571680254</v>
      </c>
      <c r="P15" s="26">
        <f t="shared" si="0"/>
        <v>0</v>
      </c>
      <c r="Q15" s="26">
        <f t="shared" si="1"/>
        <v>-273.792412361093</v>
      </c>
    </row>
    <row r="16" spans="1:27" ht="12.6" customHeight="1" x14ac:dyDescent="0.2">
      <c r="A16" s="252">
        <v>0.45833333333333298</v>
      </c>
      <c r="B16" s="253">
        <v>3687.8899344065399</v>
      </c>
      <c r="C16" s="254">
        <v>4905.3361762965696</v>
      </c>
      <c r="D16" s="254">
        <v>317.81978788361897</v>
      </c>
      <c r="E16" s="254">
        <v>499.10651533901</v>
      </c>
      <c r="F16" s="254">
        <v>290.141780060153</v>
      </c>
      <c r="G16" s="254">
        <v>240.59873423851201</v>
      </c>
      <c r="H16" s="254">
        <v>109.42192941598201</v>
      </c>
      <c r="I16" s="254">
        <v>215.983949382449</v>
      </c>
      <c r="J16" s="254">
        <v>-118.54162770763701</v>
      </c>
      <c r="K16" s="254">
        <v>0</v>
      </c>
      <c r="L16" s="254">
        <v>-689.96720437012095</v>
      </c>
      <c r="M16" s="255">
        <v>10147.7571793152</v>
      </c>
      <c r="N16" s="254">
        <v>9457.7899749450808</v>
      </c>
      <c r="O16" s="255">
        <f t="shared" si="2"/>
        <v>10147.7571793152</v>
      </c>
      <c r="P16" s="26">
        <f t="shared" si="0"/>
        <v>0</v>
      </c>
      <c r="Q16" s="26">
        <f t="shared" si="1"/>
        <v>-118.54162770763701</v>
      </c>
    </row>
    <row r="17" spans="1:17" ht="12.6" customHeight="1" x14ac:dyDescent="0.2">
      <c r="A17" s="252">
        <v>0.5</v>
      </c>
      <c r="B17" s="253">
        <v>3688.4890369044101</v>
      </c>
      <c r="C17" s="254">
        <v>4844.6301761189598</v>
      </c>
      <c r="D17" s="254">
        <v>317.11353033115802</v>
      </c>
      <c r="E17" s="254">
        <v>489.49222123960197</v>
      </c>
      <c r="F17" s="254">
        <v>263.080080109032</v>
      </c>
      <c r="G17" s="254">
        <v>282.029826632148</v>
      </c>
      <c r="H17" s="254">
        <v>121.911516824627</v>
      </c>
      <c r="I17" s="254">
        <v>204.89745341486</v>
      </c>
      <c r="J17" s="254">
        <v>-80.258579381040406</v>
      </c>
      <c r="K17" s="254">
        <v>0</v>
      </c>
      <c r="L17" s="254">
        <v>-684.25637970524303</v>
      </c>
      <c r="M17" s="255">
        <v>10131.3852621937</v>
      </c>
      <c r="N17" s="254">
        <v>9447.1288824885105</v>
      </c>
      <c r="O17" s="255">
        <f t="shared" si="2"/>
        <v>10131.3852621937</v>
      </c>
      <c r="P17" s="26">
        <f t="shared" si="0"/>
        <v>0</v>
      </c>
      <c r="Q17" s="26">
        <f t="shared" si="1"/>
        <v>-80.258579381040406</v>
      </c>
    </row>
    <row r="18" spans="1:17" ht="12.6" customHeight="1" x14ac:dyDescent="0.2">
      <c r="A18" s="252">
        <v>0.54166666666666696</v>
      </c>
      <c r="B18" s="253">
        <v>3688.59751200967</v>
      </c>
      <c r="C18" s="254">
        <v>4778.7564582113</v>
      </c>
      <c r="D18" s="254">
        <v>317.66451031633801</v>
      </c>
      <c r="E18" s="254">
        <v>467.57714506081101</v>
      </c>
      <c r="F18" s="254">
        <v>231.904020349056</v>
      </c>
      <c r="G18" s="254">
        <v>241.15488780753901</v>
      </c>
      <c r="H18" s="254">
        <v>119.466713957971</v>
      </c>
      <c r="I18" s="254">
        <v>213.57739631104801</v>
      </c>
      <c r="J18" s="254">
        <v>-17.4255794464313</v>
      </c>
      <c r="K18" s="254">
        <v>0</v>
      </c>
      <c r="L18" s="254">
        <v>-676.29202390097305</v>
      </c>
      <c r="M18" s="255">
        <v>10041.273064577301</v>
      </c>
      <c r="N18" s="254">
        <v>9364.9810406763299</v>
      </c>
      <c r="O18" s="255">
        <f t="shared" si="2"/>
        <v>10041.273064577301</v>
      </c>
      <c r="P18" s="26">
        <f t="shared" si="0"/>
        <v>0</v>
      </c>
      <c r="Q18" s="26">
        <f t="shared" si="1"/>
        <v>-17.4255794464313</v>
      </c>
    </row>
    <row r="19" spans="1:17" ht="12.6" customHeight="1" x14ac:dyDescent="0.2">
      <c r="A19" s="252">
        <v>0.58333333333333304</v>
      </c>
      <c r="B19" s="253">
        <v>3686.9703976537298</v>
      </c>
      <c r="C19" s="254">
        <v>4698.9943498026096</v>
      </c>
      <c r="D19" s="254">
        <v>328.710865674042</v>
      </c>
      <c r="E19" s="254">
        <v>464.39676371594499</v>
      </c>
      <c r="F19" s="254">
        <v>317.96154791676003</v>
      </c>
      <c r="G19" s="254">
        <v>250.72924124102201</v>
      </c>
      <c r="H19" s="254">
        <v>95.774524804942303</v>
      </c>
      <c r="I19" s="254">
        <v>203.14921673273301</v>
      </c>
      <c r="J19" s="254">
        <v>-184.03762403853099</v>
      </c>
      <c r="K19" s="254">
        <v>0</v>
      </c>
      <c r="L19" s="254">
        <v>-669.42541525389197</v>
      </c>
      <c r="M19" s="255">
        <v>9862.6492835032604</v>
      </c>
      <c r="N19" s="254">
        <v>9193.2238682493607</v>
      </c>
      <c r="O19" s="255">
        <f t="shared" si="2"/>
        <v>9862.6492835032604</v>
      </c>
      <c r="P19" s="26">
        <f t="shared" si="0"/>
        <v>0</v>
      </c>
      <c r="Q19" s="26">
        <f t="shared" si="1"/>
        <v>-184.03762403853099</v>
      </c>
    </row>
    <row r="20" spans="1:17" ht="12.6" customHeight="1" x14ac:dyDescent="0.2">
      <c r="A20" s="252">
        <v>0.625</v>
      </c>
      <c r="B20" s="253">
        <v>3688.0534741545198</v>
      </c>
      <c r="C20" s="254">
        <v>4753.6085038670099</v>
      </c>
      <c r="D20" s="254">
        <v>343.124887090568</v>
      </c>
      <c r="E20" s="254">
        <v>477.09330757855702</v>
      </c>
      <c r="F20" s="254">
        <v>276.91506646697798</v>
      </c>
      <c r="G20" s="254">
        <v>356.71040636411902</v>
      </c>
      <c r="H20" s="254">
        <v>68.222442604534805</v>
      </c>
      <c r="I20" s="254">
        <v>190.926448122224</v>
      </c>
      <c r="J20" s="254">
        <v>-244.661119353993</v>
      </c>
      <c r="K20" s="254">
        <v>0</v>
      </c>
      <c r="L20" s="254">
        <v>-676.20795777552996</v>
      </c>
      <c r="M20" s="255">
        <v>9909.9934168945092</v>
      </c>
      <c r="N20" s="254">
        <v>9233.7854591189807</v>
      </c>
      <c r="O20" s="255">
        <f t="shared" si="2"/>
        <v>9909.9934168945092</v>
      </c>
      <c r="P20" s="26">
        <f t="shared" si="0"/>
        <v>0</v>
      </c>
      <c r="Q20" s="26">
        <f t="shared" si="1"/>
        <v>-244.661119353993</v>
      </c>
    </row>
    <row r="21" spans="1:17" ht="12.6" customHeight="1" x14ac:dyDescent="0.2">
      <c r="A21" s="252">
        <v>0.66666666666666696</v>
      </c>
      <c r="B21" s="253">
        <v>3688.4623377846401</v>
      </c>
      <c r="C21" s="254">
        <v>4868.6348052431704</v>
      </c>
      <c r="D21" s="254">
        <v>377.04868462675103</v>
      </c>
      <c r="E21" s="254">
        <v>487.56358269549202</v>
      </c>
      <c r="F21" s="254">
        <v>215.25008286384599</v>
      </c>
      <c r="G21" s="254">
        <v>291.67822824767899</v>
      </c>
      <c r="H21" s="254">
        <v>37.852749348803499</v>
      </c>
      <c r="I21" s="254">
        <v>184.91361746720901</v>
      </c>
      <c r="J21" s="254">
        <v>-408.80013320232302</v>
      </c>
      <c r="K21" s="254">
        <v>0</v>
      </c>
      <c r="L21" s="254">
        <v>-686.36297265271196</v>
      </c>
      <c r="M21" s="255">
        <v>9742.6039550752703</v>
      </c>
      <c r="N21" s="254">
        <v>9056.2409824225597</v>
      </c>
      <c r="O21" s="255">
        <f t="shared" si="2"/>
        <v>9742.6039550752703</v>
      </c>
      <c r="P21" s="26">
        <f t="shared" si="0"/>
        <v>0</v>
      </c>
      <c r="Q21" s="26">
        <f t="shared" si="1"/>
        <v>-408.80013320232302</v>
      </c>
    </row>
    <row r="22" spans="1:17" ht="12.6" customHeight="1" x14ac:dyDescent="0.2">
      <c r="A22" s="252">
        <v>0.70833333333333304</v>
      </c>
      <c r="B22" s="253">
        <v>3685.7004069428699</v>
      </c>
      <c r="C22" s="254">
        <v>4933.6830391225803</v>
      </c>
      <c r="D22" s="254">
        <v>429.38363015801701</v>
      </c>
      <c r="E22" s="254">
        <v>516.48554484310705</v>
      </c>
      <c r="F22" s="254">
        <v>228.23193125863901</v>
      </c>
      <c r="G22" s="254">
        <v>189.05289143899699</v>
      </c>
      <c r="H22" s="254">
        <v>7.6997478224592797</v>
      </c>
      <c r="I22" s="254">
        <v>173.45336517632501</v>
      </c>
      <c r="J22" s="254">
        <v>-497.52676046402797</v>
      </c>
      <c r="K22" s="254">
        <v>0</v>
      </c>
      <c r="L22" s="254">
        <v>-693.28843166579099</v>
      </c>
      <c r="M22" s="255">
        <v>9666.1637962989698</v>
      </c>
      <c r="N22" s="254">
        <v>8972.8753646331807</v>
      </c>
      <c r="O22" s="255">
        <f t="shared" si="2"/>
        <v>9666.1637962989698</v>
      </c>
      <c r="P22" s="26">
        <f t="shared" si="0"/>
        <v>0</v>
      </c>
      <c r="Q22" s="26">
        <f t="shared" si="1"/>
        <v>-497.52676046402797</v>
      </c>
    </row>
    <row r="23" spans="1:17" ht="12.6" customHeight="1" x14ac:dyDescent="0.2">
      <c r="A23" s="252">
        <v>0.75</v>
      </c>
      <c r="B23" s="253">
        <v>3687.3992947909301</v>
      </c>
      <c r="C23" s="254">
        <v>5014.1641369299796</v>
      </c>
      <c r="D23" s="254">
        <v>417.86810566687302</v>
      </c>
      <c r="E23" s="254">
        <v>555.31634109427102</v>
      </c>
      <c r="F23" s="254">
        <v>242.95928046416199</v>
      </c>
      <c r="G23" s="254">
        <v>280.39445093454799</v>
      </c>
      <c r="H23" s="254">
        <v>2.9295486989887398</v>
      </c>
      <c r="I23" s="254">
        <v>159.11092300589999</v>
      </c>
      <c r="J23" s="254">
        <v>-654.67975661758999</v>
      </c>
      <c r="K23" s="254">
        <v>0</v>
      </c>
      <c r="L23" s="254">
        <v>-703.80786658700197</v>
      </c>
      <c r="M23" s="255">
        <v>9705.4623249680699</v>
      </c>
      <c r="N23" s="254">
        <v>9001.6544583810592</v>
      </c>
      <c r="O23" s="255">
        <f t="shared" si="2"/>
        <v>9705.4623249680699</v>
      </c>
      <c r="P23" s="26">
        <f t="shared" si="0"/>
        <v>0</v>
      </c>
      <c r="Q23" s="26">
        <f t="shared" si="1"/>
        <v>-654.67975661758999</v>
      </c>
    </row>
    <row r="24" spans="1:17" ht="12.6" customHeight="1" x14ac:dyDescent="0.2">
      <c r="A24" s="252">
        <v>0.79166666666666696</v>
      </c>
      <c r="B24" s="253">
        <v>3688.1119041982602</v>
      </c>
      <c r="C24" s="254">
        <v>4920.9603359803205</v>
      </c>
      <c r="D24" s="254">
        <v>395.755359037711</v>
      </c>
      <c r="E24" s="254">
        <v>546.37859289300502</v>
      </c>
      <c r="F24" s="254">
        <v>225.151572641006</v>
      </c>
      <c r="G24" s="254">
        <v>212.86667100742901</v>
      </c>
      <c r="H24" s="254">
        <v>0</v>
      </c>
      <c r="I24" s="254">
        <v>152.45026631955</v>
      </c>
      <c r="J24" s="254">
        <v>-521.543190462246</v>
      </c>
      <c r="K24" s="254">
        <v>0</v>
      </c>
      <c r="L24" s="254">
        <v>-693.16018516910299</v>
      </c>
      <c r="M24" s="255">
        <v>9620.1315116150399</v>
      </c>
      <c r="N24" s="254">
        <v>8926.9713264459406</v>
      </c>
      <c r="O24" s="255">
        <f t="shared" si="2"/>
        <v>9620.1315116150399</v>
      </c>
      <c r="P24" s="26">
        <f t="shared" si="0"/>
        <v>0</v>
      </c>
      <c r="Q24" s="26">
        <f t="shared" si="1"/>
        <v>-521.543190462246</v>
      </c>
    </row>
    <row r="25" spans="1:17" ht="12.6" customHeight="1" x14ac:dyDescent="0.2">
      <c r="A25" s="252">
        <v>0.83333333333333304</v>
      </c>
      <c r="B25" s="253">
        <v>3684.1116565289099</v>
      </c>
      <c r="C25" s="254">
        <v>4832.38012389509</v>
      </c>
      <c r="D25" s="254">
        <v>301.552462278684</v>
      </c>
      <c r="E25" s="254">
        <v>505.02778375929603</v>
      </c>
      <c r="F25" s="254">
        <v>209.364052636396</v>
      </c>
      <c r="G25" s="254">
        <v>148.65533110351299</v>
      </c>
      <c r="H25" s="254">
        <v>0</v>
      </c>
      <c r="I25" s="254">
        <v>137.83959544334999</v>
      </c>
      <c r="J25" s="254">
        <v>-715.515572426571</v>
      </c>
      <c r="K25" s="254">
        <v>0</v>
      </c>
      <c r="L25" s="254">
        <v>-679.13348532884095</v>
      </c>
      <c r="M25" s="255">
        <v>9103.4154332186608</v>
      </c>
      <c r="N25" s="254">
        <v>8424.28194788982</v>
      </c>
      <c r="O25" s="255">
        <f t="shared" si="2"/>
        <v>9103.4154332186608</v>
      </c>
      <c r="P25" s="26">
        <f t="shared" si="0"/>
        <v>0</v>
      </c>
      <c r="Q25" s="26">
        <f t="shared" si="1"/>
        <v>-715.515572426571</v>
      </c>
    </row>
    <row r="26" spans="1:17" ht="12.6" customHeight="1" x14ac:dyDescent="0.2">
      <c r="A26" s="252">
        <v>0.875</v>
      </c>
      <c r="B26" s="253">
        <v>3684.5088349651501</v>
      </c>
      <c r="C26" s="254">
        <v>4676.73783897868</v>
      </c>
      <c r="D26" s="254">
        <v>308.85213692253097</v>
      </c>
      <c r="E26" s="254">
        <v>482.612701557398</v>
      </c>
      <c r="F26" s="254">
        <v>266.56026607719701</v>
      </c>
      <c r="G26" s="254">
        <v>23.927215861387602</v>
      </c>
      <c r="H26" s="254">
        <v>0</v>
      </c>
      <c r="I26" s="254">
        <v>118.048030003875</v>
      </c>
      <c r="J26" s="254">
        <v>-962.19847747907602</v>
      </c>
      <c r="K26" s="254">
        <v>0</v>
      </c>
      <c r="L26" s="254">
        <v>-662.37814284584101</v>
      </c>
      <c r="M26" s="255">
        <v>8599.0485468871393</v>
      </c>
      <c r="N26" s="254">
        <v>7936.6704040412997</v>
      </c>
      <c r="O26" s="255">
        <f t="shared" si="2"/>
        <v>8599.0485468871393</v>
      </c>
      <c r="P26" s="26">
        <f t="shared" si="0"/>
        <v>0</v>
      </c>
      <c r="Q26" s="26">
        <f t="shared" si="1"/>
        <v>-962.19847747907602</v>
      </c>
    </row>
    <row r="27" spans="1:17" ht="12.6" customHeight="1" x14ac:dyDescent="0.2">
      <c r="A27" s="252">
        <v>0.91666666666666696</v>
      </c>
      <c r="B27" s="253">
        <v>3686.8185308766301</v>
      </c>
      <c r="C27" s="254">
        <v>4702.0143033913901</v>
      </c>
      <c r="D27" s="254">
        <v>302.93659427644599</v>
      </c>
      <c r="E27" s="254">
        <v>426.45658659853598</v>
      </c>
      <c r="F27" s="254">
        <v>272.11841713005401</v>
      </c>
      <c r="G27" s="254">
        <v>0</v>
      </c>
      <c r="H27" s="254">
        <v>0</v>
      </c>
      <c r="I27" s="254">
        <v>106.61892676670099</v>
      </c>
      <c r="J27" s="254">
        <v>-1293.2988108566201</v>
      </c>
      <c r="K27" s="254">
        <v>0</v>
      </c>
      <c r="L27" s="254">
        <v>-661.03424060999498</v>
      </c>
      <c r="M27" s="255">
        <v>8203.6645481831401</v>
      </c>
      <c r="N27" s="254">
        <v>7542.6303075731403</v>
      </c>
      <c r="O27" s="255">
        <f t="shared" si="2"/>
        <v>8203.6645481831401</v>
      </c>
      <c r="P27" s="26">
        <f t="shared" si="0"/>
        <v>0</v>
      </c>
      <c r="Q27" s="26">
        <f t="shared" si="1"/>
        <v>-1293.2988108566201</v>
      </c>
    </row>
    <row r="28" spans="1:17" ht="12.6" customHeight="1" x14ac:dyDescent="0.2">
      <c r="A28" s="250">
        <v>0.95833333333333304</v>
      </c>
      <c r="B28" s="251">
        <v>3684.9594157152601</v>
      </c>
      <c r="C28" s="251">
        <v>4596.0611281772299</v>
      </c>
      <c r="D28" s="251">
        <v>295.77048848451898</v>
      </c>
      <c r="E28" s="251">
        <v>415.31215769596002</v>
      </c>
      <c r="F28" s="251">
        <v>213.11497785853101</v>
      </c>
      <c r="G28" s="251">
        <v>0</v>
      </c>
      <c r="H28" s="251">
        <v>0</v>
      </c>
      <c r="I28" s="251">
        <v>85.107616867367298</v>
      </c>
      <c r="J28" s="251">
        <v>-1498.2244434772799</v>
      </c>
      <c r="K28" s="251">
        <v>-0.47611396051218102</v>
      </c>
      <c r="L28" s="251">
        <v>-649.76773810757197</v>
      </c>
      <c r="M28" s="251">
        <v>7791.6252273610799</v>
      </c>
      <c r="N28" s="251">
        <v>7141.8574892535098</v>
      </c>
      <c r="O28" s="251">
        <f t="shared" si="2"/>
        <v>7791.6252273610799</v>
      </c>
      <c r="P28" s="26">
        <f t="shared" si="0"/>
        <v>0</v>
      </c>
      <c r="Q28" s="26">
        <f t="shared" si="1"/>
        <v>-1498.2244434772799</v>
      </c>
    </row>
    <row r="29" spans="1:17" s="15" customFormat="1" ht="11.25" x14ac:dyDescent="0.2">
      <c r="O29" s="14" t="s">
        <v>102</v>
      </c>
    </row>
    <row r="31" spans="1:17" x14ac:dyDescent="0.2">
      <c r="A31" s="318" t="s">
        <v>379</v>
      </c>
      <c r="B31" s="319"/>
      <c r="C31" s="319"/>
      <c r="D31" s="319"/>
      <c r="E31" s="193" t="s">
        <v>4</v>
      </c>
      <c r="F31" s="193"/>
    </row>
    <row r="32" spans="1:17" x14ac:dyDescent="0.2">
      <c r="A32" s="456" t="s">
        <v>355</v>
      </c>
      <c r="B32" s="456"/>
      <c r="C32" s="456"/>
      <c r="D32" s="456"/>
      <c r="E32" s="177">
        <f>SUM(E33:E42)</f>
        <v>10147.757179315196</v>
      </c>
      <c r="F32" s="320">
        <f t="shared" ref="F32:F42" si="3">E32/$E$32</f>
        <v>1</v>
      </c>
    </row>
    <row r="33" spans="1:6" x14ac:dyDescent="0.2">
      <c r="A33" s="451" t="s">
        <v>380</v>
      </c>
      <c r="B33" s="451"/>
      <c r="C33" s="451"/>
      <c r="D33" s="451"/>
      <c r="E33" s="161">
        <f t="array" ref="E33:E42">TRANSPOSE(INDEX(B5:K28,MATCH(MAX(M5:M28),M5:M28,0),0))</f>
        <v>3687.8899344065399</v>
      </c>
      <c r="F33" s="321">
        <f t="shared" si="3"/>
        <v>0.36341921364888341</v>
      </c>
    </row>
    <row r="34" spans="1:6" x14ac:dyDescent="0.2">
      <c r="A34" s="451" t="s">
        <v>381</v>
      </c>
      <c r="B34" s="451"/>
      <c r="C34" s="451"/>
      <c r="D34" s="452"/>
      <c r="E34" s="158">
        <v>4905.3361762965696</v>
      </c>
      <c r="F34" s="322">
        <f t="shared" si="3"/>
        <v>0.48339116610864724</v>
      </c>
    </row>
    <row r="35" spans="1:6" x14ac:dyDescent="0.2">
      <c r="A35" s="451" t="s">
        <v>384</v>
      </c>
      <c r="B35" s="451"/>
      <c r="C35" s="451"/>
      <c r="D35" s="452"/>
      <c r="E35" s="158">
        <v>317.81978788361897</v>
      </c>
      <c r="F35" s="322">
        <f t="shared" si="3"/>
        <v>3.1319214903116795E-2</v>
      </c>
    </row>
    <row r="36" spans="1:6" x14ac:dyDescent="0.2">
      <c r="A36" s="308" t="s">
        <v>385</v>
      </c>
      <c r="B36" s="323"/>
      <c r="C36" s="323"/>
      <c r="D36" s="323"/>
      <c r="E36" s="158">
        <v>499.10651533901</v>
      </c>
      <c r="F36" s="322">
        <f t="shared" si="3"/>
        <v>4.9183923749808463E-2</v>
      </c>
    </row>
    <row r="37" spans="1:6" x14ac:dyDescent="0.2">
      <c r="A37" s="451" t="s">
        <v>382</v>
      </c>
      <c r="B37" s="451"/>
      <c r="C37" s="451"/>
      <c r="D37" s="452"/>
      <c r="E37" s="158">
        <v>290.141780060153</v>
      </c>
      <c r="F37" s="322">
        <f t="shared" si="3"/>
        <v>2.8591714891598608E-2</v>
      </c>
    </row>
    <row r="38" spans="1:6" x14ac:dyDescent="0.2">
      <c r="A38" s="451" t="s">
        <v>386</v>
      </c>
      <c r="B38" s="451"/>
      <c r="C38" s="451"/>
      <c r="D38" s="452"/>
      <c r="E38" s="158">
        <v>240.59873423851201</v>
      </c>
      <c r="F38" s="322">
        <f t="shared" si="3"/>
        <v>2.3709547832790022E-2</v>
      </c>
    </row>
    <row r="39" spans="1:6" x14ac:dyDescent="0.2">
      <c r="A39" s="451" t="s">
        <v>387</v>
      </c>
      <c r="B39" s="451"/>
      <c r="C39" s="451"/>
      <c r="D39" s="452"/>
      <c r="E39" s="158">
        <v>109.42192941598201</v>
      </c>
      <c r="F39" s="322">
        <f t="shared" si="3"/>
        <v>1.0782868320797379E-2</v>
      </c>
    </row>
    <row r="40" spans="1:6" x14ac:dyDescent="0.2">
      <c r="A40" s="451" t="s">
        <v>388</v>
      </c>
      <c r="B40" s="451"/>
      <c r="C40" s="451"/>
      <c r="D40" s="452"/>
      <c r="E40" s="158">
        <v>215.983949382449</v>
      </c>
      <c r="F40" s="322">
        <f t="shared" si="3"/>
        <v>2.1283909889241583E-2</v>
      </c>
    </row>
    <row r="41" spans="1:6" x14ac:dyDescent="0.2">
      <c r="A41" s="451" t="s">
        <v>376</v>
      </c>
      <c r="B41" s="451"/>
      <c r="C41" s="451"/>
      <c r="D41" s="452"/>
      <c r="E41" s="158">
        <v>-118.54162770763701</v>
      </c>
      <c r="F41" s="322">
        <f t="shared" si="3"/>
        <v>-1.1681559344883395E-2</v>
      </c>
    </row>
    <row r="42" spans="1:6" x14ac:dyDescent="0.2">
      <c r="A42" s="451" t="s">
        <v>94</v>
      </c>
      <c r="B42" s="451"/>
      <c r="C42" s="451"/>
      <c r="D42" s="451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383</v>
      </c>
    </row>
  </sheetData>
  <mergeCells count="10">
    <mergeCell ref="A42:D42"/>
    <mergeCell ref="A35:D35"/>
    <mergeCell ref="A34:D34"/>
    <mergeCell ref="A33:D33"/>
    <mergeCell ref="A32:D32"/>
    <mergeCell ref="A37:D37"/>
    <mergeCell ref="A38:D38"/>
    <mergeCell ref="A39:D39"/>
    <mergeCell ref="A40:D40"/>
    <mergeCell ref="A41:D41"/>
  </mergeCells>
  <conditionalFormatting sqref="A5:M28">
    <cfRule type="expression" dxfId="8" priority="4">
      <formula>$M5=MAX($M$5:$M$28)</formula>
    </cfRule>
  </conditionalFormatting>
  <conditionalFormatting sqref="N5:O28">
    <cfRule type="expression" dxfId="7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435</v>
      </c>
      <c r="B1" s="175"/>
      <c r="N1" s="62"/>
      <c r="O1" s="129" t="str">
        <f>Titulní!A35</f>
        <v>IV. čtvrtletí 2020</v>
      </c>
    </row>
    <row r="2" spans="1:27" ht="6" customHeight="1" x14ac:dyDescent="0.2">
      <c r="B2" s="30"/>
    </row>
    <row r="3" spans="1:27" s="18" customFormat="1" ht="13.5" x14ac:dyDescent="0.2">
      <c r="A3" s="311" t="s">
        <v>56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376</v>
      </c>
      <c r="K3" s="311" t="s">
        <v>94</v>
      </c>
      <c r="L3" s="311" t="s">
        <v>211</v>
      </c>
      <c r="M3" s="311" t="s">
        <v>354</v>
      </c>
      <c r="N3" s="311" t="s">
        <v>374</v>
      </c>
      <c r="O3" s="311" t="s">
        <v>375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377</v>
      </c>
      <c r="Q4" s="317" t="s">
        <v>378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3367.0114532919702</v>
      </c>
      <c r="C5" s="314">
        <v>5771.2621767216997</v>
      </c>
      <c r="D5" s="314">
        <v>1176.1943444732101</v>
      </c>
      <c r="E5" s="314">
        <v>411.29428570081302</v>
      </c>
      <c r="F5" s="314">
        <v>141.034010846862</v>
      </c>
      <c r="G5" s="314">
        <v>0</v>
      </c>
      <c r="H5" s="314">
        <v>0</v>
      </c>
      <c r="I5" s="314">
        <v>76.963991822478107</v>
      </c>
      <c r="J5" s="314">
        <v>-1529.3359644547199</v>
      </c>
      <c r="K5" s="314">
        <v>-1041.1516287520201</v>
      </c>
      <c r="L5" s="314">
        <v>-725.94317014076705</v>
      </c>
      <c r="M5" s="314">
        <v>8373.2726696502796</v>
      </c>
      <c r="N5" s="314">
        <v>7647.3294995095202</v>
      </c>
      <c r="O5" s="314">
        <f>M5</f>
        <v>8373.2726696502796</v>
      </c>
      <c r="P5" s="26">
        <f t="shared" ref="P5:P28" si="0">IF(J5&lt;0,0,J5)</f>
        <v>0</v>
      </c>
      <c r="Q5" s="26">
        <f t="shared" ref="Q5:Q28" si="1">IF(J5&lt;0,J5,0)</f>
        <v>-1529.3359644547199</v>
      </c>
    </row>
    <row r="6" spans="1:27" ht="12.6" customHeight="1" x14ac:dyDescent="0.2">
      <c r="A6" s="252">
        <v>4.1666666666666664E-2</v>
      </c>
      <c r="B6" s="253">
        <v>3372.1942435780502</v>
      </c>
      <c r="C6" s="254">
        <v>5759.4736339876099</v>
      </c>
      <c r="D6" s="254">
        <v>1170.4082608537101</v>
      </c>
      <c r="E6" s="254">
        <v>408.25528323014902</v>
      </c>
      <c r="F6" s="254">
        <v>140.98842725371199</v>
      </c>
      <c r="G6" s="254">
        <v>0</v>
      </c>
      <c r="H6" s="254">
        <v>0</v>
      </c>
      <c r="I6" s="254">
        <v>77.771762976622995</v>
      </c>
      <c r="J6" s="254">
        <v>-1463.6777762117699</v>
      </c>
      <c r="K6" s="254">
        <v>-1056.75845822056</v>
      </c>
      <c r="L6" s="254">
        <v>-724.95518565238501</v>
      </c>
      <c r="M6" s="255">
        <v>8408.6553774475306</v>
      </c>
      <c r="N6" s="254">
        <v>7683.7001917951402</v>
      </c>
      <c r="O6" s="255">
        <f t="shared" ref="O6:O28" si="2">M6</f>
        <v>8408.6553774475306</v>
      </c>
      <c r="P6" s="26">
        <f t="shared" si="0"/>
        <v>0</v>
      </c>
      <c r="Q6" s="26">
        <f t="shared" si="1"/>
        <v>-1463.6777762117699</v>
      </c>
    </row>
    <row r="7" spans="1:27" ht="12.6" customHeight="1" x14ac:dyDescent="0.2">
      <c r="A7" s="252">
        <v>8.3333333333333301E-2</v>
      </c>
      <c r="B7" s="253">
        <v>3377.1001964432098</v>
      </c>
      <c r="C7" s="254">
        <v>5659.5377006061299</v>
      </c>
      <c r="D7" s="254">
        <v>1162.60721273945</v>
      </c>
      <c r="E7" s="254">
        <v>406.74623536800101</v>
      </c>
      <c r="F7" s="254">
        <v>140.93365268255801</v>
      </c>
      <c r="G7" s="254">
        <v>0</v>
      </c>
      <c r="H7" s="254">
        <v>0</v>
      </c>
      <c r="I7" s="254">
        <v>79.234590672085901</v>
      </c>
      <c r="J7" s="254">
        <v>-1467.59575179064</v>
      </c>
      <c r="K7" s="254">
        <v>-1048.7875841023499</v>
      </c>
      <c r="L7" s="254">
        <v>-716.31135021184105</v>
      </c>
      <c r="M7" s="255">
        <v>8309.7762526184506</v>
      </c>
      <c r="N7" s="254">
        <v>7593.4649024066002</v>
      </c>
      <c r="O7" s="255">
        <f t="shared" si="2"/>
        <v>8309.7762526184506</v>
      </c>
      <c r="P7" s="26">
        <f t="shared" si="0"/>
        <v>0</v>
      </c>
      <c r="Q7" s="26">
        <f t="shared" si="1"/>
        <v>-1467.59575179064</v>
      </c>
    </row>
    <row r="8" spans="1:27" ht="12.6" customHeight="1" x14ac:dyDescent="0.2">
      <c r="A8" s="252">
        <v>0.125</v>
      </c>
      <c r="B8" s="253">
        <v>3392.3083942468202</v>
      </c>
      <c r="C8" s="254">
        <v>5670.7008409377704</v>
      </c>
      <c r="D8" s="254">
        <v>1094.2992781202399</v>
      </c>
      <c r="E8" s="254">
        <v>410.31037745146699</v>
      </c>
      <c r="F8" s="254">
        <v>141.942938856941</v>
      </c>
      <c r="G8" s="254">
        <v>0</v>
      </c>
      <c r="H8" s="254">
        <v>0</v>
      </c>
      <c r="I8" s="254">
        <v>77.934445020335701</v>
      </c>
      <c r="J8" s="254">
        <v>-1526.9755873796601</v>
      </c>
      <c r="K8" s="254">
        <v>-1003.2916605443</v>
      </c>
      <c r="L8" s="254">
        <v>-717.34940705728695</v>
      </c>
      <c r="M8" s="255">
        <v>8257.2290267095996</v>
      </c>
      <c r="N8" s="254">
        <v>7539.8796196523199</v>
      </c>
      <c r="O8" s="255">
        <f t="shared" si="2"/>
        <v>8257.2290267095996</v>
      </c>
      <c r="P8" s="26">
        <f t="shared" si="0"/>
        <v>0</v>
      </c>
      <c r="Q8" s="26">
        <f t="shared" si="1"/>
        <v>-1526.9755873796601</v>
      </c>
    </row>
    <row r="9" spans="1:27" ht="12.6" customHeight="1" x14ac:dyDescent="0.2">
      <c r="A9" s="252">
        <v>0.16666666666666699</v>
      </c>
      <c r="B9" s="253">
        <v>3414.3619172766998</v>
      </c>
      <c r="C9" s="254">
        <v>5858.4413185290396</v>
      </c>
      <c r="D9" s="254">
        <v>1121.53364111716</v>
      </c>
      <c r="E9" s="254">
        <v>414.06624121399301</v>
      </c>
      <c r="F9" s="254">
        <v>140.83387388682399</v>
      </c>
      <c r="G9" s="254">
        <v>0</v>
      </c>
      <c r="H9" s="254">
        <v>0</v>
      </c>
      <c r="I9" s="254">
        <v>75.067195643678502</v>
      </c>
      <c r="J9" s="254">
        <v>-1520.9263171294001</v>
      </c>
      <c r="K9" s="254">
        <v>-1029.3292828333199</v>
      </c>
      <c r="L9" s="254">
        <v>-735.48035272798904</v>
      </c>
      <c r="M9" s="255">
        <v>8474.0485877046594</v>
      </c>
      <c r="N9" s="254">
        <v>7738.5682349766803</v>
      </c>
      <c r="O9" s="255">
        <f t="shared" si="2"/>
        <v>8474.0485877046594</v>
      </c>
      <c r="P9" s="26">
        <f t="shared" si="0"/>
        <v>0</v>
      </c>
      <c r="Q9" s="26">
        <f t="shared" si="1"/>
        <v>-1520.9263171294001</v>
      </c>
    </row>
    <row r="10" spans="1:27" ht="12.6" customHeight="1" x14ac:dyDescent="0.2">
      <c r="A10" s="252">
        <v>0.20833333333333301</v>
      </c>
      <c r="B10" s="253">
        <v>3466.29982391869</v>
      </c>
      <c r="C10" s="254">
        <v>5999.8090773939302</v>
      </c>
      <c r="D10" s="254">
        <v>1175.88217212785</v>
      </c>
      <c r="E10" s="254">
        <v>417.197198945732</v>
      </c>
      <c r="F10" s="254">
        <v>139.71693343665299</v>
      </c>
      <c r="G10" s="254">
        <v>0</v>
      </c>
      <c r="H10" s="254">
        <v>0</v>
      </c>
      <c r="I10" s="254">
        <v>74.283446293907403</v>
      </c>
      <c r="J10" s="254">
        <v>-1528.66094681859</v>
      </c>
      <c r="K10" s="254">
        <v>-760.85825469941904</v>
      </c>
      <c r="L10" s="254">
        <v>-751.52797543725899</v>
      </c>
      <c r="M10" s="255">
        <v>8983.6694505987507</v>
      </c>
      <c r="N10" s="254">
        <v>8232.1414751614902</v>
      </c>
      <c r="O10" s="255">
        <f t="shared" si="2"/>
        <v>8983.6694505987507</v>
      </c>
      <c r="P10" s="26">
        <f t="shared" si="0"/>
        <v>0</v>
      </c>
      <c r="Q10" s="26">
        <f t="shared" si="1"/>
        <v>-1528.66094681859</v>
      </c>
    </row>
    <row r="11" spans="1:27" ht="12.6" customHeight="1" x14ac:dyDescent="0.2">
      <c r="A11" s="252">
        <v>0.25</v>
      </c>
      <c r="B11" s="253">
        <v>3488.3700185060702</v>
      </c>
      <c r="C11" s="254">
        <v>6375.1870459665897</v>
      </c>
      <c r="D11" s="254">
        <v>1234.38413450089</v>
      </c>
      <c r="E11" s="254">
        <v>493.816019654515</v>
      </c>
      <c r="F11" s="254">
        <v>219.33544079852999</v>
      </c>
      <c r="G11" s="254">
        <v>10.4805570841934</v>
      </c>
      <c r="H11" s="254">
        <v>0.80181314085365296</v>
      </c>
      <c r="I11" s="254">
        <v>78.756152431991595</v>
      </c>
      <c r="J11" s="254">
        <v>-1763.0689938385799</v>
      </c>
      <c r="K11" s="254">
        <v>-5.0018898861904297</v>
      </c>
      <c r="L11" s="254">
        <v>-791.32245430063301</v>
      </c>
      <c r="M11" s="255">
        <v>10133.0602983589</v>
      </c>
      <c r="N11" s="254">
        <v>9341.7378440582306</v>
      </c>
      <c r="O11" s="255">
        <f t="shared" si="2"/>
        <v>10133.0602983589</v>
      </c>
      <c r="P11" s="26">
        <f t="shared" si="0"/>
        <v>0</v>
      </c>
      <c r="Q11" s="26">
        <f t="shared" si="1"/>
        <v>-1763.0689938385799</v>
      </c>
    </row>
    <row r="12" spans="1:27" ht="12.6" customHeight="1" x14ac:dyDescent="0.2">
      <c r="A12" s="252">
        <v>0.29166666666666702</v>
      </c>
      <c r="B12" s="253">
        <v>3477.74763895156</v>
      </c>
      <c r="C12" s="254">
        <v>6313.4505495834601</v>
      </c>
      <c r="D12" s="254">
        <v>1245.9529841610899</v>
      </c>
      <c r="E12" s="254">
        <v>501.58276524045999</v>
      </c>
      <c r="F12" s="254">
        <v>358.321910361341</v>
      </c>
      <c r="G12" s="254">
        <v>366.08641315508299</v>
      </c>
      <c r="H12" s="254">
        <v>2.6543401712922798</v>
      </c>
      <c r="I12" s="254">
        <v>77.165000034570994</v>
      </c>
      <c r="J12" s="254">
        <v>-1709.20740063779</v>
      </c>
      <c r="K12" s="254">
        <v>0</v>
      </c>
      <c r="L12" s="254">
        <v>-791.78825230746395</v>
      </c>
      <c r="M12" s="255">
        <v>10633.7542010211</v>
      </c>
      <c r="N12" s="254">
        <v>9841.9659487135996</v>
      </c>
      <c r="O12" s="255">
        <f t="shared" si="2"/>
        <v>10633.7542010211</v>
      </c>
      <c r="P12" s="26">
        <f t="shared" si="0"/>
        <v>0</v>
      </c>
      <c r="Q12" s="26">
        <f t="shared" si="1"/>
        <v>-1709.20740063779</v>
      </c>
    </row>
    <row r="13" spans="1:27" ht="12.6" customHeight="1" x14ac:dyDescent="0.2">
      <c r="A13" s="252">
        <v>0.33333333333333298</v>
      </c>
      <c r="B13" s="253">
        <v>3497.4832292358401</v>
      </c>
      <c r="C13" s="254">
        <v>6405.5985707525997</v>
      </c>
      <c r="D13" s="254">
        <v>1258.77720726811</v>
      </c>
      <c r="E13" s="254">
        <v>517.31214966531195</v>
      </c>
      <c r="F13" s="254">
        <v>352.06053013234902</v>
      </c>
      <c r="G13" s="254">
        <v>522.18562301971303</v>
      </c>
      <c r="H13" s="254">
        <v>17.111848818711</v>
      </c>
      <c r="I13" s="254">
        <v>72.935808673961404</v>
      </c>
      <c r="J13" s="254">
        <v>-1759.5688854488101</v>
      </c>
      <c r="K13" s="254">
        <v>0</v>
      </c>
      <c r="L13" s="254">
        <v>-804.14768895052498</v>
      </c>
      <c r="M13" s="255">
        <v>10883.896082117801</v>
      </c>
      <c r="N13" s="254">
        <v>10079.7483931673</v>
      </c>
      <c r="O13" s="255">
        <f t="shared" si="2"/>
        <v>10883.896082117801</v>
      </c>
      <c r="P13" s="26">
        <f t="shared" si="0"/>
        <v>0</v>
      </c>
      <c r="Q13" s="26">
        <f t="shared" si="1"/>
        <v>-1759.5688854488101</v>
      </c>
    </row>
    <row r="14" spans="1:27" ht="12.6" customHeight="1" x14ac:dyDescent="0.2">
      <c r="A14" s="252">
        <v>0.375</v>
      </c>
      <c r="B14" s="253">
        <v>3506.7432107396198</v>
      </c>
      <c r="C14" s="254">
        <v>6375.8203761211998</v>
      </c>
      <c r="D14" s="254">
        <v>1257.43335758136</v>
      </c>
      <c r="E14" s="254">
        <v>513.45996921491303</v>
      </c>
      <c r="F14" s="254">
        <v>291.38745551915201</v>
      </c>
      <c r="G14" s="254">
        <v>290.269382256629</v>
      </c>
      <c r="H14" s="254">
        <v>58.690711423146702</v>
      </c>
      <c r="I14" s="254">
        <v>74.206693234072105</v>
      </c>
      <c r="J14" s="254">
        <v>-1277.1307528915099</v>
      </c>
      <c r="K14" s="254">
        <v>0</v>
      </c>
      <c r="L14" s="254">
        <v>-798.85699512334804</v>
      </c>
      <c r="M14" s="255">
        <v>11090.8804031986</v>
      </c>
      <c r="N14" s="254">
        <v>10292.0234080752</v>
      </c>
      <c r="O14" s="255">
        <f t="shared" si="2"/>
        <v>11090.8804031986</v>
      </c>
      <c r="P14" s="26">
        <f t="shared" si="0"/>
        <v>0</v>
      </c>
      <c r="Q14" s="26">
        <f t="shared" si="1"/>
        <v>-1277.1307528915099</v>
      </c>
    </row>
    <row r="15" spans="1:27" ht="12.6" customHeight="1" x14ac:dyDescent="0.2">
      <c r="A15" s="252">
        <v>0.41666666666666702</v>
      </c>
      <c r="B15" s="253">
        <v>3506.6782018433501</v>
      </c>
      <c r="C15" s="254">
        <v>6338.9438188969498</v>
      </c>
      <c r="D15" s="254">
        <v>1254.3683060358401</v>
      </c>
      <c r="E15" s="254">
        <v>512.44954221101602</v>
      </c>
      <c r="F15" s="254">
        <v>286.069715854273</v>
      </c>
      <c r="G15" s="254">
        <v>93.131769577896605</v>
      </c>
      <c r="H15" s="254">
        <v>110.55584609550699</v>
      </c>
      <c r="I15" s="254">
        <v>71.110033165976802</v>
      </c>
      <c r="J15" s="254">
        <v>-1006.88036243027</v>
      </c>
      <c r="K15" s="254">
        <v>0</v>
      </c>
      <c r="L15" s="254">
        <v>-793.56451523683097</v>
      </c>
      <c r="M15" s="255">
        <v>11166.4268712505</v>
      </c>
      <c r="N15" s="254">
        <v>10372.8623560137</v>
      </c>
      <c r="O15" s="255">
        <f t="shared" si="2"/>
        <v>11166.4268712505</v>
      </c>
      <c r="P15" s="26">
        <f t="shared" si="0"/>
        <v>0</v>
      </c>
      <c r="Q15" s="26">
        <f t="shared" si="1"/>
        <v>-1006.88036243027</v>
      </c>
    </row>
    <row r="16" spans="1:27" ht="12.6" customHeight="1" x14ac:dyDescent="0.2">
      <c r="A16" s="252">
        <v>0.45833333333333298</v>
      </c>
      <c r="B16" s="253">
        <v>3506.41305690426</v>
      </c>
      <c r="C16" s="254">
        <v>6563.22748431747</v>
      </c>
      <c r="D16" s="254">
        <v>1284.6109630815799</v>
      </c>
      <c r="E16" s="254">
        <v>514.65671990990302</v>
      </c>
      <c r="F16" s="254">
        <v>338.03225768730101</v>
      </c>
      <c r="G16" s="254">
        <v>164.91684174887399</v>
      </c>
      <c r="H16" s="254">
        <v>144.134226254331</v>
      </c>
      <c r="I16" s="254">
        <v>73.965030411278704</v>
      </c>
      <c r="J16" s="254">
        <v>-1365.3173672995899</v>
      </c>
      <c r="K16" s="254">
        <v>0</v>
      </c>
      <c r="L16" s="254">
        <v>-815.578585476684</v>
      </c>
      <c r="M16" s="255">
        <v>11224.6392130154</v>
      </c>
      <c r="N16" s="254">
        <v>10409.0606275387</v>
      </c>
      <c r="O16" s="255">
        <f t="shared" si="2"/>
        <v>11224.6392130154</v>
      </c>
      <c r="P16" s="26">
        <f t="shared" si="0"/>
        <v>0</v>
      </c>
      <c r="Q16" s="26">
        <f t="shared" si="1"/>
        <v>-1365.3173672995899</v>
      </c>
    </row>
    <row r="17" spans="1:17" ht="12.6" customHeight="1" x14ac:dyDescent="0.2">
      <c r="A17" s="252">
        <v>0.5</v>
      </c>
      <c r="B17" s="253">
        <v>3528.8401083173899</v>
      </c>
      <c r="C17" s="254">
        <v>6557.5061937005703</v>
      </c>
      <c r="D17" s="254">
        <v>1269.7784615830001</v>
      </c>
      <c r="E17" s="254">
        <v>547.61845598443404</v>
      </c>
      <c r="F17" s="254">
        <v>178.02018087607701</v>
      </c>
      <c r="G17" s="254">
        <v>311.51928786578799</v>
      </c>
      <c r="H17" s="254">
        <v>159.666712657397</v>
      </c>
      <c r="I17" s="254">
        <v>73.841345330857393</v>
      </c>
      <c r="J17" s="254">
        <v>-1393.8647103778201</v>
      </c>
      <c r="K17" s="254">
        <v>0</v>
      </c>
      <c r="L17" s="254">
        <v>-818.84969751585004</v>
      </c>
      <c r="M17" s="255">
        <v>11232.9260359377</v>
      </c>
      <c r="N17" s="254">
        <v>10414.076338421801</v>
      </c>
      <c r="O17" s="255">
        <f t="shared" si="2"/>
        <v>11232.9260359377</v>
      </c>
      <c r="P17" s="26">
        <f t="shared" si="0"/>
        <v>0</v>
      </c>
      <c r="Q17" s="26">
        <f t="shared" si="1"/>
        <v>-1393.8647103778201</v>
      </c>
    </row>
    <row r="18" spans="1:17" ht="12.6" customHeight="1" x14ac:dyDescent="0.2">
      <c r="A18" s="252">
        <v>0.54166666666666696</v>
      </c>
      <c r="B18" s="253">
        <v>3548.9058768642099</v>
      </c>
      <c r="C18" s="254">
        <v>6514.5760560231902</v>
      </c>
      <c r="D18" s="254">
        <v>1235.9516925200201</v>
      </c>
      <c r="E18" s="254">
        <v>559.06209706326194</v>
      </c>
      <c r="F18" s="254">
        <v>160.35708052708</v>
      </c>
      <c r="G18" s="254">
        <v>136.380530656665</v>
      </c>
      <c r="H18" s="254">
        <v>135.07106233408601</v>
      </c>
      <c r="I18" s="254">
        <v>69.318777636361801</v>
      </c>
      <c r="J18" s="254">
        <v>-1200.8589080192401</v>
      </c>
      <c r="K18" s="254">
        <v>0</v>
      </c>
      <c r="L18" s="254">
        <v>-813.42982163031604</v>
      </c>
      <c r="M18" s="255">
        <v>11158.7642656056</v>
      </c>
      <c r="N18" s="254">
        <v>10345.3344439753</v>
      </c>
      <c r="O18" s="255">
        <f t="shared" si="2"/>
        <v>11158.7642656056</v>
      </c>
      <c r="P18" s="26">
        <f t="shared" si="0"/>
        <v>0</v>
      </c>
      <c r="Q18" s="26">
        <f t="shared" si="1"/>
        <v>-1200.8589080192401</v>
      </c>
    </row>
    <row r="19" spans="1:17" ht="12.6" customHeight="1" x14ac:dyDescent="0.2">
      <c r="A19" s="252">
        <v>0.58333333333333304</v>
      </c>
      <c r="B19" s="253">
        <v>3566.57204849645</v>
      </c>
      <c r="C19" s="254">
        <v>6444.5992793413097</v>
      </c>
      <c r="D19" s="254">
        <v>1253.8358876224599</v>
      </c>
      <c r="E19" s="254">
        <v>508.47418727857001</v>
      </c>
      <c r="F19" s="254">
        <v>261.64255169924701</v>
      </c>
      <c r="G19" s="254">
        <v>262.59626729160698</v>
      </c>
      <c r="H19" s="254">
        <v>69.675258975081803</v>
      </c>
      <c r="I19" s="254">
        <v>63.5485608062979</v>
      </c>
      <c r="J19" s="254">
        <v>-1506.69028482627</v>
      </c>
      <c r="K19" s="254">
        <v>0</v>
      </c>
      <c r="L19" s="254">
        <v>-807.19385069184102</v>
      </c>
      <c r="M19" s="255">
        <v>10924.2537566848</v>
      </c>
      <c r="N19" s="254">
        <v>10117.059905992901</v>
      </c>
      <c r="O19" s="255">
        <f t="shared" si="2"/>
        <v>10924.2537566848</v>
      </c>
      <c r="P19" s="26">
        <f t="shared" si="0"/>
        <v>0</v>
      </c>
      <c r="Q19" s="26">
        <f t="shared" si="1"/>
        <v>-1506.69028482627</v>
      </c>
    </row>
    <row r="20" spans="1:17" ht="12.6" customHeight="1" x14ac:dyDescent="0.2">
      <c r="A20" s="252">
        <v>0.625</v>
      </c>
      <c r="B20" s="253">
        <v>3570.4808020221799</v>
      </c>
      <c r="C20" s="254">
        <v>6468.5653932877203</v>
      </c>
      <c r="D20" s="254">
        <v>1246.8294179703601</v>
      </c>
      <c r="E20" s="254">
        <v>509.41839613353</v>
      </c>
      <c r="F20" s="254">
        <v>328.88081950028902</v>
      </c>
      <c r="G20" s="254">
        <v>434.723353937159</v>
      </c>
      <c r="H20" s="254">
        <v>16.486399689918301</v>
      </c>
      <c r="I20" s="254">
        <v>61.167060464621699</v>
      </c>
      <c r="J20" s="254">
        <v>-1583.54767523642</v>
      </c>
      <c r="K20" s="254">
        <v>0</v>
      </c>
      <c r="L20" s="254">
        <v>-811.473580064212</v>
      </c>
      <c r="M20" s="255">
        <v>11053.0039677694</v>
      </c>
      <c r="N20" s="254">
        <v>10241.530387705099</v>
      </c>
      <c r="O20" s="255">
        <f t="shared" si="2"/>
        <v>11053.0039677694</v>
      </c>
      <c r="P20" s="26">
        <f t="shared" si="0"/>
        <v>0</v>
      </c>
      <c r="Q20" s="26">
        <f t="shared" si="1"/>
        <v>-1583.54767523642</v>
      </c>
    </row>
    <row r="21" spans="1:17" ht="12.6" customHeight="1" x14ac:dyDescent="0.2">
      <c r="A21" s="252">
        <v>0.66666666666666696</v>
      </c>
      <c r="B21" s="253">
        <v>3575.2183538361501</v>
      </c>
      <c r="C21" s="254">
        <v>6569.4380622823801</v>
      </c>
      <c r="D21" s="254">
        <v>1249.68406410389</v>
      </c>
      <c r="E21" s="254">
        <v>520.11724438465296</v>
      </c>
      <c r="F21" s="254">
        <v>263.16924174883599</v>
      </c>
      <c r="G21" s="254">
        <v>521.090759311483</v>
      </c>
      <c r="H21" s="254">
        <v>2.0035864255482099</v>
      </c>
      <c r="I21" s="254">
        <v>59.999234106312898</v>
      </c>
      <c r="J21" s="254">
        <v>-1706.3966763306901</v>
      </c>
      <c r="K21" s="254">
        <v>0</v>
      </c>
      <c r="L21" s="254">
        <v>-821.60006841722895</v>
      </c>
      <c r="M21" s="255">
        <v>11054.3238698686</v>
      </c>
      <c r="N21" s="254">
        <v>10232.7238014513</v>
      </c>
      <c r="O21" s="255">
        <f t="shared" si="2"/>
        <v>11054.3238698686</v>
      </c>
      <c r="P21" s="26">
        <f t="shared" si="0"/>
        <v>0</v>
      </c>
      <c r="Q21" s="26">
        <f t="shared" si="1"/>
        <v>-1706.3966763306901</v>
      </c>
    </row>
    <row r="22" spans="1:17" ht="12.6" customHeight="1" x14ac:dyDescent="0.2">
      <c r="A22" s="252">
        <v>0.70833333333333304</v>
      </c>
      <c r="B22" s="253">
        <v>3580.2694123551701</v>
      </c>
      <c r="C22" s="254">
        <v>6564.03255496578</v>
      </c>
      <c r="D22" s="254">
        <v>1241.85463724127</v>
      </c>
      <c r="E22" s="254">
        <v>522.17981126547204</v>
      </c>
      <c r="F22" s="254">
        <v>289.04691154541001</v>
      </c>
      <c r="G22" s="254">
        <v>952.20581762917197</v>
      </c>
      <c r="H22" s="254">
        <v>0</v>
      </c>
      <c r="I22" s="254">
        <v>54.773568533212703</v>
      </c>
      <c r="J22" s="254">
        <v>-2414.3664637577299</v>
      </c>
      <c r="K22" s="254">
        <v>0</v>
      </c>
      <c r="L22" s="254">
        <v>-827.30321191350595</v>
      </c>
      <c r="M22" s="255">
        <v>10789.9962497778</v>
      </c>
      <c r="N22" s="254">
        <v>9962.6930378642592</v>
      </c>
      <c r="O22" s="255">
        <f t="shared" si="2"/>
        <v>10789.9962497778</v>
      </c>
      <c r="P22" s="26">
        <f t="shared" si="0"/>
        <v>0</v>
      </c>
      <c r="Q22" s="26">
        <f t="shared" si="1"/>
        <v>-2414.3664637577299</v>
      </c>
    </row>
    <row r="23" spans="1:17" ht="12.6" customHeight="1" x14ac:dyDescent="0.2">
      <c r="A23" s="252">
        <v>0.75</v>
      </c>
      <c r="B23" s="253">
        <v>3585.722326656</v>
      </c>
      <c r="C23" s="254">
        <v>6641.8920225269003</v>
      </c>
      <c r="D23" s="254">
        <v>1243.31869413813</v>
      </c>
      <c r="E23" s="254">
        <v>528.165624927051</v>
      </c>
      <c r="F23" s="254">
        <v>262.2418165016</v>
      </c>
      <c r="G23" s="254">
        <v>398.278624636811</v>
      </c>
      <c r="H23" s="254">
        <v>0</v>
      </c>
      <c r="I23" s="254">
        <v>50.812242856715002</v>
      </c>
      <c r="J23" s="254">
        <v>-2178.8683214348098</v>
      </c>
      <c r="K23" s="254">
        <v>0</v>
      </c>
      <c r="L23" s="254">
        <v>-827.05034649139998</v>
      </c>
      <c r="M23" s="255">
        <v>10531.5630308084</v>
      </c>
      <c r="N23" s="254">
        <v>9704.5126843169801</v>
      </c>
      <c r="O23" s="255">
        <f t="shared" si="2"/>
        <v>10531.5630308084</v>
      </c>
      <c r="P23" s="26">
        <f t="shared" si="0"/>
        <v>0</v>
      </c>
      <c r="Q23" s="26">
        <f t="shared" si="1"/>
        <v>-2178.8683214348098</v>
      </c>
    </row>
    <row r="24" spans="1:17" ht="12.6" customHeight="1" x14ac:dyDescent="0.2">
      <c r="A24" s="252">
        <v>0.79166666666666696</v>
      </c>
      <c r="B24" s="253">
        <v>3593.0379241534201</v>
      </c>
      <c r="C24" s="254">
        <v>6642.0195752793697</v>
      </c>
      <c r="D24" s="254">
        <v>1243.8462258476</v>
      </c>
      <c r="E24" s="254">
        <v>527.97387334867699</v>
      </c>
      <c r="F24" s="254">
        <v>240.66672543593899</v>
      </c>
      <c r="G24" s="254">
        <v>351.42315564394499</v>
      </c>
      <c r="H24" s="254">
        <v>0</v>
      </c>
      <c r="I24" s="254">
        <v>45.820502082138901</v>
      </c>
      <c r="J24" s="254">
        <v>-2192.9290570654798</v>
      </c>
      <c r="K24" s="254">
        <v>0</v>
      </c>
      <c r="L24" s="254">
        <v>-826.59636184542296</v>
      </c>
      <c r="M24" s="255">
        <v>10451.8589247256</v>
      </c>
      <c r="N24" s="254">
        <v>9625.2625628801907</v>
      </c>
      <c r="O24" s="255">
        <f t="shared" si="2"/>
        <v>10451.8589247256</v>
      </c>
      <c r="P24" s="26">
        <f t="shared" si="0"/>
        <v>0</v>
      </c>
      <c r="Q24" s="26">
        <f t="shared" si="1"/>
        <v>-2192.9290570654798</v>
      </c>
    </row>
    <row r="25" spans="1:17" ht="12.6" customHeight="1" x14ac:dyDescent="0.2">
      <c r="A25" s="252">
        <v>0.83333333333333304</v>
      </c>
      <c r="B25" s="253">
        <v>3595.80107908633</v>
      </c>
      <c r="C25" s="254">
        <v>6619.65354048263</v>
      </c>
      <c r="D25" s="254">
        <v>1240.3087963211799</v>
      </c>
      <c r="E25" s="254">
        <v>522.69426590160003</v>
      </c>
      <c r="F25" s="254">
        <v>236.49164334425299</v>
      </c>
      <c r="G25" s="254">
        <v>174.07403980697501</v>
      </c>
      <c r="H25" s="254">
        <v>0</v>
      </c>
      <c r="I25" s="254">
        <v>42.448708692806001</v>
      </c>
      <c r="J25" s="254">
        <v>-2362.3800212051601</v>
      </c>
      <c r="K25" s="254">
        <v>0</v>
      </c>
      <c r="L25" s="254">
        <v>-821.99701065339502</v>
      </c>
      <c r="M25" s="255">
        <v>10069.0920524306</v>
      </c>
      <c r="N25" s="254">
        <v>9247.0950417772201</v>
      </c>
      <c r="O25" s="255">
        <f t="shared" si="2"/>
        <v>10069.0920524306</v>
      </c>
      <c r="P25" s="26">
        <f t="shared" si="0"/>
        <v>0</v>
      </c>
      <c r="Q25" s="26">
        <f t="shared" si="1"/>
        <v>-2362.3800212051601</v>
      </c>
    </row>
    <row r="26" spans="1:17" ht="12.6" customHeight="1" x14ac:dyDescent="0.2">
      <c r="A26" s="252">
        <v>0.875</v>
      </c>
      <c r="B26" s="253">
        <v>3598.5909125824501</v>
      </c>
      <c r="C26" s="254">
        <v>6728.0920374974603</v>
      </c>
      <c r="D26" s="254">
        <v>1245.1516890283399</v>
      </c>
      <c r="E26" s="254">
        <v>496.37867253740399</v>
      </c>
      <c r="F26" s="254">
        <v>232.067761911639</v>
      </c>
      <c r="G26" s="254">
        <v>0</v>
      </c>
      <c r="H26" s="254">
        <v>0</v>
      </c>
      <c r="I26" s="254">
        <v>44.051775682463102</v>
      </c>
      <c r="J26" s="254">
        <v>-2649.5852533131701</v>
      </c>
      <c r="K26" s="254">
        <v>0</v>
      </c>
      <c r="L26" s="254">
        <v>-827.90253852423803</v>
      </c>
      <c r="M26" s="255">
        <v>9694.7475959265903</v>
      </c>
      <c r="N26" s="254">
        <v>8866.84505740235</v>
      </c>
      <c r="O26" s="255">
        <f t="shared" si="2"/>
        <v>9694.7475959265903</v>
      </c>
      <c r="P26" s="26">
        <f t="shared" si="0"/>
        <v>0</v>
      </c>
      <c r="Q26" s="26">
        <f t="shared" si="1"/>
        <v>-2649.5852533131701</v>
      </c>
    </row>
    <row r="27" spans="1:17" ht="12.6" customHeight="1" x14ac:dyDescent="0.2">
      <c r="A27" s="252">
        <v>0.91666666666666696</v>
      </c>
      <c r="B27" s="253">
        <v>3611.3527842560902</v>
      </c>
      <c r="C27" s="254">
        <v>6765.02656125878</v>
      </c>
      <c r="D27" s="254">
        <v>1240.9214540865901</v>
      </c>
      <c r="E27" s="254">
        <v>439.10122359013599</v>
      </c>
      <c r="F27" s="254">
        <v>190.41457469926101</v>
      </c>
      <c r="G27" s="254">
        <v>0</v>
      </c>
      <c r="H27" s="254">
        <v>0</v>
      </c>
      <c r="I27" s="254">
        <v>46.5383414187637</v>
      </c>
      <c r="J27" s="254">
        <v>-2985.5281287062198</v>
      </c>
      <c r="K27" s="254">
        <v>-7.8703985772742596E-2</v>
      </c>
      <c r="L27" s="254">
        <v>-828.34633571160305</v>
      </c>
      <c r="M27" s="255">
        <v>9307.7481066176297</v>
      </c>
      <c r="N27" s="254">
        <v>8479.4017709060299</v>
      </c>
      <c r="O27" s="255">
        <f t="shared" si="2"/>
        <v>9307.7481066176297</v>
      </c>
      <c r="P27" s="26">
        <f t="shared" si="0"/>
        <v>0</v>
      </c>
      <c r="Q27" s="26">
        <f t="shared" si="1"/>
        <v>-2985.5281287062198</v>
      </c>
    </row>
    <row r="28" spans="1:17" ht="12.6" customHeight="1" x14ac:dyDescent="0.2">
      <c r="A28" s="250">
        <v>0.95833333333333304</v>
      </c>
      <c r="B28" s="251">
        <v>3617.2876388827299</v>
      </c>
      <c r="C28" s="251">
        <v>6547.7109120113</v>
      </c>
      <c r="D28" s="251">
        <v>1232.50274330918</v>
      </c>
      <c r="E28" s="251">
        <v>427.28332467154399</v>
      </c>
      <c r="F28" s="251">
        <v>189.284258673181</v>
      </c>
      <c r="G28" s="251">
        <v>0</v>
      </c>
      <c r="H28" s="251">
        <v>0</v>
      </c>
      <c r="I28" s="251">
        <v>47.749719993345103</v>
      </c>
      <c r="J28" s="251">
        <v>-2747.9096159855098</v>
      </c>
      <c r="K28" s="251">
        <v>-458.36868031094099</v>
      </c>
      <c r="L28" s="251">
        <v>-808.91631622959005</v>
      </c>
      <c r="M28" s="251">
        <v>8855.5403012448296</v>
      </c>
      <c r="N28" s="251">
        <v>8046.6239850152397</v>
      </c>
      <c r="O28" s="251">
        <f t="shared" si="2"/>
        <v>8855.5403012448296</v>
      </c>
      <c r="P28" s="26">
        <f t="shared" si="0"/>
        <v>0</v>
      </c>
      <c r="Q28" s="26">
        <f t="shared" si="1"/>
        <v>-2747.9096159855098</v>
      </c>
    </row>
    <row r="29" spans="1:17" s="15" customFormat="1" ht="11.25" x14ac:dyDescent="0.2">
      <c r="O29" s="14" t="s">
        <v>102</v>
      </c>
    </row>
    <row r="31" spans="1:17" x14ac:dyDescent="0.2">
      <c r="A31" s="318" t="s">
        <v>379</v>
      </c>
      <c r="B31" s="319"/>
      <c r="C31" s="319"/>
      <c r="D31" s="319"/>
      <c r="E31" s="193" t="s">
        <v>4</v>
      </c>
      <c r="F31" s="193"/>
    </row>
    <row r="32" spans="1:17" x14ac:dyDescent="0.2">
      <c r="A32" s="456" t="s">
        <v>355</v>
      </c>
      <c r="B32" s="456"/>
      <c r="C32" s="456"/>
      <c r="D32" s="456"/>
      <c r="E32" s="177">
        <f>SUM(E33:E42)</f>
        <v>11232.926035937693</v>
      </c>
      <c r="F32" s="320">
        <f t="shared" ref="F32:F42" si="3">E32/$E$32</f>
        <v>1</v>
      </c>
    </row>
    <row r="33" spans="1:6" x14ac:dyDescent="0.2">
      <c r="A33" s="451" t="s">
        <v>380</v>
      </c>
      <c r="B33" s="451"/>
      <c r="C33" s="451"/>
      <c r="D33" s="451"/>
      <c r="E33" s="161">
        <f t="array" ref="E33:E42">TRANSPOSE(INDEX(B5:K28,MATCH(MAX(M5:M28),M5:M28,0),0))</f>
        <v>3528.8401083173899</v>
      </c>
      <c r="F33" s="321">
        <f t="shared" si="3"/>
        <v>0.31415145947080136</v>
      </c>
    </row>
    <row r="34" spans="1:6" x14ac:dyDescent="0.2">
      <c r="A34" s="451" t="s">
        <v>381</v>
      </c>
      <c r="B34" s="451"/>
      <c r="C34" s="451"/>
      <c r="D34" s="452"/>
      <c r="E34" s="158">
        <v>6557.5061937005703</v>
      </c>
      <c r="F34" s="322">
        <f t="shared" si="3"/>
        <v>0.5837754270544494</v>
      </c>
    </row>
    <row r="35" spans="1:6" x14ac:dyDescent="0.2">
      <c r="A35" s="451" t="s">
        <v>384</v>
      </c>
      <c r="B35" s="451"/>
      <c r="C35" s="451"/>
      <c r="D35" s="452"/>
      <c r="E35" s="158">
        <v>1269.7784615830001</v>
      </c>
      <c r="F35" s="322">
        <f t="shared" si="3"/>
        <v>0.11304075692482761</v>
      </c>
    </row>
    <row r="36" spans="1:6" x14ac:dyDescent="0.2">
      <c r="A36" s="308" t="s">
        <v>385</v>
      </c>
      <c r="B36" s="323"/>
      <c r="C36" s="323"/>
      <c r="D36" s="323"/>
      <c r="E36" s="158">
        <v>547.61845598443404</v>
      </c>
      <c r="F36" s="322">
        <f t="shared" si="3"/>
        <v>4.8751185063662744E-2</v>
      </c>
    </row>
    <row r="37" spans="1:6" x14ac:dyDescent="0.2">
      <c r="A37" s="451" t="s">
        <v>382</v>
      </c>
      <c r="B37" s="451"/>
      <c r="C37" s="451"/>
      <c r="D37" s="452"/>
      <c r="E37" s="158">
        <v>178.02018087607701</v>
      </c>
      <c r="F37" s="322">
        <f t="shared" si="3"/>
        <v>1.5848068464666642E-2</v>
      </c>
    </row>
    <row r="38" spans="1:6" x14ac:dyDescent="0.2">
      <c r="A38" s="451" t="s">
        <v>386</v>
      </c>
      <c r="B38" s="451"/>
      <c r="C38" s="451"/>
      <c r="D38" s="452"/>
      <c r="E38" s="158">
        <v>311.51928786578799</v>
      </c>
      <c r="F38" s="322">
        <f t="shared" si="3"/>
        <v>2.7732692877095334E-2</v>
      </c>
    </row>
    <row r="39" spans="1:6" x14ac:dyDescent="0.2">
      <c r="A39" s="451" t="s">
        <v>387</v>
      </c>
      <c r="B39" s="451"/>
      <c r="C39" s="451"/>
      <c r="D39" s="452"/>
      <c r="E39" s="158">
        <v>159.666712657397</v>
      </c>
      <c r="F39" s="322">
        <f t="shared" si="3"/>
        <v>1.4214169322095823E-2</v>
      </c>
    </row>
    <row r="40" spans="1:6" x14ac:dyDescent="0.2">
      <c r="A40" s="451" t="s">
        <v>388</v>
      </c>
      <c r="B40" s="451"/>
      <c r="C40" s="451"/>
      <c r="D40" s="452"/>
      <c r="E40" s="158">
        <v>73.841345330857393</v>
      </c>
      <c r="F40" s="322">
        <f t="shared" si="3"/>
        <v>6.573651877935946E-3</v>
      </c>
    </row>
    <row r="41" spans="1:6" x14ac:dyDescent="0.2">
      <c r="A41" s="451" t="s">
        <v>376</v>
      </c>
      <c r="B41" s="451"/>
      <c r="C41" s="451"/>
      <c r="D41" s="452"/>
      <c r="E41" s="158">
        <v>-1393.8647103778201</v>
      </c>
      <c r="F41" s="322">
        <f t="shared" si="3"/>
        <v>-0.12408741105553485</v>
      </c>
    </row>
    <row r="42" spans="1:6" x14ac:dyDescent="0.2">
      <c r="A42" s="451" t="s">
        <v>94</v>
      </c>
      <c r="B42" s="451"/>
      <c r="C42" s="451"/>
      <c r="D42" s="451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6" priority="2">
      <formula>$M5=MAX($M$5:$M$28)</formula>
    </cfRule>
  </conditionalFormatting>
  <conditionalFormatting sqref="N5:O28">
    <cfRule type="expression" dxfId="5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436</v>
      </c>
      <c r="B1" s="175"/>
      <c r="N1" s="62"/>
      <c r="O1" s="129" t="str">
        <f>Titulní!A35</f>
        <v>IV. čtvrtletí 2020</v>
      </c>
    </row>
    <row r="2" spans="1:27" ht="6" customHeight="1" x14ac:dyDescent="0.2">
      <c r="B2" s="30"/>
    </row>
    <row r="3" spans="1:27" s="18" customFormat="1" ht="13.5" x14ac:dyDescent="0.2">
      <c r="A3" s="311" t="s">
        <v>56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376</v>
      </c>
      <c r="K3" s="311" t="s">
        <v>94</v>
      </c>
      <c r="L3" s="311" t="s">
        <v>211</v>
      </c>
      <c r="M3" s="311" t="s">
        <v>354</v>
      </c>
      <c r="N3" s="311" t="s">
        <v>374</v>
      </c>
      <c r="O3" s="311" t="s">
        <v>375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377</v>
      </c>
      <c r="Q4" s="317" t="s">
        <v>378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3444.8814776313998</v>
      </c>
      <c r="C5" s="314">
        <v>4910.82778743775</v>
      </c>
      <c r="D5" s="314">
        <v>1206.1769079559599</v>
      </c>
      <c r="E5" s="314">
        <v>430.71127830688602</v>
      </c>
      <c r="F5" s="314">
        <v>139.72703815714601</v>
      </c>
      <c r="G5" s="314">
        <v>0</v>
      </c>
      <c r="H5" s="314">
        <v>0</v>
      </c>
      <c r="I5" s="314">
        <v>83.615745469957403</v>
      </c>
      <c r="J5" s="314">
        <v>-554.21048149423598</v>
      </c>
      <c r="K5" s="314">
        <v>-1017.99382226375</v>
      </c>
      <c r="L5" s="314">
        <v>-701.447876589207</v>
      </c>
      <c r="M5" s="314">
        <v>8643.7359312011104</v>
      </c>
      <c r="N5" s="314">
        <v>7942.2880546119104</v>
      </c>
      <c r="O5" s="314">
        <f>M5</f>
        <v>8643.7359312011104</v>
      </c>
      <c r="P5" s="26">
        <f t="shared" ref="P5:P28" si="0">IF(J5&lt;0,0,J5)</f>
        <v>0</v>
      </c>
      <c r="Q5" s="26">
        <f t="shared" ref="Q5:Q28" si="1">IF(J5&lt;0,J5,0)</f>
        <v>-554.21048149423598</v>
      </c>
    </row>
    <row r="6" spans="1:27" ht="12.6" customHeight="1" x14ac:dyDescent="0.2">
      <c r="A6" s="252">
        <v>4.1666666666666664E-2</v>
      </c>
      <c r="B6" s="253">
        <v>3444.8297854489801</v>
      </c>
      <c r="C6" s="254">
        <v>4907.8370110706701</v>
      </c>
      <c r="D6" s="254">
        <v>1193.76567971396</v>
      </c>
      <c r="E6" s="254">
        <v>429.18032268967301</v>
      </c>
      <c r="F6" s="254">
        <v>139.46515468044601</v>
      </c>
      <c r="G6" s="254">
        <v>0</v>
      </c>
      <c r="H6" s="254">
        <v>0</v>
      </c>
      <c r="I6" s="254">
        <v>87.108299973857797</v>
      </c>
      <c r="J6" s="254">
        <v>-488.33488668638103</v>
      </c>
      <c r="K6" s="254">
        <v>-1057.0032795864499</v>
      </c>
      <c r="L6" s="254">
        <v>-700.91475845475202</v>
      </c>
      <c r="M6" s="255">
        <v>8656.8480873047592</v>
      </c>
      <c r="N6" s="254">
        <v>7955.9333288500002</v>
      </c>
      <c r="O6" s="255">
        <f t="shared" ref="O6:O28" si="2">M6</f>
        <v>8656.8480873047592</v>
      </c>
      <c r="P6" s="26">
        <f t="shared" si="0"/>
        <v>0</v>
      </c>
      <c r="Q6" s="26">
        <f t="shared" si="1"/>
        <v>-488.33488668638103</v>
      </c>
    </row>
    <row r="7" spans="1:27" ht="12.6" customHeight="1" x14ac:dyDescent="0.2">
      <c r="A7" s="252">
        <v>8.3333333333333301E-2</v>
      </c>
      <c r="B7" s="253">
        <v>3441.1144459693801</v>
      </c>
      <c r="C7" s="254">
        <v>4561.2626533254897</v>
      </c>
      <c r="D7" s="254">
        <v>1169.19037685079</v>
      </c>
      <c r="E7" s="254">
        <v>426.83215623290602</v>
      </c>
      <c r="F7" s="254">
        <v>140.50114294681799</v>
      </c>
      <c r="G7" s="254">
        <v>0</v>
      </c>
      <c r="H7" s="254">
        <v>0</v>
      </c>
      <c r="I7" s="254">
        <v>83.832129711912501</v>
      </c>
      <c r="J7" s="254">
        <v>-230.18964610184099</v>
      </c>
      <c r="K7" s="254">
        <v>-1048.90103400674</v>
      </c>
      <c r="L7" s="254">
        <v>-667.57816980069197</v>
      </c>
      <c r="M7" s="255">
        <v>8543.6422249287298</v>
      </c>
      <c r="N7" s="254">
        <v>7876.0640551280403</v>
      </c>
      <c r="O7" s="255">
        <f t="shared" si="2"/>
        <v>8543.6422249287298</v>
      </c>
      <c r="P7" s="26">
        <f t="shared" si="0"/>
        <v>0</v>
      </c>
      <c r="Q7" s="26">
        <f t="shared" si="1"/>
        <v>-230.18964610184099</v>
      </c>
    </row>
    <row r="8" spans="1:27" ht="12.6" customHeight="1" x14ac:dyDescent="0.2">
      <c r="A8" s="252">
        <v>0.125</v>
      </c>
      <c r="B8" s="253">
        <v>3433.7454499475698</v>
      </c>
      <c r="C8" s="254">
        <v>4565.7242980347201</v>
      </c>
      <c r="D8" s="254">
        <v>1159.7830423471601</v>
      </c>
      <c r="E8" s="254">
        <v>424.086332142929</v>
      </c>
      <c r="F8" s="254">
        <v>140.38171768472</v>
      </c>
      <c r="G8" s="254">
        <v>0</v>
      </c>
      <c r="H8" s="254">
        <v>0</v>
      </c>
      <c r="I8" s="254">
        <v>77.3181044230395</v>
      </c>
      <c r="J8" s="254">
        <v>-275.445468255229</v>
      </c>
      <c r="K8" s="254">
        <v>-1039.8467506176801</v>
      </c>
      <c r="L8" s="254">
        <v>-667.19824407978399</v>
      </c>
      <c r="M8" s="255">
        <v>8485.7467257072403</v>
      </c>
      <c r="N8" s="254">
        <v>7818.5484816274602</v>
      </c>
      <c r="O8" s="255">
        <f t="shared" si="2"/>
        <v>8485.7467257072403</v>
      </c>
      <c r="P8" s="26">
        <f t="shared" si="0"/>
        <v>0</v>
      </c>
      <c r="Q8" s="26">
        <f t="shared" si="1"/>
        <v>-275.445468255229</v>
      </c>
    </row>
    <row r="9" spans="1:27" ht="12.6" customHeight="1" x14ac:dyDescent="0.2">
      <c r="A9" s="252">
        <v>0.16666666666666699</v>
      </c>
      <c r="B9" s="253">
        <v>3437.9127184184199</v>
      </c>
      <c r="C9" s="254">
        <v>4593.6527731926999</v>
      </c>
      <c r="D9" s="254">
        <v>1166.4186106606001</v>
      </c>
      <c r="E9" s="254">
        <v>420.92263130305503</v>
      </c>
      <c r="F9" s="254">
        <v>139.18351869396199</v>
      </c>
      <c r="G9" s="254">
        <v>0</v>
      </c>
      <c r="H9" s="254">
        <v>0</v>
      </c>
      <c r="I9" s="254">
        <v>80.964222791626099</v>
      </c>
      <c r="J9" s="254">
        <v>-145.85077438752799</v>
      </c>
      <c r="K9" s="254">
        <v>-1029.5387719919499</v>
      </c>
      <c r="L9" s="254">
        <v>-670.02200390080895</v>
      </c>
      <c r="M9" s="255">
        <v>8663.6649286808897</v>
      </c>
      <c r="N9" s="254">
        <v>7993.6429247800797</v>
      </c>
      <c r="O9" s="255">
        <f t="shared" si="2"/>
        <v>8663.6649286808897</v>
      </c>
      <c r="P9" s="26">
        <f t="shared" si="0"/>
        <v>0</v>
      </c>
      <c r="Q9" s="26">
        <f t="shared" si="1"/>
        <v>-145.85077438752799</v>
      </c>
    </row>
    <row r="10" spans="1:27" ht="12.6" customHeight="1" x14ac:dyDescent="0.2">
      <c r="A10" s="252">
        <v>0.20833333333333301</v>
      </c>
      <c r="B10" s="253">
        <v>3441.24285607616</v>
      </c>
      <c r="C10" s="254">
        <v>4898.5709559936004</v>
      </c>
      <c r="D10" s="254">
        <v>1186.56741025374</v>
      </c>
      <c r="E10" s="254">
        <v>431.82032690277401</v>
      </c>
      <c r="F10" s="254">
        <v>139.28411345588199</v>
      </c>
      <c r="G10" s="254">
        <v>0</v>
      </c>
      <c r="H10" s="254">
        <v>0</v>
      </c>
      <c r="I10" s="254">
        <v>86.860374550665199</v>
      </c>
      <c r="J10" s="254">
        <v>-145.16491717203601</v>
      </c>
      <c r="K10" s="254">
        <v>-871.08398357430804</v>
      </c>
      <c r="L10" s="254">
        <v>-699.86791428336801</v>
      </c>
      <c r="M10" s="255">
        <v>9168.0971364864799</v>
      </c>
      <c r="N10" s="254">
        <v>8468.2292222031101</v>
      </c>
      <c r="O10" s="255">
        <f t="shared" si="2"/>
        <v>9168.0971364864799</v>
      </c>
      <c r="P10" s="26">
        <f t="shared" si="0"/>
        <v>0</v>
      </c>
      <c r="Q10" s="26">
        <f t="shared" si="1"/>
        <v>-145.16491717203601</v>
      </c>
    </row>
    <row r="11" spans="1:27" ht="12.6" customHeight="1" x14ac:dyDescent="0.2">
      <c r="A11" s="252">
        <v>0.25</v>
      </c>
      <c r="B11" s="253">
        <v>3440.3690354979099</v>
      </c>
      <c r="C11" s="254">
        <v>5186.9534649350398</v>
      </c>
      <c r="D11" s="254">
        <v>1234.3087591074</v>
      </c>
      <c r="E11" s="254">
        <v>506.65549796569798</v>
      </c>
      <c r="F11" s="254">
        <v>202.099500652393</v>
      </c>
      <c r="G11" s="254">
        <v>31.212025811749601</v>
      </c>
      <c r="H11" s="254">
        <v>0.50029429500332501</v>
      </c>
      <c r="I11" s="254">
        <v>82.720150327407396</v>
      </c>
      <c r="J11" s="254">
        <v>-264.57826221979201</v>
      </c>
      <c r="K11" s="254">
        <v>-4.9528644126620804</v>
      </c>
      <c r="L11" s="254">
        <v>-732.73562897816703</v>
      </c>
      <c r="M11" s="255">
        <v>10415.287601960201</v>
      </c>
      <c r="N11" s="254">
        <v>9682.5519729819898</v>
      </c>
      <c r="O11" s="255">
        <f t="shared" si="2"/>
        <v>10415.287601960201</v>
      </c>
      <c r="P11" s="26">
        <f t="shared" si="0"/>
        <v>0</v>
      </c>
      <c r="Q11" s="26">
        <f t="shared" si="1"/>
        <v>-264.57826221979201</v>
      </c>
    </row>
    <row r="12" spans="1:27" ht="12.6" customHeight="1" x14ac:dyDescent="0.2">
      <c r="A12" s="252">
        <v>0.29166666666666702</v>
      </c>
      <c r="B12" s="253">
        <v>3426.8100380344499</v>
      </c>
      <c r="C12" s="254">
        <v>5206.6524915624104</v>
      </c>
      <c r="D12" s="254">
        <v>1259.87420718926</v>
      </c>
      <c r="E12" s="254">
        <v>535.96628215433805</v>
      </c>
      <c r="F12" s="254">
        <v>352.61932480898702</v>
      </c>
      <c r="G12" s="254">
        <v>77.652174069969703</v>
      </c>
      <c r="H12" s="254">
        <v>2.4805487913222799</v>
      </c>
      <c r="I12" s="254">
        <v>85.803653642441603</v>
      </c>
      <c r="J12" s="254">
        <v>18.1335773846751</v>
      </c>
      <c r="K12" s="254">
        <v>0</v>
      </c>
      <c r="L12" s="254">
        <v>-737.71187634054104</v>
      </c>
      <c r="M12" s="255">
        <v>10965.9922976378</v>
      </c>
      <c r="N12" s="254">
        <v>10228.280421297301</v>
      </c>
      <c r="O12" s="255">
        <f t="shared" si="2"/>
        <v>10965.9922976378</v>
      </c>
      <c r="P12" s="26">
        <f t="shared" si="0"/>
        <v>18.1335773846751</v>
      </c>
      <c r="Q12" s="26">
        <f t="shared" si="1"/>
        <v>0</v>
      </c>
    </row>
    <row r="13" spans="1:27" ht="12.6" customHeight="1" x14ac:dyDescent="0.2">
      <c r="A13" s="252">
        <v>0.33333333333333298</v>
      </c>
      <c r="B13" s="253">
        <v>3441.0260640218198</v>
      </c>
      <c r="C13" s="254">
        <v>5061.9354543788804</v>
      </c>
      <c r="D13" s="254">
        <v>1252.0982268157099</v>
      </c>
      <c r="E13" s="254">
        <v>517.52327393533506</v>
      </c>
      <c r="F13" s="254">
        <v>346.93458265489602</v>
      </c>
      <c r="G13" s="254">
        <v>211.07372211302501</v>
      </c>
      <c r="H13" s="254">
        <v>4.4877980877169401</v>
      </c>
      <c r="I13" s="254">
        <v>87.312144190574003</v>
      </c>
      <c r="J13" s="254">
        <v>215.969418478996</v>
      </c>
      <c r="K13" s="254">
        <v>0</v>
      </c>
      <c r="L13" s="254">
        <v>-725.55238822614399</v>
      </c>
      <c r="M13" s="255">
        <v>11138.360684677</v>
      </c>
      <c r="N13" s="254">
        <v>10412.808296450799</v>
      </c>
      <c r="O13" s="255">
        <f t="shared" si="2"/>
        <v>11138.360684677</v>
      </c>
      <c r="P13" s="26">
        <f t="shared" si="0"/>
        <v>215.969418478996</v>
      </c>
      <c r="Q13" s="26">
        <f t="shared" si="1"/>
        <v>0</v>
      </c>
    </row>
    <row r="14" spans="1:27" ht="12.6" customHeight="1" x14ac:dyDescent="0.2">
      <c r="A14" s="252">
        <v>0.375</v>
      </c>
      <c r="B14" s="253">
        <v>3435.5731148528098</v>
      </c>
      <c r="C14" s="254">
        <v>5020.5007055379401</v>
      </c>
      <c r="D14" s="254">
        <v>1251.10806529092</v>
      </c>
      <c r="E14" s="254">
        <v>515.32756724568196</v>
      </c>
      <c r="F14" s="254">
        <v>325.80201451141801</v>
      </c>
      <c r="G14" s="254">
        <v>485.20052328656402</v>
      </c>
      <c r="H14" s="254">
        <v>11.1910156211624</v>
      </c>
      <c r="I14" s="254">
        <v>92.099067477326003</v>
      </c>
      <c r="J14" s="254">
        <v>143.883239131827</v>
      </c>
      <c r="K14" s="254">
        <v>0</v>
      </c>
      <c r="L14" s="254">
        <v>-724.88321724275704</v>
      </c>
      <c r="M14" s="255">
        <v>11280.6853129556</v>
      </c>
      <c r="N14" s="254">
        <v>10555.802095712899</v>
      </c>
      <c r="O14" s="255">
        <f t="shared" si="2"/>
        <v>11280.6853129556</v>
      </c>
      <c r="P14" s="26">
        <f t="shared" si="0"/>
        <v>143.883239131827</v>
      </c>
      <c r="Q14" s="26">
        <f t="shared" si="1"/>
        <v>0</v>
      </c>
    </row>
    <row r="15" spans="1:27" ht="12.6" customHeight="1" x14ac:dyDescent="0.2">
      <c r="A15" s="252">
        <v>0.41666666666666702</v>
      </c>
      <c r="B15" s="253">
        <v>3454.8201943509798</v>
      </c>
      <c r="C15" s="254">
        <v>5092.6178831408797</v>
      </c>
      <c r="D15" s="254">
        <v>1260.1246831783201</v>
      </c>
      <c r="E15" s="254">
        <v>512.83380132039997</v>
      </c>
      <c r="F15" s="254">
        <v>314.850167385514</v>
      </c>
      <c r="G15" s="254">
        <v>523.951352825409</v>
      </c>
      <c r="H15" s="254">
        <v>20.226968082564301</v>
      </c>
      <c r="I15" s="254">
        <v>90.489258238024306</v>
      </c>
      <c r="J15" s="254">
        <v>68.855620776818398</v>
      </c>
      <c r="K15" s="254">
        <v>0</v>
      </c>
      <c r="L15" s="254">
        <v>-733.29278623457105</v>
      </c>
      <c r="M15" s="255">
        <v>11338.7699292989</v>
      </c>
      <c r="N15" s="254">
        <v>10605.4771430643</v>
      </c>
      <c r="O15" s="255">
        <f t="shared" si="2"/>
        <v>11338.7699292989</v>
      </c>
      <c r="P15" s="26">
        <f t="shared" si="0"/>
        <v>68.855620776818398</v>
      </c>
      <c r="Q15" s="26">
        <f t="shared" si="1"/>
        <v>0</v>
      </c>
    </row>
    <row r="16" spans="1:27" ht="12.6" customHeight="1" x14ac:dyDescent="0.2">
      <c r="A16" s="252">
        <v>0.45833333333333298</v>
      </c>
      <c r="B16" s="253">
        <v>3507.9522587080701</v>
      </c>
      <c r="C16" s="254">
        <v>5126.1553680362804</v>
      </c>
      <c r="D16" s="254">
        <v>1269.79584429173</v>
      </c>
      <c r="E16" s="254">
        <v>533.90589056628505</v>
      </c>
      <c r="F16" s="254">
        <v>300.96163336229199</v>
      </c>
      <c r="G16" s="254">
        <v>513.43695557618696</v>
      </c>
      <c r="H16" s="254">
        <v>27.334340532372501</v>
      </c>
      <c r="I16" s="254">
        <v>89.887170566642197</v>
      </c>
      <c r="J16" s="254">
        <v>-57.326125648900799</v>
      </c>
      <c r="K16" s="254">
        <v>0</v>
      </c>
      <c r="L16" s="254">
        <v>-740.61739671236899</v>
      </c>
      <c r="M16" s="255">
        <v>11312.103335991</v>
      </c>
      <c r="N16" s="254">
        <v>10571.4859392786</v>
      </c>
      <c r="O16" s="255">
        <f t="shared" si="2"/>
        <v>11312.103335991</v>
      </c>
      <c r="P16" s="26">
        <f t="shared" si="0"/>
        <v>0</v>
      </c>
      <c r="Q16" s="26">
        <f t="shared" si="1"/>
        <v>-57.326125648900799</v>
      </c>
    </row>
    <row r="17" spans="1:17" ht="12.6" customHeight="1" x14ac:dyDescent="0.2">
      <c r="A17" s="252">
        <v>0.5</v>
      </c>
      <c r="B17" s="253">
        <v>3559.7269361049598</v>
      </c>
      <c r="C17" s="254">
        <v>5093.6460314365204</v>
      </c>
      <c r="D17" s="254">
        <v>1261.2684583718899</v>
      </c>
      <c r="E17" s="254">
        <v>513.93419864918906</v>
      </c>
      <c r="F17" s="254">
        <v>242.01284623239701</v>
      </c>
      <c r="G17" s="254">
        <v>477.13409942893998</v>
      </c>
      <c r="H17" s="254">
        <v>30.714277232906799</v>
      </c>
      <c r="I17" s="254">
        <v>92.220728461756806</v>
      </c>
      <c r="J17" s="254">
        <v>133.918747444762</v>
      </c>
      <c r="K17" s="254">
        <v>0</v>
      </c>
      <c r="L17" s="254">
        <v>-738.36156194686203</v>
      </c>
      <c r="M17" s="255">
        <v>11404.576323363301</v>
      </c>
      <c r="N17" s="254">
        <v>10666.214761416501</v>
      </c>
      <c r="O17" s="255">
        <f t="shared" si="2"/>
        <v>11404.576323363301</v>
      </c>
      <c r="P17" s="26">
        <f t="shared" si="0"/>
        <v>133.918747444762</v>
      </c>
      <c r="Q17" s="26">
        <f t="shared" si="1"/>
        <v>0</v>
      </c>
    </row>
    <row r="18" spans="1:17" ht="12.6" customHeight="1" x14ac:dyDescent="0.2">
      <c r="A18" s="252">
        <v>0.54166666666666696</v>
      </c>
      <c r="B18" s="253">
        <v>3619.2457880208599</v>
      </c>
      <c r="C18" s="254">
        <v>5215.6321307729804</v>
      </c>
      <c r="D18" s="254">
        <v>1275.3811406749401</v>
      </c>
      <c r="E18" s="254">
        <v>527.49721320708102</v>
      </c>
      <c r="F18" s="254">
        <v>242.50711084606399</v>
      </c>
      <c r="G18" s="254">
        <v>488.282268801599</v>
      </c>
      <c r="H18" s="254">
        <v>21.864994551695599</v>
      </c>
      <c r="I18" s="254">
        <v>88.090541825369101</v>
      </c>
      <c r="J18" s="254">
        <v>-32.306238935258001</v>
      </c>
      <c r="K18" s="254">
        <v>0</v>
      </c>
      <c r="L18" s="254">
        <v>-754.15422400665602</v>
      </c>
      <c r="M18" s="255">
        <v>11446.1949497653</v>
      </c>
      <c r="N18" s="254">
        <v>10692.040725758699</v>
      </c>
      <c r="O18" s="255">
        <f t="shared" si="2"/>
        <v>11446.1949497653</v>
      </c>
      <c r="P18" s="26">
        <f t="shared" si="0"/>
        <v>0</v>
      </c>
      <c r="Q18" s="26">
        <f t="shared" si="1"/>
        <v>-32.306238935258001</v>
      </c>
    </row>
    <row r="19" spans="1:17" ht="12.6" customHeight="1" x14ac:dyDescent="0.2">
      <c r="A19" s="252">
        <v>0.58333333333333304</v>
      </c>
      <c r="B19" s="253">
        <v>3671.1154915837601</v>
      </c>
      <c r="C19" s="254">
        <v>5092.4522121088803</v>
      </c>
      <c r="D19" s="254">
        <v>1255.21229476809</v>
      </c>
      <c r="E19" s="254">
        <v>506.94680667634998</v>
      </c>
      <c r="F19" s="254">
        <v>232.23479014170101</v>
      </c>
      <c r="G19" s="254">
        <v>454.02969259514299</v>
      </c>
      <c r="H19" s="254">
        <v>12.173267609054401</v>
      </c>
      <c r="I19" s="254">
        <v>85.090495593327205</v>
      </c>
      <c r="J19" s="254">
        <v>-76.006151652290498</v>
      </c>
      <c r="K19" s="254">
        <v>0</v>
      </c>
      <c r="L19" s="254">
        <v>-743.32217102988602</v>
      </c>
      <c r="M19" s="255">
        <v>11233.248899423999</v>
      </c>
      <c r="N19" s="254">
        <v>10489.926728394101</v>
      </c>
      <c r="O19" s="255">
        <f t="shared" si="2"/>
        <v>11233.248899423999</v>
      </c>
      <c r="P19" s="26">
        <f t="shared" si="0"/>
        <v>0</v>
      </c>
      <c r="Q19" s="26">
        <f t="shared" si="1"/>
        <v>-76.006151652290498</v>
      </c>
    </row>
    <row r="20" spans="1:17" ht="12.6" customHeight="1" x14ac:dyDescent="0.2">
      <c r="A20" s="252">
        <v>0.625</v>
      </c>
      <c r="B20" s="253">
        <v>3693.9695104631501</v>
      </c>
      <c r="C20" s="254">
        <v>5100.18802588782</v>
      </c>
      <c r="D20" s="254">
        <v>1252.55406388711</v>
      </c>
      <c r="E20" s="254">
        <v>512.87552635334896</v>
      </c>
      <c r="F20" s="254">
        <v>236.25023530715401</v>
      </c>
      <c r="G20" s="254">
        <v>360.57899289916298</v>
      </c>
      <c r="H20" s="254">
        <v>4.1735014424909096</v>
      </c>
      <c r="I20" s="254">
        <v>88.819249689534203</v>
      </c>
      <c r="J20" s="254">
        <v>103.206199701061</v>
      </c>
      <c r="K20" s="254">
        <v>0</v>
      </c>
      <c r="L20" s="254">
        <v>-744.335677949353</v>
      </c>
      <c r="M20" s="255">
        <v>11352.615305630799</v>
      </c>
      <c r="N20" s="254">
        <v>10608.279627681501</v>
      </c>
      <c r="O20" s="255">
        <f t="shared" si="2"/>
        <v>11352.615305630799</v>
      </c>
      <c r="P20" s="26">
        <f t="shared" si="0"/>
        <v>103.206199701061</v>
      </c>
      <c r="Q20" s="26">
        <f t="shared" si="1"/>
        <v>0</v>
      </c>
    </row>
    <row r="21" spans="1:17" ht="12.6" customHeight="1" x14ac:dyDescent="0.2">
      <c r="A21" s="252">
        <v>0.66666666666666696</v>
      </c>
      <c r="B21" s="253">
        <v>3692.8472685822999</v>
      </c>
      <c r="C21" s="254">
        <v>5229.2371694023204</v>
      </c>
      <c r="D21" s="254">
        <v>1260.19481368322</v>
      </c>
      <c r="E21" s="254">
        <v>525.37647700533</v>
      </c>
      <c r="F21" s="254">
        <v>305.363220930019</v>
      </c>
      <c r="G21" s="254">
        <v>493.58383127176597</v>
      </c>
      <c r="H21" s="254">
        <v>1.9109686761292399</v>
      </c>
      <c r="I21" s="254">
        <v>78.688894452567894</v>
      </c>
      <c r="J21" s="254">
        <v>-228.982928437467</v>
      </c>
      <c r="K21" s="254">
        <v>0</v>
      </c>
      <c r="L21" s="254">
        <v>-759.38808597088405</v>
      </c>
      <c r="M21" s="255">
        <v>11358.2197155662</v>
      </c>
      <c r="N21" s="254">
        <v>10598.831629595299</v>
      </c>
      <c r="O21" s="255">
        <f t="shared" si="2"/>
        <v>11358.2197155662</v>
      </c>
      <c r="P21" s="26">
        <f t="shared" si="0"/>
        <v>0</v>
      </c>
      <c r="Q21" s="26">
        <f t="shared" si="1"/>
        <v>-228.982928437467</v>
      </c>
    </row>
    <row r="22" spans="1:17" ht="12.6" customHeight="1" x14ac:dyDescent="0.2">
      <c r="A22" s="252">
        <v>0.70833333333333304</v>
      </c>
      <c r="B22" s="253">
        <v>3694.4447919280901</v>
      </c>
      <c r="C22" s="254">
        <v>5107.46736670265</v>
      </c>
      <c r="D22" s="254">
        <v>1246.3325849483399</v>
      </c>
      <c r="E22" s="254">
        <v>524.88047729021503</v>
      </c>
      <c r="F22" s="254">
        <v>297.63851649689599</v>
      </c>
      <c r="G22" s="254">
        <v>156.709753270183</v>
      </c>
      <c r="H22" s="254">
        <v>0</v>
      </c>
      <c r="I22" s="254">
        <v>86.645272806685199</v>
      </c>
      <c r="J22" s="254">
        <v>70.263833167040104</v>
      </c>
      <c r="K22" s="254">
        <v>0</v>
      </c>
      <c r="L22" s="254">
        <v>-743.26176636867206</v>
      </c>
      <c r="M22" s="255">
        <v>11184.382596610099</v>
      </c>
      <c r="N22" s="254">
        <v>10441.1208302414</v>
      </c>
      <c r="O22" s="255">
        <f t="shared" si="2"/>
        <v>11184.382596610099</v>
      </c>
      <c r="P22" s="26">
        <f t="shared" si="0"/>
        <v>70.263833167040104</v>
      </c>
      <c r="Q22" s="26">
        <f t="shared" si="1"/>
        <v>0</v>
      </c>
    </row>
    <row r="23" spans="1:17" ht="12.6" customHeight="1" x14ac:dyDescent="0.2">
      <c r="A23" s="252">
        <v>0.75</v>
      </c>
      <c r="B23" s="253">
        <v>3694.4131016116398</v>
      </c>
      <c r="C23" s="254">
        <v>5081.3643043205202</v>
      </c>
      <c r="D23" s="254">
        <v>1237.1706939631499</v>
      </c>
      <c r="E23" s="254">
        <v>520.42115226181295</v>
      </c>
      <c r="F23" s="254">
        <v>312.57158143038299</v>
      </c>
      <c r="G23" s="254">
        <v>319.687582064011</v>
      </c>
      <c r="H23" s="254">
        <v>0</v>
      </c>
      <c r="I23" s="254">
        <v>113.790004911675</v>
      </c>
      <c r="J23" s="254">
        <v>-349.780268933549</v>
      </c>
      <c r="K23" s="254">
        <v>0</v>
      </c>
      <c r="L23" s="254">
        <v>-743.02975819457095</v>
      </c>
      <c r="M23" s="255">
        <v>10929.638151629601</v>
      </c>
      <c r="N23" s="254">
        <v>10186.608393435101</v>
      </c>
      <c r="O23" s="255">
        <f t="shared" si="2"/>
        <v>10929.638151629601</v>
      </c>
      <c r="P23" s="26">
        <f t="shared" si="0"/>
        <v>0</v>
      </c>
      <c r="Q23" s="26">
        <f t="shared" si="1"/>
        <v>-349.780268933549</v>
      </c>
    </row>
    <row r="24" spans="1:17" ht="12.6" customHeight="1" x14ac:dyDescent="0.2">
      <c r="A24" s="252">
        <v>0.79166666666666696</v>
      </c>
      <c r="B24" s="253">
        <v>3694.7949772530601</v>
      </c>
      <c r="C24" s="254">
        <v>5287.6347172492797</v>
      </c>
      <c r="D24" s="254">
        <v>1246.3225811549801</v>
      </c>
      <c r="E24" s="254">
        <v>530.30975217674495</v>
      </c>
      <c r="F24" s="254">
        <v>302.862992860492</v>
      </c>
      <c r="G24" s="254">
        <v>2.82348491962887</v>
      </c>
      <c r="H24" s="254">
        <v>0</v>
      </c>
      <c r="I24" s="254">
        <v>124.883774397531</v>
      </c>
      <c r="J24" s="254">
        <v>-289.26343489915598</v>
      </c>
      <c r="K24" s="254">
        <v>0</v>
      </c>
      <c r="L24" s="254">
        <v>-758.93040505941099</v>
      </c>
      <c r="M24" s="255">
        <v>10900.3688451126</v>
      </c>
      <c r="N24" s="254">
        <v>10141.4384400531</v>
      </c>
      <c r="O24" s="255">
        <f t="shared" si="2"/>
        <v>10900.3688451126</v>
      </c>
      <c r="P24" s="26">
        <f t="shared" si="0"/>
        <v>0</v>
      </c>
      <c r="Q24" s="26">
        <f t="shared" si="1"/>
        <v>-289.26343489915598</v>
      </c>
    </row>
    <row r="25" spans="1:17" ht="12.6" customHeight="1" x14ac:dyDescent="0.2">
      <c r="A25" s="252">
        <v>0.83333333333333304</v>
      </c>
      <c r="B25" s="253">
        <v>3693.7293822199799</v>
      </c>
      <c r="C25" s="254">
        <v>5270.2341542030899</v>
      </c>
      <c r="D25" s="254">
        <v>1252.49562485709</v>
      </c>
      <c r="E25" s="254">
        <v>526.07215738825903</v>
      </c>
      <c r="F25" s="254">
        <v>290.86691756955298</v>
      </c>
      <c r="G25" s="254">
        <v>0</v>
      </c>
      <c r="H25" s="254">
        <v>0</v>
      </c>
      <c r="I25" s="254">
        <v>126.635931589233</v>
      </c>
      <c r="J25" s="254">
        <v>-644.23423634879202</v>
      </c>
      <c r="K25" s="254">
        <v>0</v>
      </c>
      <c r="L25" s="254">
        <v>-756.98998630446704</v>
      </c>
      <c r="M25" s="255">
        <v>10515.799931478399</v>
      </c>
      <c r="N25" s="254">
        <v>9758.8099451739399</v>
      </c>
      <c r="O25" s="255">
        <f t="shared" si="2"/>
        <v>10515.799931478399</v>
      </c>
      <c r="P25" s="26">
        <f t="shared" si="0"/>
        <v>0</v>
      </c>
      <c r="Q25" s="26">
        <f t="shared" si="1"/>
        <v>-644.23423634879202</v>
      </c>
    </row>
    <row r="26" spans="1:17" ht="12.6" customHeight="1" x14ac:dyDescent="0.2">
      <c r="A26" s="252">
        <v>0.875</v>
      </c>
      <c r="B26" s="253">
        <v>3692.6604732200899</v>
      </c>
      <c r="C26" s="254">
        <v>5242.0416560672602</v>
      </c>
      <c r="D26" s="254">
        <v>1250.86762163089</v>
      </c>
      <c r="E26" s="254">
        <v>508.90243734760298</v>
      </c>
      <c r="F26" s="254">
        <v>238.08795393550801</v>
      </c>
      <c r="G26" s="254">
        <v>0</v>
      </c>
      <c r="H26" s="254">
        <v>0</v>
      </c>
      <c r="I26" s="254">
        <v>124.370154765989</v>
      </c>
      <c r="J26" s="254">
        <v>-1055.0495939499799</v>
      </c>
      <c r="K26" s="254">
        <v>0</v>
      </c>
      <c r="L26" s="254">
        <v>-752.86537534804995</v>
      </c>
      <c r="M26" s="255">
        <v>10001.880703017399</v>
      </c>
      <c r="N26" s="254">
        <v>9249.01532766932</v>
      </c>
      <c r="O26" s="255">
        <f t="shared" si="2"/>
        <v>10001.880703017399</v>
      </c>
      <c r="P26" s="26">
        <f t="shared" si="0"/>
        <v>0</v>
      </c>
      <c r="Q26" s="26">
        <f t="shared" si="1"/>
        <v>-1055.0495939499799</v>
      </c>
    </row>
    <row r="27" spans="1:17" ht="12.6" customHeight="1" x14ac:dyDescent="0.2">
      <c r="A27" s="252">
        <v>0.91666666666666696</v>
      </c>
      <c r="B27" s="253">
        <v>3690.1541250127898</v>
      </c>
      <c r="C27" s="254">
        <v>5147.60844094817</v>
      </c>
      <c r="D27" s="254">
        <v>1242.2433896968801</v>
      </c>
      <c r="E27" s="254">
        <v>443.33187438916201</v>
      </c>
      <c r="F27" s="254">
        <v>192.335530226153</v>
      </c>
      <c r="G27" s="254">
        <v>0</v>
      </c>
      <c r="H27" s="254">
        <v>0</v>
      </c>
      <c r="I27" s="254">
        <v>134.959630834244</v>
      </c>
      <c r="J27" s="254">
        <v>-1279.5866786131501</v>
      </c>
      <c r="K27" s="254">
        <v>0</v>
      </c>
      <c r="L27" s="254">
        <v>-739.81817276784795</v>
      </c>
      <c r="M27" s="255">
        <v>9571.0463124942507</v>
      </c>
      <c r="N27" s="254">
        <v>8831.2281397264105</v>
      </c>
      <c r="O27" s="255">
        <f t="shared" si="2"/>
        <v>9571.0463124942507</v>
      </c>
      <c r="P27" s="26">
        <f t="shared" si="0"/>
        <v>0</v>
      </c>
      <c r="Q27" s="26">
        <f t="shared" si="1"/>
        <v>-1279.5866786131501</v>
      </c>
    </row>
    <row r="28" spans="1:17" ht="12.6" customHeight="1" x14ac:dyDescent="0.2">
      <c r="A28" s="250">
        <v>0.95833333333333304</v>
      </c>
      <c r="B28" s="251">
        <v>3690.0290655137301</v>
      </c>
      <c r="C28" s="251">
        <v>4737.6604406684901</v>
      </c>
      <c r="D28" s="251">
        <v>891.91589625325696</v>
      </c>
      <c r="E28" s="251">
        <v>432.17120888973398</v>
      </c>
      <c r="F28" s="251">
        <v>145.58703564441601</v>
      </c>
      <c r="G28" s="251">
        <v>0</v>
      </c>
      <c r="H28" s="251">
        <v>0</v>
      </c>
      <c r="I28" s="251">
        <v>140.08627489072299</v>
      </c>
      <c r="J28" s="251">
        <v>-1036.6988865646699</v>
      </c>
      <c r="K28" s="251">
        <v>-3.6874118253900301E-2</v>
      </c>
      <c r="L28" s="251">
        <v>-694.66147138233498</v>
      </c>
      <c r="M28" s="251">
        <v>9000.7141611774296</v>
      </c>
      <c r="N28" s="251">
        <v>8306.0526897950895</v>
      </c>
      <c r="O28" s="251">
        <f t="shared" si="2"/>
        <v>9000.7141611774296</v>
      </c>
      <c r="P28" s="26">
        <f t="shared" si="0"/>
        <v>0</v>
      </c>
      <c r="Q28" s="26">
        <f t="shared" si="1"/>
        <v>-1036.6988865646699</v>
      </c>
    </row>
    <row r="29" spans="1:17" s="15" customFormat="1" ht="11.25" x14ac:dyDescent="0.2">
      <c r="O29" s="14" t="s">
        <v>102</v>
      </c>
    </row>
    <row r="31" spans="1:17" x14ac:dyDescent="0.2">
      <c r="A31" s="318" t="s">
        <v>379</v>
      </c>
      <c r="B31" s="319"/>
      <c r="C31" s="319"/>
      <c r="D31" s="319"/>
      <c r="E31" s="193" t="s">
        <v>4</v>
      </c>
      <c r="F31" s="193"/>
    </row>
    <row r="32" spans="1:17" x14ac:dyDescent="0.2">
      <c r="A32" s="456" t="s">
        <v>355</v>
      </c>
      <c r="B32" s="456"/>
      <c r="C32" s="456"/>
      <c r="D32" s="456"/>
      <c r="E32" s="177">
        <f>SUM(E33:E42)</f>
        <v>11446.19494976533</v>
      </c>
      <c r="F32" s="320">
        <f t="shared" ref="F32:F42" si="3">E32/$E$32</f>
        <v>1</v>
      </c>
    </row>
    <row r="33" spans="1:6" x14ac:dyDescent="0.2">
      <c r="A33" s="451" t="s">
        <v>380</v>
      </c>
      <c r="B33" s="451"/>
      <c r="C33" s="451"/>
      <c r="D33" s="451"/>
      <c r="E33" s="161">
        <f t="array" ref="E33:E42">TRANSPOSE(INDEX(B5:K28,MATCH(MAX(M5:M28),M5:M28,0),0))</f>
        <v>3619.2457880208599</v>
      </c>
      <c r="F33" s="321">
        <f t="shared" si="3"/>
        <v>0.31619641321023123</v>
      </c>
    </row>
    <row r="34" spans="1:6" x14ac:dyDescent="0.2">
      <c r="A34" s="451" t="s">
        <v>381</v>
      </c>
      <c r="B34" s="451"/>
      <c r="C34" s="451"/>
      <c r="D34" s="452"/>
      <c r="E34" s="158">
        <v>5215.6321307729804</v>
      </c>
      <c r="F34" s="322">
        <f t="shared" si="3"/>
        <v>0.45566514930622526</v>
      </c>
    </row>
    <row r="35" spans="1:6" x14ac:dyDescent="0.2">
      <c r="A35" s="451" t="s">
        <v>384</v>
      </c>
      <c r="B35" s="451"/>
      <c r="C35" s="451"/>
      <c r="D35" s="452"/>
      <c r="E35" s="158">
        <v>1275.3811406749401</v>
      </c>
      <c r="F35" s="322">
        <f t="shared" si="3"/>
        <v>0.11142402748444259</v>
      </c>
    </row>
    <row r="36" spans="1:6" x14ac:dyDescent="0.2">
      <c r="A36" s="308" t="s">
        <v>385</v>
      </c>
      <c r="B36" s="323"/>
      <c r="C36" s="323"/>
      <c r="D36" s="323"/>
      <c r="E36" s="158">
        <v>527.49721320708102</v>
      </c>
      <c r="F36" s="322">
        <f t="shared" si="3"/>
        <v>4.6084940499628288E-2</v>
      </c>
    </row>
    <row r="37" spans="1:6" x14ac:dyDescent="0.2">
      <c r="A37" s="451" t="s">
        <v>382</v>
      </c>
      <c r="B37" s="451"/>
      <c r="C37" s="451"/>
      <c r="D37" s="452"/>
      <c r="E37" s="158">
        <v>242.50711084606399</v>
      </c>
      <c r="F37" s="322">
        <f t="shared" si="3"/>
        <v>2.1186701074931095E-2</v>
      </c>
    </row>
    <row r="38" spans="1:6" x14ac:dyDescent="0.2">
      <c r="A38" s="451" t="s">
        <v>386</v>
      </c>
      <c r="B38" s="451"/>
      <c r="C38" s="451"/>
      <c r="D38" s="452"/>
      <c r="E38" s="158">
        <v>488.282268801599</v>
      </c>
      <c r="F38" s="322">
        <f t="shared" si="3"/>
        <v>4.2658915993005149E-2</v>
      </c>
    </row>
    <row r="39" spans="1:6" x14ac:dyDescent="0.2">
      <c r="A39" s="451" t="s">
        <v>387</v>
      </c>
      <c r="B39" s="451"/>
      <c r="C39" s="451"/>
      <c r="D39" s="452"/>
      <c r="E39" s="158">
        <v>21.864994551695599</v>
      </c>
      <c r="F39" s="322">
        <f t="shared" si="3"/>
        <v>1.9102413201641194E-3</v>
      </c>
    </row>
    <row r="40" spans="1:6" x14ac:dyDescent="0.2">
      <c r="A40" s="451" t="s">
        <v>388</v>
      </c>
      <c r="B40" s="451"/>
      <c r="C40" s="451"/>
      <c r="D40" s="452"/>
      <c r="E40" s="158">
        <v>88.090541825369101</v>
      </c>
      <c r="F40" s="322">
        <f t="shared" si="3"/>
        <v>7.6960546462800841E-3</v>
      </c>
    </row>
    <row r="41" spans="1:6" x14ac:dyDescent="0.2">
      <c r="A41" s="451" t="s">
        <v>376</v>
      </c>
      <c r="B41" s="451"/>
      <c r="C41" s="451"/>
      <c r="D41" s="452"/>
      <c r="E41" s="158">
        <v>-32.306238935258001</v>
      </c>
      <c r="F41" s="322">
        <f t="shared" si="3"/>
        <v>-2.822443534907672E-3</v>
      </c>
    </row>
    <row r="42" spans="1:6" x14ac:dyDescent="0.2">
      <c r="A42" s="451" t="s">
        <v>94</v>
      </c>
      <c r="B42" s="451"/>
      <c r="C42" s="451"/>
      <c r="D42" s="451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4" priority="2">
      <formula>$M5=MAX($M$5:$M$28)</formula>
    </cfRule>
  </conditionalFormatting>
  <conditionalFormatting sqref="N5:O28">
    <cfRule type="expression" dxfId="3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437</v>
      </c>
      <c r="B1" s="175"/>
      <c r="N1" s="62"/>
      <c r="O1" s="129" t="str">
        <f>Titulní!A35</f>
        <v>IV. čtvrtletí 2020</v>
      </c>
    </row>
    <row r="2" spans="1:27" ht="6" customHeight="1" x14ac:dyDescent="0.2">
      <c r="B2" s="30"/>
    </row>
    <row r="3" spans="1:27" s="18" customFormat="1" ht="13.5" x14ac:dyDescent="0.2">
      <c r="A3" s="311" t="s">
        <v>56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376</v>
      </c>
      <c r="K3" s="311" t="s">
        <v>94</v>
      </c>
      <c r="L3" s="311" t="s">
        <v>211</v>
      </c>
      <c r="M3" s="311" t="s">
        <v>354</v>
      </c>
      <c r="N3" s="311" t="s">
        <v>374</v>
      </c>
      <c r="O3" s="311" t="s">
        <v>375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377</v>
      </c>
      <c r="Q4" s="317" t="s">
        <v>378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3640.2059420915698</v>
      </c>
      <c r="C5" s="314">
        <v>2521.2239000224999</v>
      </c>
      <c r="D5" s="314">
        <v>240.400135649009</v>
      </c>
      <c r="E5" s="314">
        <v>394.39561620130797</v>
      </c>
      <c r="F5" s="314">
        <v>434.28473005869699</v>
      </c>
      <c r="G5" s="314">
        <v>0</v>
      </c>
      <c r="H5" s="314">
        <v>0</v>
      </c>
      <c r="I5" s="314">
        <v>114.81107755617199</v>
      </c>
      <c r="J5" s="314">
        <v>-1655.1343647598401</v>
      </c>
      <c r="K5" s="314">
        <v>0</v>
      </c>
      <c r="L5" s="314">
        <v>-457.74398202113002</v>
      </c>
      <c r="M5" s="314">
        <v>5690.1870368194104</v>
      </c>
      <c r="N5" s="314">
        <v>5232.4430547982802</v>
      </c>
      <c r="O5" s="314">
        <f>M5</f>
        <v>5690.1870368194104</v>
      </c>
      <c r="P5" s="26">
        <f t="shared" ref="P5:P28" si="0">IF(J5&lt;0,0,J5)</f>
        <v>0</v>
      </c>
      <c r="Q5" s="26">
        <f t="shared" ref="Q5:Q28" si="1">IF(J5&lt;0,J5,0)</f>
        <v>-1655.1343647598401</v>
      </c>
    </row>
    <row r="6" spans="1:27" ht="12.6" customHeight="1" x14ac:dyDescent="0.2">
      <c r="A6" s="252">
        <v>4.1666666666666664E-2</v>
      </c>
      <c r="B6" s="253">
        <v>3638.33182930165</v>
      </c>
      <c r="C6" s="254">
        <v>2496.5405358256598</v>
      </c>
      <c r="D6" s="254">
        <v>209.65700833944899</v>
      </c>
      <c r="E6" s="254">
        <v>398.68302147791098</v>
      </c>
      <c r="F6" s="254">
        <v>422.66758077944797</v>
      </c>
      <c r="G6" s="254">
        <v>0</v>
      </c>
      <c r="H6" s="254">
        <v>0</v>
      </c>
      <c r="I6" s="254">
        <v>107.22286361697</v>
      </c>
      <c r="J6" s="254">
        <v>-1673.61534288147</v>
      </c>
      <c r="K6" s="254">
        <v>0</v>
      </c>
      <c r="L6" s="254">
        <v>-454.74277924980498</v>
      </c>
      <c r="M6" s="255">
        <v>5599.4874964596302</v>
      </c>
      <c r="N6" s="254">
        <v>5144.74471720982</v>
      </c>
      <c r="O6" s="255">
        <f t="shared" ref="O6:O28" si="2">M6</f>
        <v>5599.4874964596302</v>
      </c>
      <c r="P6" s="26">
        <f t="shared" si="0"/>
        <v>0</v>
      </c>
      <c r="Q6" s="26">
        <f t="shared" si="1"/>
        <v>-1673.61534288147</v>
      </c>
    </row>
    <row r="7" spans="1:27" ht="12.6" customHeight="1" x14ac:dyDescent="0.2">
      <c r="A7" s="252">
        <v>8.3333333333333301E-2</v>
      </c>
      <c r="B7" s="253">
        <v>3636.8081704697902</v>
      </c>
      <c r="C7" s="254">
        <v>2484.3774928757002</v>
      </c>
      <c r="D7" s="254">
        <v>209.15110584823901</v>
      </c>
      <c r="E7" s="254">
        <v>398.867598236275</v>
      </c>
      <c r="F7" s="254">
        <v>348.16843048670103</v>
      </c>
      <c r="G7" s="254">
        <v>0</v>
      </c>
      <c r="H7" s="254">
        <v>0</v>
      </c>
      <c r="I7" s="254">
        <v>109.25354120521099</v>
      </c>
      <c r="J7" s="254">
        <v>-1573.1079518353699</v>
      </c>
      <c r="K7" s="254">
        <v>0</v>
      </c>
      <c r="L7" s="254">
        <v>-453.00095874372101</v>
      </c>
      <c r="M7" s="255">
        <v>5613.51838728654</v>
      </c>
      <c r="N7" s="254">
        <v>5160.5174285428202</v>
      </c>
      <c r="O7" s="255">
        <f t="shared" si="2"/>
        <v>5613.51838728654</v>
      </c>
      <c r="P7" s="26">
        <f t="shared" si="0"/>
        <v>0</v>
      </c>
      <c r="Q7" s="26">
        <f t="shared" si="1"/>
        <v>-1573.1079518353699</v>
      </c>
    </row>
    <row r="8" spans="1:27" ht="12.6" customHeight="1" x14ac:dyDescent="0.2">
      <c r="A8" s="252">
        <v>0.125</v>
      </c>
      <c r="B8" s="253">
        <v>3636.91998245573</v>
      </c>
      <c r="C8" s="254">
        <v>2533.3439687036998</v>
      </c>
      <c r="D8" s="254">
        <v>209.859035183239</v>
      </c>
      <c r="E8" s="254">
        <v>396.98162536455402</v>
      </c>
      <c r="F8" s="254">
        <v>334.95528221364401</v>
      </c>
      <c r="G8" s="254">
        <v>0</v>
      </c>
      <c r="H8" s="254">
        <v>0</v>
      </c>
      <c r="I8" s="254">
        <v>93.280836292272397</v>
      </c>
      <c r="J8" s="254">
        <v>-1471.52140353761</v>
      </c>
      <c r="K8" s="254">
        <v>-114.743467371435</v>
      </c>
      <c r="L8" s="254">
        <v>-457.09585148438299</v>
      </c>
      <c r="M8" s="255">
        <v>5619.07585930409</v>
      </c>
      <c r="N8" s="254">
        <v>5161.9800078197104</v>
      </c>
      <c r="O8" s="255">
        <f t="shared" si="2"/>
        <v>5619.07585930409</v>
      </c>
      <c r="P8" s="26">
        <f t="shared" si="0"/>
        <v>0</v>
      </c>
      <c r="Q8" s="26">
        <f t="shared" si="1"/>
        <v>-1471.52140353761</v>
      </c>
    </row>
    <row r="9" spans="1:27" ht="12.6" customHeight="1" x14ac:dyDescent="0.2">
      <c r="A9" s="252">
        <v>0.16666666666666699</v>
      </c>
      <c r="B9" s="253">
        <v>3639.22632518919</v>
      </c>
      <c r="C9" s="254">
        <v>2534.0611255461899</v>
      </c>
      <c r="D9" s="254">
        <v>209.82063360967001</v>
      </c>
      <c r="E9" s="254">
        <v>397.801712844478</v>
      </c>
      <c r="F9" s="254">
        <v>212.80192309574201</v>
      </c>
      <c r="G9" s="254">
        <v>0</v>
      </c>
      <c r="H9" s="254">
        <v>0</v>
      </c>
      <c r="I9" s="254">
        <v>98.921284541112897</v>
      </c>
      <c r="J9" s="254">
        <v>-1247.31944025503</v>
      </c>
      <c r="K9" s="254">
        <v>-219.68874583431699</v>
      </c>
      <c r="L9" s="254">
        <v>-456.45545059597299</v>
      </c>
      <c r="M9" s="255">
        <v>5625.6248187370402</v>
      </c>
      <c r="N9" s="254">
        <v>5169.1693681410597</v>
      </c>
      <c r="O9" s="255">
        <f t="shared" si="2"/>
        <v>5625.6248187370402</v>
      </c>
      <c r="P9" s="26">
        <f t="shared" si="0"/>
        <v>0</v>
      </c>
      <c r="Q9" s="26">
        <f t="shared" si="1"/>
        <v>-1247.31944025503</v>
      </c>
    </row>
    <row r="10" spans="1:27" ht="12.6" customHeight="1" x14ac:dyDescent="0.2">
      <c r="A10" s="252">
        <v>0.20833333333333301</v>
      </c>
      <c r="B10" s="253">
        <v>3638.49870185597</v>
      </c>
      <c r="C10" s="254">
        <v>2520.1124505494199</v>
      </c>
      <c r="D10" s="254">
        <v>209.79057948427399</v>
      </c>
      <c r="E10" s="254">
        <v>400.02276242865798</v>
      </c>
      <c r="F10" s="254">
        <v>173.816663039709</v>
      </c>
      <c r="G10" s="254">
        <v>0</v>
      </c>
      <c r="H10" s="254">
        <v>0</v>
      </c>
      <c r="I10" s="254">
        <v>97.870248407677494</v>
      </c>
      <c r="J10" s="254">
        <v>-1327.45544965767</v>
      </c>
      <c r="K10" s="254">
        <v>-104.904900381972</v>
      </c>
      <c r="L10" s="254">
        <v>-454.95955606726801</v>
      </c>
      <c r="M10" s="255">
        <v>5607.7510557260603</v>
      </c>
      <c r="N10" s="254">
        <v>5152.7914996587997</v>
      </c>
      <c r="O10" s="255">
        <f t="shared" si="2"/>
        <v>5607.7510557260603</v>
      </c>
      <c r="P10" s="26">
        <f t="shared" si="0"/>
        <v>0</v>
      </c>
      <c r="Q10" s="26">
        <f t="shared" si="1"/>
        <v>-1327.45544965767</v>
      </c>
    </row>
    <row r="11" spans="1:27" ht="12.6" customHeight="1" x14ac:dyDescent="0.2">
      <c r="A11" s="252">
        <v>0.25</v>
      </c>
      <c r="B11" s="253">
        <v>3642.9995916343</v>
      </c>
      <c r="C11" s="254">
        <v>2564.283931596</v>
      </c>
      <c r="D11" s="254">
        <v>249.17243721531099</v>
      </c>
      <c r="E11" s="254">
        <v>428.61055978550797</v>
      </c>
      <c r="F11" s="254">
        <v>184.27082721265501</v>
      </c>
      <c r="G11" s="254">
        <v>0</v>
      </c>
      <c r="H11" s="254">
        <v>3.0343002959980101</v>
      </c>
      <c r="I11" s="254">
        <v>105.122427281111</v>
      </c>
      <c r="J11" s="254">
        <v>-1367.57077105081</v>
      </c>
      <c r="K11" s="254">
        <v>0</v>
      </c>
      <c r="L11" s="254">
        <v>-461.98729533512898</v>
      </c>
      <c r="M11" s="255">
        <v>5809.9233039700803</v>
      </c>
      <c r="N11" s="254">
        <v>5347.9360086349498</v>
      </c>
      <c r="O11" s="255">
        <f t="shared" si="2"/>
        <v>5809.9233039700803</v>
      </c>
      <c r="P11" s="26">
        <f t="shared" si="0"/>
        <v>0</v>
      </c>
      <c r="Q11" s="26">
        <f t="shared" si="1"/>
        <v>-1367.57077105081</v>
      </c>
    </row>
    <row r="12" spans="1:27" ht="12.6" customHeight="1" x14ac:dyDescent="0.2">
      <c r="A12" s="252">
        <v>0.29166666666666702</v>
      </c>
      <c r="B12" s="253">
        <v>3645.1457233517899</v>
      </c>
      <c r="C12" s="254">
        <v>2507.0356967205298</v>
      </c>
      <c r="D12" s="254">
        <v>217.53271193694201</v>
      </c>
      <c r="E12" s="254">
        <v>434.65813853479801</v>
      </c>
      <c r="F12" s="254">
        <v>196.470794991167</v>
      </c>
      <c r="G12" s="254">
        <v>0</v>
      </c>
      <c r="H12" s="254">
        <v>11.379862043227201</v>
      </c>
      <c r="I12" s="254">
        <v>116.094422119073</v>
      </c>
      <c r="J12" s="254">
        <v>-1096.5837121755701</v>
      </c>
      <c r="K12" s="254">
        <v>0</v>
      </c>
      <c r="L12" s="254">
        <v>-456.79758045661202</v>
      </c>
      <c r="M12" s="255">
        <v>6031.7336375219602</v>
      </c>
      <c r="N12" s="254">
        <v>5574.9360570653498</v>
      </c>
      <c r="O12" s="255">
        <f t="shared" si="2"/>
        <v>6031.7336375219602</v>
      </c>
      <c r="P12" s="26">
        <f t="shared" si="0"/>
        <v>0</v>
      </c>
      <c r="Q12" s="26">
        <f t="shared" si="1"/>
        <v>-1096.5837121755701</v>
      </c>
    </row>
    <row r="13" spans="1:27" ht="12.6" customHeight="1" x14ac:dyDescent="0.2">
      <c r="A13" s="252">
        <v>0.33333333333333298</v>
      </c>
      <c r="B13" s="253">
        <v>3645.82494765498</v>
      </c>
      <c r="C13" s="254">
        <v>2495.3339750339601</v>
      </c>
      <c r="D13" s="254">
        <v>249.07392790048399</v>
      </c>
      <c r="E13" s="254">
        <v>426.25949660480302</v>
      </c>
      <c r="F13" s="254">
        <v>186.19153146719</v>
      </c>
      <c r="G13" s="254">
        <v>0</v>
      </c>
      <c r="H13" s="254">
        <v>136.725832675833</v>
      </c>
      <c r="I13" s="254">
        <v>120.583090556107</v>
      </c>
      <c r="J13" s="254">
        <v>-719.45120779214199</v>
      </c>
      <c r="K13" s="254">
        <v>0</v>
      </c>
      <c r="L13" s="254">
        <v>-457.351606190072</v>
      </c>
      <c r="M13" s="255">
        <v>6540.5415941012197</v>
      </c>
      <c r="N13" s="254">
        <v>6083.1899879111397</v>
      </c>
      <c r="O13" s="255">
        <f t="shared" si="2"/>
        <v>6540.5415941012197</v>
      </c>
      <c r="P13" s="26">
        <f t="shared" si="0"/>
        <v>0</v>
      </c>
      <c r="Q13" s="26">
        <f t="shared" si="1"/>
        <v>-719.45120779214199</v>
      </c>
    </row>
    <row r="14" spans="1:27" ht="12.6" customHeight="1" x14ac:dyDescent="0.2">
      <c r="A14" s="252">
        <v>0.375</v>
      </c>
      <c r="B14" s="253">
        <v>3651.4573170384501</v>
      </c>
      <c r="C14" s="254">
        <v>2618.0528356147502</v>
      </c>
      <c r="D14" s="254">
        <v>249.83528523483301</v>
      </c>
      <c r="E14" s="254">
        <v>436.89283070606501</v>
      </c>
      <c r="F14" s="254">
        <v>184.89406171936301</v>
      </c>
      <c r="G14" s="254">
        <v>0</v>
      </c>
      <c r="H14" s="254">
        <v>444.48013931317502</v>
      </c>
      <c r="I14" s="254">
        <v>113.70864047035001</v>
      </c>
      <c r="J14" s="254">
        <v>-674.38852588028999</v>
      </c>
      <c r="K14" s="254">
        <v>0</v>
      </c>
      <c r="L14" s="254">
        <v>-472.708941419621</v>
      </c>
      <c r="M14" s="255">
        <v>7024.9325842167</v>
      </c>
      <c r="N14" s="254">
        <v>6552.2236427970802</v>
      </c>
      <c r="O14" s="255">
        <f t="shared" si="2"/>
        <v>7024.9325842167</v>
      </c>
      <c r="P14" s="26">
        <f t="shared" si="0"/>
        <v>0</v>
      </c>
      <c r="Q14" s="26">
        <f t="shared" si="1"/>
        <v>-674.38852588028999</v>
      </c>
    </row>
    <row r="15" spans="1:27" ht="12.6" customHeight="1" x14ac:dyDescent="0.2">
      <c r="A15" s="252">
        <v>0.41666666666666702</v>
      </c>
      <c r="B15" s="253">
        <v>3652.4385840466698</v>
      </c>
      <c r="C15" s="254">
        <v>2556.8306282895601</v>
      </c>
      <c r="D15" s="254">
        <v>249.528071117678</v>
      </c>
      <c r="E15" s="254">
        <v>408.982249503687</v>
      </c>
      <c r="F15" s="254">
        <v>183.52693467392101</v>
      </c>
      <c r="G15" s="254">
        <v>0</v>
      </c>
      <c r="H15" s="254">
        <v>849.30860390945702</v>
      </c>
      <c r="I15" s="254">
        <v>132.33771253815701</v>
      </c>
      <c r="J15" s="254">
        <v>-600.15745594612599</v>
      </c>
      <c r="K15" s="254">
        <v>-32.350514490348097</v>
      </c>
      <c r="L15" s="254">
        <v>-470.14971932856702</v>
      </c>
      <c r="M15" s="255">
        <v>7400.4448136426499</v>
      </c>
      <c r="N15" s="254">
        <v>6930.2950943140904</v>
      </c>
      <c r="O15" s="255">
        <f t="shared" si="2"/>
        <v>7400.4448136426499</v>
      </c>
      <c r="P15" s="26">
        <f t="shared" si="0"/>
        <v>0</v>
      </c>
      <c r="Q15" s="26">
        <f t="shared" si="1"/>
        <v>-600.15745594612599</v>
      </c>
    </row>
    <row r="16" spans="1:27" ht="12.6" customHeight="1" x14ac:dyDescent="0.2">
      <c r="A16" s="252">
        <v>0.45833333333333298</v>
      </c>
      <c r="B16" s="253">
        <v>3646.0619232239201</v>
      </c>
      <c r="C16" s="254">
        <v>2507.5107002448699</v>
      </c>
      <c r="D16" s="254">
        <v>245.96839336950299</v>
      </c>
      <c r="E16" s="254">
        <v>416.87554484300301</v>
      </c>
      <c r="F16" s="254">
        <v>168.936660440362</v>
      </c>
      <c r="G16" s="254">
        <v>0</v>
      </c>
      <c r="H16" s="254">
        <v>1188.33329804389</v>
      </c>
      <c r="I16" s="254">
        <v>143.89389118732299</v>
      </c>
      <c r="J16" s="254">
        <v>-266.65525244295497</v>
      </c>
      <c r="K16" s="254">
        <v>-439.95959424086902</v>
      </c>
      <c r="L16" s="254">
        <v>-469.36614824535002</v>
      </c>
      <c r="M16" s="255">
        <v>7610.9655646690499</v>
      </c>
      <c r="N16" s="254">
        <v>7141.5994164236999</v>
      </c>
      <c r="O16" s="255">
        <f t="shared" si="2"/>
        <v>7610.9655646690499</v>
      </c>
      <c r="P16" s="26">
        <f t="shared" si="0"/>
        <v>0</v>
      </c>
      <c r="Q16" s="26">
        <f t="shared" si="1"/>
        <v>-266.65525244295497</v>
      </c>
    </row>
    <row r="17" spans="1:17" ht="12.6" customHeight="1" x14ac:dyDescent="0.2">
      <c r="A17" s="252">
        <v>0.5</v>
      </c>
      <c r="B17" s="253">
        <v>3647.9727579986602</v>
      </c>
      <c r="C17" s="254">
        <v>2435.02258942248</v>
      </c>
      <c r="D17" s="254">
        <v>241.58892029012301</v>
      </c>
      <c r="E17" s="254">
        <v>414.67944802965297</v>
      </c>
      <c r="F17" s="254">
        <v>156.21597189600101</v>
      </c>
      <c r="G17" s="254">
        <v>0</v>
      </c>
      <c r="H17" s="254">
        <v>1373.52309842707</v>
      </c>
      <c r="I17" s="254">
        <v>110.46815110006099</v>
      </c>
      <c r="J17" s="254">
        <v>-58.561453325513902</v>
      </c>
      <c r="K17" s="254">
        <v>-949.22994260138603</v>
      </c>
      <c r="L17" s="254">
        <v>-464.15387974986697</v>
      </c>
      <c r="M17" s="255">
        <v>7371.6795412371503</v>
      </c>
      <c r="N17" s="254">
        <v>6907.5256614872796</v>
      </c>
      <c r="O17" s="255">
        <f t="shared" si="2"/>
        <v>7371.6795412371503</v>
      </c>
      <c r="P17" s="26">
        <f t="shared" si="0"/>
        <v>0</v>
      </c>
      <c r="Q17" s="26">
        <f t="shared" si="1"/>
        <v>-58.561453325513902</v>
      </c>
    </row>
    <row r="18" spans="1:17" ht="12.6" customHeight="1" x14ac:dyDescent="0.2">
      <c r="A18" s="252">
        <v>0.54166666666666696</v>
      </c>
      <c r="B18" s="253">
        <v>3589.1558887071101</v>
      </c>
      <c r="C18" s="254">
        <v>2419.1072018858399</v>
      </c>
      <c r="D18" s="254">
        <v>244.15182177456299</v>
      </c>
      <c r="E18" s="254">
        <v>406.484102711346</v>
      </c>
      <c r="F18" s="254">
        <v>154.67263900820799</v>
      </c>
      <c r="G18" s="254">
        <v>0</v>
      </c>
      <c r="H18" s="254">
        <v>1328.6213740442299</v>
      </c>
      <c r="I18" s="254">
        <v>79.085244429473406</v>
      </c>
      <c r="J18" s="254">
        <v>-50.553506505537698</v>
      </c>
      <c r="K18" s="254">
        <v>-944.37627496422203</v>
      </c>
      <c r="L18" s="254">
        <v>-458.28715508000403</v>
      </c>
      <c r="M18" s="255">
        <v>7226.3484910910101</v>
      </c>
      <c r="N18" s="254">
        <v>6768.0613360110101</v>
      </c>
      <c r="O18" s="255">
        <f t="shared" si="2"/>
        <v>7226.3484910910101</v>
      </c>
      <c r="P18" s="26">
        <f t="shared" si="0"/>
        <v>0</v>
      </c>
      <c r="Q18" s="26">
        <f t="shared" si="1"/>
        <v>-50.553506505537698</v>
      </c>
    </row>
    <row r="19" spans="1:17" ht="12.6" customHeight="1" x14ac:dyDescent="0.2">
      <c r="A19" s="252">
        <v>0.58333333333333304</v>
      </c>
      <c r="B19" s="253">
        <v>3491.5116054928299</v>
      </c>
      <c r="C19" s="254">
        <v>2360.2118993269</v>
      </c>
      <c r="D19" s="254">
        <v>237.299609077398</v>
      </c>
      <c r="E19" s="254">
        <v>402.43994903005199</v>
      </c>
      <c r="F19" s="254">
        <v>155.650718004319</v>
      </c>
      <c r="G19" s="254">
        <v>0</v>
      </c>
      <c r="H19" s="254">
        <v>1205.97628958573</v>
      </c>
      <c r="I19" s="254">
        <v>81.782568143814501</v>
      </c>
      <c r="J19" s="254">
        <v>55.499740533048701</v>
      </c>
      <c r="K19" s="254">
        <v>-934.63696376162</v>
      </c>
      <c r="L19" s="254">
        <v>-446.00758189847301</v>
      </c>
      <c r="M19" s="255">
        <v>7055.7354154324703</v>
      </c>
      <c r="N19" s="254">
        <v>6609.7278335339997</v>
      </c>
      <c r="O19" s="255">
        <f t="shared" si="2"/>
        <v>7055.7354154324703</v>
      </c>
      <c r="P19" s="26">
        <f t="shared" si="0"/>
        <v>55.499740533048701</v>
      </c>
      <c r="Q19" s="26">
        <f t="shared" si="1"/>
        <v>0</v>
      </c>
    </row>
    <row r="20" spans="1:17" ht="12.6" customHeight="1" x14ac:dyDescent="0.2">
      <c r="A20" s="252">
        <v>0.625</v>
      </c>
      <c r="B20" s="253">
        <v>3489.3187370741398</v>
      </c>
      <c r="C20" s="254">
        <v>2434.2366085373701</v>
      </c>
      <c r="D20" s="254">
        <v>243.95480365444399</v>
      </c>
      <c r="E20" s="254">
        <v>401.86919193533402</v>
      </c>
      <c r="F20" s="254">
        <v>155.562457069922</v>
      </c>
      <c r="G20" s="254">
        <v>0</v>
      </c>
      <c r="H20" s="254">
        <v>920.77125793978598</v>
      </c>
      <c r="I20" s="254">
        <v>88.110530507725301</v>
      </c>
      <c r="J20" s="254">
        <v>164.83713646561199</v>
      </c>
      <c r="K20" s="254">
        <v>-925.22067925998704</v>
      </c>
      <c r="L20" s="254">
        <v>-449.75035250258401</v>
      </c>
      <c r="M20" s="255">
        <v>6973.44004392435</v>
      </c>
      <c r="N20" s="254">
        <v>6523.6896914217596</v>
      </c>
      <c r="O20" s="255">
        <f t="shared" si="2"/>
        <v>6973.44004392435</v>
      </c>
      <c r="P20" s="26">
        <f t="shared" si="0"/>
        <v>164.83713646561199</v>
      </c>
      <c r="Q20" s="26">
        <f t="shared" si="1"/>
        <v>0</v>
      </c>
    </row>
    <row r="21" spans="1:17" ht="12.6" customHeight="1" x14ac:dyDescent="0.2">
      <c r="A21" s="252">
        <v>0.66666666666666696</v>
      </c>
      <c r="B21" s="253">
        <v>3563.40224290781</v>
      </c>
      <c r="C21" s="254">
        <v>2496.99486118188</v>
      </c>
      <c r="D21" s="254">
        <v>219.54463088853001</v>
      </c>
      <c r="E21" s="254">
        <v>404.31309804116398</v>
      </c>
      <c r="F21" s="254">
        <v>160.637461494159</v>
      </c>
      <c r="G21" s="254">
        <v>0</v>
      </c>
      <c r="H21" s="254">
        <v>538.06809948656598</v>
      </c>
      <c r="I21" s="254">
        <v>86.904580185185097</v>
      </c>
      <c r="J21" s="254">
        <v>239.726324555292</v>
      </c>
      <c r="K21" s="254">
        <v>-814.99945015868798</v>
      </c>
      <c r="L21" s="254">
        <v>-454.89568679255598</v>
      </c>
      <c r="M21" s="255">
        <v>6894.5918485819002</v>
      </c>
      <c r="N21" s="254">
        <v>6439.6961617893403</v>
      </c>
      <c r="O21" s="255">
        <f t="shared" si="2"/>
        <v>6894.5918485819002</v>
      </c>
      <c r="P21" s="26">
        <f t="shared" si="0"/>
        <v>239.726324555292</v>
      </c>
      <c r="Q21" s="26">
        <f t="shared" si="1"/>
        <v>0</v>
      </c>
    </row>
    <row r="22" spans="1:17" ht="12.6" customHeight="1" x14ac:dyDescent="0.2">
      <c r="A22" s="252">
        <v>0.70833333333333304</v>
      </c>
      <c r="B22" s="253">
        <v>3639.7386606407199</v>
      </c>
      <c r="C22" s="254">
        <v>2512.9221190601402</v>
      </c>
      <c r="D22" s="254">
        <v>241.44366169878799</v>
      </c>
      <c r="E22" s="254">
        <v>420.765469385389</v>
      </c>
      <c r="F22" s="254">
        <v>454.81555346827503</v>
      </c>
      <c r="G22" s="254">
        <v>0</v>
      </c>
      <c r="H22" s="254">
        <v>192.62459099161001</v>
      </c>
      <c r="I22" s="254">
        <v>85.625173116156205</v>
      </c>
      <c r="J22" s="254">
        <v>-717.88399556122897</v>
      </c>
      <c r="K22" s="254">
        <v>-4.9596605487976602</v>
      </c>
      <c r="L22" s="254">
        <v>-460.40738696571998</v>
      </c>
      <c r="M22" s="255">
        <v>6825.0915722510499</v>
      </c>
      <c r="N22" s="254">
        <v>6364.6841852853304</v>
      </c>
      <c r="O22" s="255">
        <f t="shared" si="2"/>
        <v>6825.0915722510499</v>
      </c>
      <c r="P22" s="26">
        <f t="shared" si="0"/>
        <v>0</v>
      </c>
      <c r="Q22" s="26">
        <f t="shared" si="1"/>
        <v>-717.88399556122897</v>
      </c>
    </row>
    <row r="23" spans="1:17" ht="12.6" customHeight="1" x14ac:dyDescent="0.2">
      <c r="A23" s="252">
        <v>0.75</v>
      </c>
      <c r="B23" s="253">
        <v>3643.2916318459502</v>
      </c>
      <c r="C23" s="254">
        <v>2767.9238933357501</v>
      </c>
      <c r="D23" s="254">
        <v>240.60049249362999</v>
      </c>
      <c r="E23" s="254">
        <v>448.94188050186102</v>
      </c>
      <c r="F23" s="254">
        <v>697.175691722593</v>
      </c>
      <c r="G23" s="254">
        <v>590.64947266814295</v>
      </c>
      <c r="H23" s="254">
        <v>11.7264957446145</v>
      </c>
      <c r="I23" s="254">
        <v>92.795898123503093</v>
      </c>
      <c r="J23" s="254">
        <v>-1238.03057146834</v>
      </c>
      <c r="K23" s="254">
        <v>0</v>
      </c>
      <c r="L23" s="254">
        <v>-493.41516026340702</v>
      </c>
      <c r="M23" s="255">
        <v>7255.0748849677002</v>
      </c>
      <c r="N23" s="254">
        <v>6761.6597247042901</v>
      </c>
      <c r="O23" s="255">
        <f t="shared" si="2"/>
        <v>7255.0748849677002</v>
      </c>
      <c r="P23" s="26">
        <f t="shared" si="0"/>
        <v>0</v>
      </c>
      <c r="Q23" s="26">
        <f t="shared" si="1"/>
        <v>-1238.03057146834</v>
      </c>
    </row>
    <row r="24" spans="1:17" ht="12.6" customHeight="1" x14ac:dyDescent="0.2">
      <c r="A24" s="252">
        <v>0.79166666666666696</v>
      </c>
      <c r="B24" s="253">
        <v>3644.19950377655</v>
      </c>
      <c r="C24" s="254">
        <v>2891.1684911819202</v>
      </c>
      <c r="D24" s="254">
        <v>249.30767835930399</v>
      </c>
      <c r="E24" s="254">
        <v>456.72821219698301</v>
      </c>
      <c r="F24" s="254">
        <v>804.23465161661602</v>
      </c>
      <c r="G24" s="254">
        <v>586.39245368576303</v>
      </c>
      <c r="H24" s="254">
        <v>1.10721269976727</v>
      </c>
      <c r="I24" s="254">
        <v>100.46146391457</v>
      </c>
      <c r="J24" s="254">
        <v>-1092.4588932985</v>
      </c>
      <c r="K24" s="254">
        <v>0</v>
      </c>
      <c r="L24" s="254">
        <v>-506.09007287084597</v>
      </c>
      <c r="M24" s="255">
        <v>7641.1407741329804</v>
      </c>
      <c r="N24" s="254">
        <v>7135.0507012621401</v>
      </c>
      <c r="O24" s="255">
        <f t="shared" si="2"/>
        <v>7641.1407741329804</v>
      </c>
      <c r="P24" s="26">
        <f t="shared" si="0"/>
        <v>0</v>
      </c>
      <c r="Q24" s="26">
        <f t="shared" si="1"/>
        <v>-1092.4588932985</v>
      </c>
    </row>
    <row r="25" spans="1:17" ht="12.6" customHeight="1" x14ac:dyDescent="0.2">
      <c r="A25" s="252">
        <v>0.83333333333333304</v>
      </c>
      <c r="B25" s="253">
        <v>3646.1620703876602</v>
      </c>
      <c r="C25" s="254">
        <v>2794.61258995651</v>
      </c>
      <c r="D25" s="254">
        <v>243.934767740692</v>
      </c>
      <c r="E25" s="254">
        <v>473.29126620207199</v>
      </c>
      <c r="F25" s="254">
        <v>728.95910304906499</v>
      </c>
      <c r="G25" s="254">
        <v>512.93761870701996</v>
      </c>
      <c r="H25" s="254">
        <v>0</v>
      </c>
      <c r="I25" s="254">
        <v>97.459047544253806</v>
      </c>
      <c r="J25" s="254">
        <v>-1163.5065828541001</v>
      </c>
      <c r="K25" s="254">
        <v>0</v>
      </c>
      <c r="L25" s="254">
        <v>-496.59862054660601</v>
      </c>
      <c r="M25" s="255">
        <v>7333.8498807331698</v>
      </c>
      <c r="N25" s="254">
        <v>6837.2512601865601</v>
      </c>
      <c r="O25" s="255">
        <f t="shared" si="2"/>
        <v>7333.8498807331698</v>
      </c>
      <c r="P25" s="26">
        <f t="shared" si="0"/>
        <v>0</v>
      </c>
      <c r="Q25" s="26">
        <f t="shared" si="1"/>
        <v>-1163.5065828541001</v>
      </c>
    </row>
    <row r="26" spans="1:17" ht="12.6" customHeight="1" x14ac:dyDescent="0.2">
      <c r="A26" s="252">
        <v>0.875</v>
      </c>
      <c r="B26" s="253">
        <v>3650.3875962090601</v>
      </c>
      <c r="C26" s="254">
        <v>2702.8129232975598</v>
      </c>
      <c r="D26" s="254">
        <v>245.307214330081</v>
      </c>
      <c r="E26" s="254">
        <v>450.39549186389002</v>
      </c>
      <c r="F26" s="254">
        <v>556.85587279022297</v>
      </c>
      <c r="G26" s="254">
        <v>519.256976440421</v>
      </c>
      <c r="H26" s="254">
        <v>0</v>
      </c>
      <c r="I26" s="254">
        <v>98.753668771691196</v>
      </c>
      <c r="J26" s="254">
        <v>-1275.8339572449499</v>
      </c>
      <c r="K26" s="254">
        <v>0</v>
      </c>
      <c r="L26" s="254">
        <v>-485.94954792458702</v>
      </c>
      <c r="M26" s="255">
        <v>6947.9357864579697</v>
      </c>
      <c r="N26" s="254">
        <v>6461.9862385333799</v>
      </c>
      <c r="O26" s="255">
        <f t="shared" si="2"/>
        <v>6947.9357864579697</v>
      </c>
      <c r="P26" s="26">
        <f t="shared" si="0"/>
        <v>0</v>
      </c>
      <c r="Q26" s="26">
        <f t="shared" si="1"/>
        <v>-1275.8339572449499</v>
      </c>
    </row>
    <row r="27" spans="1:17" ht="12.6" customHeight="1" x14ac:dyDescent="0.2">
      <c r="A27" s="252">
        <v>0.91666666666666696</v>
      </c>
      <c r="B27" s="253">
        <v>3653.28137254385</v>
      </c>
      <c r="C27" s="254">
        <v>2685.2670064845702</v>
      </c>
      <c r="D27" s="254">
        <v>247.89015070920499</v>
      </c>
      <c r="E27" s="254">
        <v>405.21220229742403</v>
      </c>
      <c r="F27" s="254">
        <v>327.38833338647902</v>
      </c>
      <c r="G27" s="254">
        <v>510.71773268103402</v>
      </c>
      <c r="H27" s="254">
        <v>0</v>
      </c>
      <c r="I27" s="254">
        <v>87.639680552943403</v>
      </c>
      <c r="J27" s="254">
        <v>-1103.1873173275501</v>
      </c>
      <c r="K27" s="254">
        <v>0</v>
      </c>
      <c r="L27" s="254">
        <v>-479.96479891776102</v>
      </c>
      <c r="M27" s="255">
        <v>6814.2091613279499</v>
      </c>
      <c r="N27" s="254">
        <v>6334.2443624101898</v>
      </c>
      <c r="O27" s="255">
        <f t="shared" si="2"/>
        <v>6814.2091613279499</v>
      </c>
      <c r="P27" s="26">
        <f t="shared" si="0"/>
        <v>0</v>
      </c>
      <c r="Q27" s="26">
        <f t="shared" si="1"/>
        <v>-1103.1873173275501</v>
      </c>
    </row>
    <row r="28" spans="1:17" ht="12.6" customHeight="1" x14ac:dyDescent="0.2">
      <c r="A28" s="250">
        <v>0.95833333333333304</v>
      </c>
      <c r="B28" s="251">
        <v>3656.0449697887798</v>
      </c>
      <c r="C28" s="251">
        <v>2688.6112606131001</v>
      </c>
      <c r="D28" s="251">
        <v>224.79565577069101</v>
      </c>
      <c r="E28" s="251">
        <v>402.89010279867301</v>
      </c>
      <c r="F28" s="251">
        <v>237.679515975909</v>
      </c>
      <c r="G28" s="251">
        <v>313.96061539707</v>
      </c>
      <c r="H28" s="251">
        <v>0</v>
      </c>
      <c r="I28" s="251">
        <v>84.895074458443901</v>
      </c>
      <c r="J28" s="251">
        <v>-1105.1839085096401</v>
      </c>
      <c r="K28" s="251">
        <v>0</v>
      </c>
      <c r="L28" s="251">
        <v>-476.36332012134</v>
      </c>
      <c r="M28" s="251">
        <v>6503.6932862930298</v>
      </c>
      <c r="N28" s="251">
        <v>6027.3299661716901</v>
      </c>
      <c r="O28" s="251">
        <f t="shared" si="2"/>
        <v>6503.6932862930298</v>
      </c>
      <c r="P28" s="26">
        <f t="shared" si="0"/>
        <v>0</v>
      </c>
      <c r="Q28" s="26">
        <f t="shared" si="1"/>
        <v>-1105.1839085096401</v>
      </c>
    </row>
    <row r="29" spans="1:17" s="15" customFormat="1" ht="11.25" x14ac:dyDescent="0.2">
      <c r="O29" s="14" t="s">
        <v>102</v>
      </c>
    </row>
    <row r="31" spans="1:17" x14ac:dyDescent="0.2">
      <c r="A31" s="318" t="s">
        <v>422</v>
      </c>
      <c r="B31" s="319"/>
      <c r="C31" s="319"/>
      <c r="D31" s="319"/>
      <c r="E31" s="193" t="s">
        <v>4</v>
      </c>
      <c r="F31" s="193"/>
    </row>
    <row r="32" spans="1:17" x14ac:dyDescent="0.2">
      <c r="A32" s="456" t="s">
        <v>355</v>
      </c>
      <c r="B32" s="456"/>
      <c r="C32" s="456"/>
      <c r="D32" s="456"/>
      <c r="E32" s="177">
        <f>SUM(E33:E42)</f>
        <v>5599.4874964596183</v>
      </c>
      <c r="F32" s="320">
        <f t="shared" ref="F32:F42" si="3">E32/$E$32</f>
        <v>1</v>
      </c>
    </row>
    <row r="33" spans="1:6" x14ac:dyDescent="0.2">
      <c r="A33" s="451" t="s">
        <v>380</v>
      </c>
      <c r="B33" s="451"/>
      <c r="C33" s="451"/>
      <c r="D33" s="451"/>
      <c r="E33" s="161">
        <f t="array" ref="E33:E42">TRANSPOSE(INDEX(B5:K28,MATCH(MIN(M5:M28),M5:M28,0),0))</f>
        <v>3638.33182930165</v>
      </c>
      <c r="F33" s="321">
        <f t="shared" si="3"/>
        <v>0.64976157757331432</v>
      </c>
    </row>
    <row r="34" spans="1:6" x14ac:dyDescent="0.2">
      <c r="A34" s="451" t="s">
        <v>381</v>
      </c>
      <c r="B34" s="451"/>
      <c r="C34" s="451"/>
      <c r="D34" s="452"/>
      <c r="E34" s="158">
        <v>2496.5405358256598</v>
      </c>
      <c r="F34" s="322">
        <f t="shared" si="3"/>
        <v>0.44585161363502368</v>
      </c>
    </row>
    <row r="35" spans="1:6" x14ac:dyDescent="0.2">
      <c r="A35" s="451" t="s">
        <v>384</v>
      </c>
      <c r="B35" s="451"/>
      <c r="C35" s="451"/>
      <c r="D35" s="452"/>
      <c r="E35" s="158">
        <v>209.65700833944899</v>
      </c>
      <c r="F35" s="322">
        <f t="shared" si="3"/>
        <v>3.7442178140768882E-2</v>
      </c>
    </row>
    <row r="36" spans="1:6" x14ac:dyDescent="0.2">
      <c r="A36" s="308" t="s">
        <v>385</v>
      </c>
      <c r="B36" s="323"/>
      <c r="C36" s="323"/>
      <c r="D36" s="323"/>
      <c r="E36" s="158">
        <v>398.68302147791098</v>
      </c>
      <c r="F36" s="322">
        <f t="shared" si="3"/>
        <v>7.1199912800945772E-2</v>
      </c>
    </row>
    <row r="37" spans="1:6" x14ac:dyDescent="0.2">
      <c r="A37" s="451" t="s">
        <v>382</v>
      </c>
      <c r="B37" s="451"/>
      <c r="C37" s="451"/>
      <c r="D37" s="452"/>
      <c r="E37" s="158">
        <v>422.66758077944797</v>
      </c>
      <c r="F37" s="322">
        <f t="shared" si="3"/>
        <v>7.5483261824709408E-2</v>
      </c>
    </row>
    <row r="38" spans="1:6" x14ac:dyDescent="0.2">
      <c r="A38" s="451" t="s">
        <v>386</v>
      </c>
      <c r="B38" s="451"/>
      <c r="C38" s="451"/>
      <c r="D38" s="452"/>
      <c r="E38" s="158">
        <v>0</v>
      </c>
      <c r="F38" s="322">
        <f t="shared" si="3"/>
        <v>0</v>
      </c>
    </row>
    <row r="39" spans="1:6" x14ac:dyDescent="0.2">
      <c r="A39" s="451" t="s">
        <v>387</v>
      </c>
      <c r="B39" s="451"/>
      <c r="C39" s="451"/>
      <c r="D39" s="452"/>
      <c r="E39" s="158">
        <v>0</v>
      </c>
      <c r="F39" s="322">
        <f t="shared" si="3"/>
        <v>0</v>
      </c>
    </row>
    <row r="40" spans="1:6" x14ac:dyDescent="0.2">
      <c r="A40" s="451" t="s">
        <v>388</v>
      </c>
      <c r="B40" s="451"/>
      <c r="C40" s="451"/>
      <c r="D40" s="452"/>
      <c r="E40" s="158">
        <v>107.22286361697</v>
      </c>
      <c r="F40" s="322">
        <f t="shared" si="3"/>
        <v>1.9148692391002513E-2</v>
      </c>
    </row>
    <row r="41" spans="1:6" x14ac:dyDescent="0.2">
      <c r="A41" s="451" t="s">
        <v>376</v>
      </c>
      <c r="B41" s="451"/>
      <c r="C41" s="451"/>
      <c r="D41" s="452"/>
      <c r="E41" s="158">
        <v>-1673.61534288147</v>
      </c>
      <c r="F41" s="322">
        <f t="shared" si="3"/>
        <v>-0.2988872363657647</v>
      </c>
    </row>
    <row r="42" spans="1:6" x14ac:dyDescent="0.2">
      <c r="A42" s="451" t="s">
        <v>94</v>
      </c>
      <c r="B42" s="451"/>
      <c r="C42" s="451"/>
      <c r="D42" s="451"/>
      <c r="E42" s="161">
        <v>0</v>
      </c>
      <c r="F42" s="321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2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0"/>
  <sheetViews>
    <sheetView showGridLines="0" zoomScaleNormal="100" zoomScaleSheetLayoutView="100" workbookViewId="0"/>
  </sheetViews>
  <sheetFormatPr defaultColWidth="9.140625" defaultRowHeight="12" x14ac:dyDescent="0.2"/>
  <cols>
    <col min="1" max="1" width="5.5703125" style="9" customWidth="1"/>
    <col min="2" max="2" width="20.5703125" style="9" customWidth="1"/>
    <col min="3" max="10" width="9.140625" style="9" customWidth="1"/>
    <col min="11" max="16384" width="9.140625" style="9"/>
  </cols>
  <sheetData>
    <row r="1" spans="1:12" s="44" customFormat="1" ht="18.75" x14ac:dyDescent="0.3">
      <c r="A1" s="128" t="s">
        <v>182</v>
      </c>
    </row>
    <row r="2" spans="1:12" s="45" customFormat="1" ht="6" customHeight="1" x14ac:dyDescent="0.25"/>
    <row r="3" spans="1:12" s="45" customFormat="1" ht="24.75" customHeight="1" x14ac:dyDescent="0.25">
      <c r="A3" s="305" t="s">
        <v>190</v>
      </c>
      <c r="B3" s="56" t="s">
        <v>191</v>
      </c>
      <c r="D3" s="303"/>
      <c r="E3" s="303"/>
      <c r="F3" s="303"/>
      <c r="G3" s="304"/>
      <c r="H3" s="304"/>
      <c r="I3" s="304"/>
    </row>
    <row r="4" spans="1:12" s="45" customFormat="1" ht="24.75" customHeight="1" x14ac:dyDescent="0.25">
      <c r="A4" s="305" t="s">
        <v>118</v>
      </c>
      <c r="B4" s="56" t="s">
        <v>119</v>
      </c>
      <c r="D4" s="304"/>
      <c r="E4" s="304"/>
      <c r="F4" s="304"/>
      <c r="G4" s="304"/>
      <c r="H4" s="304"/>
      <c r="I4" s="304"/>
      <c r="J4" s="46"/>
    </row>
    <row r="5" spans="1:12" s="45" customFormat="1" ht="24.75" customHeight="1" x14ac:dyDescent="0.25">
      <c r="A5" s="305" t="s">
        <v>46</v>
      </c>
      <c r="B5" s="56" t="s">
        <v>130</v>
      </c>
      <c r="D5" s="304"/>
      <c r="E5" s="304"/>
      <c r="F5" s="304"/>
      <c r="G5" s="304"/>
      <c r="H5" s="304"/>
      <c r="I5" s="304"/>
      <c r="J5" s="46"/>
    </row>
    <row r="6" spans="1:12" s="45" customFormat="1" ht="24.75" customHeight="1" x14ac:dyDescent="0.25">
      <c r="A6" s="305" t="s">
        <v>7</v>
      </c>
      <c r="B6" s="56" t="s">
        <v>127</v>
      </c>
      <c r="D6" s="304"/>
      <c r="E6" s="304"/>
      <c r="F6" s="304"/>
      <c r="G6" s="304"/>
      <c r="H6" s="304"/>
      <c r="I6" s="304"/>
      <c r="J6" s="46"/>
    </row>
    <row r="7" spans="1:12" s="45" customFormat="1" ht="24.75" customHeight="1" x14ac:dyDescent="0.25">
      <c r="A7" s="305" t="s">
        <v>132</v>
      </c>
      <c r="B7" s="56" t="s">
        <v>133</v>
      </c>
      <c r="D7" s="304"/>
      <c r="E7" s="304"/>
      <c r="F7" s="304"/>
      <c r="G7" s="304"/>
      <c r="H7" s="304"/>
      <c r="I7" s="304"/>
      <c r="J7" s="46"/>
      <c r="K7" s="47"/>
    </row>
    <row r="8" spans="1:12" s="45" customFormat="1" ht="24.75" customHeight="1" x14ac:dyDescent="0.25">
      <c r="A8" s="305" t="s">
        <v>140</v>
      </c>
      <c r="B8" s="56" t="s">
        <v>141</v>
      </c>
      <c r="D8" s="304"/>
      <c r="E8" s="304"/>
      <c r="F8" s="304"/>
      <c r="G8" s="304"/>
      <c r="H8" s="304"/>
      <c r="I8" s="304"/>
      <c r="J8" s="48"/>
    </row>
    <row r="9" spans="1:12" s="45" customFormat="1" ht="24.75" customHeight="1" x14ac:dyDescent="0.25">
      <c r="A9" s="305" t="s">
        <v>144</v>
      </c>
      <c r="B9" s="56" t="s">
        <v>145</v>
      </c>
      <c r="D9" s="304"/>
      <c r="E9" s="304"/>
      <c r="F9" s="304"/>
      <c r="G9" s="304"/>
      <c r="H9" s="304"/>
      <c r="I9" s="304"/>
    </row>
    <row r="10" spans="1:12" s="45" customFormat="1" ht="24.75" customHeight="1" x14ac:dyDescent="0.25">
      <c r="A10" s="305" t="s">
        <v>146</v>
      </c>
      <c r="B10" s="56" t="s">
        <v>147</v>
      </c>
      <c r="D10" s="304"/>
      <c r="E10" s="304"/>
      <c r="F10" s="304"/>
      <c r="G10" s="304"/>
      <c r="H10" s="304"/>
      <c r="I10" s="304"/>
    </row>
    <row r="11" spans="1:12" s="45" customFormat="1" ht="24.75" customHeight="1" x14ac:dyDescent="0.25">
      <c r="A11" s="305" t="s">
        <v>177</v>
      </c>
      <c r="B11" s="56" t="s">
        <v>178</v>
      </c>
      <c r="D11" s="304"/>
      <c r="E11" s="304"/>
      <c r="F11" s="304"/>
      <c r="G11" s="304"/>
      <c r="H11" s="304"/>
      <c r="I11" s="304"/>
    </row>
    <row r="12" spans="1:12" s="45" customFormat="1" ht="24.75" customHeight="1" x14ac:dyDescent="0.25">
      <c r="A12" s="305" t="s">
        <v>120</v>
      </c>
      <c r="B12" s="56" t="s">
        <v>121</v>
      </c>
      <c r="D12" s="304"/>
      <c r="E12" s="304"/>
      <c r="F12" s="304"/>
      <c r="G12" s="304"/>
      <c r="H12" s="304"/>
      <c r="I12" s="304"/>
    </row>
    <row r="13" spans="1:12" s="45" customFormat="1" ht="24.75" customHeight="1" x14ac:dyDescent="0.25">
      <c r="A13" s="305" t="s">
        <v>122</v>
      </c>
      <c r="B13" s="56" t="s">
        <v>123</v>
      </c>
      <c r="D13" s="304"/>
      <c r="E13" s="304"/>
      <c r="F13" s="304"/>
      <c r="G13" s="304"/>
      <c r="H13" s="304"/>
      <c r="I13" s="304"/>
    </row>
    <row r="14" spans="1:12" s="45" customFormat="1" ht="24.75" customHeight="1" x14ac:dyDescent="0.25">
      <c r="A14" s="305" t="s">
        <v>136</v>
      </c>
      <c r="B14" s="56" t="s">
        <v>137</v>
      </c>
      <c r="D14" s="304"/>
      <c r="E14" s="304"/>
      <c r="F14" s="304"/>
      <c r="G14" s="304"/>
      <c r="H14" s="304"/>
      <c r="I14" s="304"/>
    </row>
    <row r="15" spans="1:12" s="45" customFormat="1" ht="24.75" customHeight="1" x14ac:dyDescent="0.25">
      <c r="A15" s="305" t="s">
        <v>134</v>
      </c>
      <c r="B15" s="56" t="s">
        <v>135</v>
      </c>
      <c r="D15" s="304"/>
      <c r="E15" s="304"/>
      <c r="F15" s="304"/>
      <c r="G15" s="304"/>
      <c r="H15" s="304"/>
      <c r="I15" s="304"/>
      <c r="K15" s="48"/>
      <c r="L15" s="48"/>
    </row>
    <row r="16" spans="1:12" s="45" customFormat="1" ht="24.75" customHeight="1" x14ac:dyDescent="0.25">
      <c r="A16" s="305" t="s">
        <v>22</v>
      </c>
      <c r="B16" s="56" t="s">
        <v>124</v>
      </c>
      <c r="D16" s="304"/>
      <c r="E16" s="304"/>
      <c r="F16" s="304"/>
      <c r="G16" s="304"/>
      <c r="H16" s="304"/>
      <c r="I16" s="304"/>
      <c r="K16" s="48"/>
      <c r="L16" s="48"/>
    </row>
    <row r="17" spans="1:12" s="45" customFormat="1" ht="24.75" customHeight="1" x14ac:dyDescent="0.25">
      <c r="A17" s="305" t="s">
        <v>44</v>
      </c>
      <c r="B17" s="56" t="s">
        <v>131</v>
      </c>
      <c r="D17" s="304"/>
      <c r="E17" s="304"/>
      <c r="F17" s="304"/>
      <c r="G17" s="304"/>
      <c r="H17" s="304"/>
      <c r="I17" s="304"/>
      <c r="K17" s="48"/>
      <c r="L17" s="48"/>
    </row>
    <row r="18" spans="1:12" s="45" customFormat="1" ht="24.75" customHeight="1" x14ac:dyDescent="0.25">
      <c r="A18" s="305" t="s">
        <v>138</v>
      </c>
      <c r="B18" s="56" t="s">
        <v>139</v>
      </c>
      <c r="D18" s="304"/>
      <c r="E18" s="304"/>
      <c r="F18" s="304"/>
      <c r="G18" s="304"/>
      <c r="H18" s="304"/>
      <c r="I18" s="304"/>
      <c r="K18" s="48"/>
      <c r="L18" s="48"/>
    </row>
    <row r="19" spans="1:12" s="45" customFormat="1" ht="24.75" customHeight="1" x14ac:dyDescent="0.25">
      <c r="A19" s="305" t="s">
        <v>125</v>
      </c>
      <c r="B19" s="56" t="s">
        <v>126</v>
      </c>
      <c r="D19" s="304"/>
      <c r="E19" s="304"/>
      <c r="F19" s="304"/>
      <c r="G19" s="304"/>
      <c r="H19" s="304"/>
      <c r="I19" s="304"/>
      <c r="K19" s="48"/>
      <c r="L19" s="48"/>
    </row>
    <row r="20" spans="1:12" s="45" customFormat="1" ht="24.75" customHeight="1" x14ac:dyDescent="0.25">
      <c r="A20" s="305" t="s">
        <v>150</v>
      </c>
      <c r="B20" s="56" t="s">
        <v>148</v>
      </c>
      <c r="D20" s="304"/>
      <c r="E20" s="304"/>
      <c r="F20" s="304"/>
      <c r="G20" s="304"/>
      <c r="H20" s="304"/>
      <c r="I20" s="304"/>
      <c r="K20" s="48"/>
      <c r="L20" s="48"/>
    </row>
    <row r="21" spans="1:12" s="45" customFormat="1" ht="24.75" customHeight="1" x14ac:dyDescent="0.25">
      <c r="A21" s="305" t="s">
        <v>142</v>
      </c>
      <c r="B21" s="56" t="s">
        <v>143</v>
      </c>
      <c r="D21" s="304"/>
      <c r="E21" s="304"/>
      <c r="F21" s="304"/>
      <c r="G21" s="304"/>
      <c r="H21" s="304"/>
      <c r="I21" s="304"/>
      <c r="K21" s="48"/>
      <c r="L21" s="48"/>
    </row>
    <row r="22" spans="1:12" s="45" customFormat="1" ht="24.75" customHeight="1" x14ac:dyDescent="0.25">
      <c r="A22" s="305" t="s">
        <v>128</v>
      </c>
      <c r="B22" s="56" t="s">
        <v>129</v>
      </c>
      <c r="D22" s="304"/>
      <c r="E22" s="304"/>
      <c r="F22" s="304"/>
      <c r="G22" s="304"/>
      <c r="H22" s="304"/>
      <c r="I22" s="304"/>
    </row>
    <row r="23" spans="1:12" s="45" customFormat="1" ht="24.75" customHeight="1" x14ac:dyDescent="0.25">
      <c r="A23" s="305" t="s">
        <v>151</v>
      </c>
      <c r="B23" s="56" t="s">
        <v>149</v>
      </c>
    </row>
    <row r="24" spans="1:12" s="45" customFormat="1" ht="24.75" customHeight="1" x14ac:dyDescent="0.25">
      <c r="A24" s="305"/>
      <c r="B24" s="56"/>
    </row>
    <row r="25" spans="1:12" s="45" customFormat="1" ht="24.75" customHeight="1" x14ac:dyDescent="0.25">
      <c r="A25" s="305"/>
      <c r="B25" s="56"/>
    </row>
    <row r="26" spans="1:12" s="45" customFormat="1" ht="24.75" customHeight="1" x14ac:dyDescent="0.25">
      <c r="A26" s="305"/>
      <c r="B26" s="56"/>
    </row>
    <row r="27" spans="1:12" s="45" customFormat="1" ht="24.75" customHeight="1" x14ac:dyDescent="0.25">
      <c r="A27" s="305"/>
      <c r="B27" s="56"/>
    </row>
    <row r="28" spans="1:12" s="45" customFormat="1" ht="24.75" customHeight="1" x14ac:dyDescent="0.25">
      <c r="A28" s="305"/>
      <c r="B28" s="56"/>
    </row>
    <row r="29" spans="1:12" s="45" customFormat="1" ht="24.75" customHeight="1" x14ac:dyDescent="0.25">
      <c r="A29" s="305"/>
      <c r="B29" s="56"/>
    </row>
    <row r="30" spans="1:12" s="45" customFormat="1" ht="24.75" customHeight="1" x14ac:dyDescent="0.25">
      <c r="A30" s="305"/>
      <c r="B30" s="56"/>
    </row>
    <row r="31" spans="1:12" s="45" customFormat="1" ht="24.75" customHeight="1" x14ac:dyDescent="0.25">
      <c r="A31" s="305"/>
      <c r="B31" s="56"/>
    </row>
    <row r="32" spans="1:12" s="45" customFormat="1" ht="24.75" customHeight="1" x14ac:dyDescent="0.25">
      <c r="A32" s="305"/>
      <c r="B32" s="56"/>
    </row>
    <row r="33" spans="1:10" s="45" customFormat="1" ht="24.75" customHeight="1" x14ac:dyDescent="0.25">
      <c r="A33" s="305"/>
      <c r="B33" s="56"/>
    </row>
    <row r="34" spans="1:10" s="45" customFormat="1" ht="22.5" customHeight="1" x14ac:dyDescent="0.25">
      <c r="A34" s="305"/>
      <c r="B34" s="56"/>
    </row>
    <row r="35" spans="1:10" s="45" customFormat="1" ht="15" x14ac:dyDescent="0.25">
      <c r="A35" s="46" t="s">
        <v>275</v>
      </c>
    </row>
    <row r="36" spans="1:10" s="56" customFormat="1" ht="24.75" customHeight="1" x14ac:dyDescent="0.2">
      <c r="A36" s="307" t="s">
        <v>276</v>
      </c>
    </row>
    <row r="37" spans="1:10" s="45" customFormat="1" ht="15" x14ac:dyDescent="0.25">
      <c r="A37" s="46" t="s">
        <v>195</v>
      </c>
    </row>
    <row r="38" spans="1:10" s="56" customFormat="1" ht="24.75" customHeight="1" x14ac:dyDescent="0.2">
      <c r="A38" s="307" t="s">
        <v>196</v>
      </c>
    </row>
    <row r="39" spans="1:10" s="45" customFormat="1" ht="15" x14ac:dyDescent="0.25">
      <c r="A39" s="46" t="s">
        <v>153</v>
      </c>
    </row>
    <row r="40" spans="1:10" s="56" customFormat="1" ht="39.75" customHeight="1" x14ac:dyDescent="0.2">
      <c r="A40" s="383" t="s">
        <v>418</v>
      </c>
      <c r="B40" s="383"/>
      <c r="C40" s="383"/>
      <c r="D40" s="383"/>
      <c r="E40" s="383"/>
      <c r="F40" s="383"/>
      <c r="G40" s="383"/>
      <c r="H40" s="383"/>
      <c r="I40" s="383"/>
      <c r="J40" s="383"/>
    </row>
    <row r="41" spans="1:10" s="45" customFormat="1" ht="15" x14ac:dyDescent="0.25">
      <c r="A41" s="46" t="s">
        <v>174</v>
      </c>
    </row>
    <row r="42" spans="1:10" s="56" customFormat="1" ht="24.75" customHeight="1" x14ac:dyDescent="0.2">
      <c r="A42" s="307" t="s">
        <v>193</v>
      </c>
      <c r="B42" s="306"/>
    </row>
    <row r="43" spans="1:10" s="45" customFormat="1" ht="15" x14ac:dyDescent="0.25">
      <c r="A43" s="46" t="s">
        <v>360</v>
      </c>
    </row>
    <row r="44" spans="1:10" s="56" customFormat="1" ht="54.75" customHeight="1" x14ac:dyDescent="0.2">
      <c r="A44" s="382" t="s">
        <v>372</v>
      </c>
      <c r="B44" s="382"/>
      <c r="C44" s="382"/>
      <c r="D44" s="382"/>
      <c r="E44" s="382"/>
      <c r="F44" s="382"/>
      <c r="G44" s="382"/>
      <c r="H44" s="382"/>
      <c r="I44" s="382"/>
      <c r="J44" s="382"/>
    </row>
    <row r="45" spans="1:10" s="45" customFormat="1" ht="15" x14ac:dyDescent="0.25">
      <c r="A45" s="46" t="s">
        <v>365</v>
      </c>
    </row>
    <row r="46" spans="1:10" s="56" customFormat="1" ht="24.75" customHeight="1" x14ac:dyDescent="0.2">
      <c r="A46" s="307" t="s">
        <v>370</v>
      </c>
    </row>
    <row r="47" spans="1:10" s="45" customFormat="1" ht="18" x14ac:dyDescent="0.35">
      <c r="A47" s="46" t="s">
        <v>361</v>
      </c>
    </row>
    <row r="48" spans="1:10" s="45" customFormat="1" ht="69.75" customHeight="1" x14ac:dyDescent="0.25">
      <c r="A48" s="382" t="s">
        <v>419</v>
      </c>
      <c r="B48" s="382"/>
      <c r="C48" s="382"/>
      <c r="D48" s="382"/>
      <c r="E48" s="382"/>
      <c r="F48" s="382"/>
      <c r="G48" s="382"/>
      <c r="H48" s="382"/>
      <c r="I48" s="382"/>
      <c r="J48" s="382"/>
    </row>
    <row r="49" spans="1:10" s="45" customFormat="1" ht="18" x14ac:dyDescent="0.35">
      <c r="A49" s="46" t="s">
        <v>362</v>
      </c>
    </row>
    <row r="50" spans="1:10" s="56" customFormat="1" ht="24.75" customHeight="1" x14ac:dyDescent="0.2">
      <c r="A50" s="307" t="s">
        <v>367</v>
      </c>
    </row>
    <row r="51" spans="1:10" s="45" customFormat="1" ht="15" x14ac:dyDescent="0.25">
      <c r="A51" s="46" t="s">
        <v>363</v>
      </c>
    </row>
    <row r="52" spans="1:10" s="56" customFormat="1" ht="24.75" customHeight="1" x14ac:dyDescent="0.2">
      <c r="A52" s="307" t="s">
        <v>368</v>
      </c>
    </row>
    <row r="53" spans="1:10" s="45" customFormat="1" ht="15" x14ac:dyDescent="0.25">
      <c r="A53" s="46" t="s">
        <v>364</v>
      </c>
    </row>
    <row r="54" spans="1:10" s="56" customFormat="1" ht="24.75" customHeight="1" x14ac:dyDescent="0.2">
      <c r="A54" s="307" t="s">
        <v>369</v>
      </c>
    </row>
    <row r="55" spans="1:10" s="45" customFormat="1" ht="15" x14ac:dyDescent="0.25">
      <c r="A55" s="46" t="s">
        <v>152</v>
      </c>
    </row>
    <row r="56" spans="1:10" s="56" customFormat="1" ht="24.75" customHeight="1" x14ac:dyDescent="0.2">
      <c r="A56" s="307" t="s">
        <v>192</v>
      </c>
    </row>
    <row r="57" spans="1:10" s="45" customFormat="1" ht="15" x14ac:dyDescent="0.25">
      <c r="A57" s="46" t="s">
        <v>366</v>
      </c>
    </row>
    <row r="58" spans="1:10" s="56" customFormat="1" ht="24.75" customHeight="1" x14ac:dyDescent="0.2">
      <c r="A58" s="307" t="s">
        <v>371</v>
      </c>
    </row>
    <row r="59" spans="1:10" s="45" customFormat="1" ht="15" x14ac:dyDescent="0.25">
      <c r="A59" s="46" t="s">
        <v>197</v>
      </c>
    </row>
    <row r="60" spans="1:10" s="45" customFormat="1" ht="39.75" customHeight="1" x14ac:dyDescent="0.25">
      <c r="A60" s="382" t="s">
        <v>253</v>
      </c>
      <c r="B60" s="382"/>
      <c r="C60" s="382"/>
      <c r="D60" s="382"/>
      <c r="E60" s="382"/>
      <c r="F60" s="382"/>
      <c r="G60" s="382"/>
      <c r="H60" s="382"/>
      <c r="I60" s="382"/>
      <c r="J60" s="382"/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438</v>
      </c>
      <c r="B1" s="175"/>
      <c r="N1" s="62"/>
      <c r="O1" s="129" t="str">
        <f>Titulní!A35</f>
        <v>IV. čtvrtletí 2020</v>
      </c>
    </row>
    <row r="2" spans="1:27" ht="6" customHeight="1" x14ac:dyDescent="0.2">
      <c r="B2" s="30"/>
    </row>
    <row r="3" spans="1:27" s="18" customFormat="1" ht="13.5" x14ac:dyDescent="0.2">
      <c r="A3" s="311" t="s">
        <v>56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376</v>
      </c>
      <c r="K3" s="311" t="s">
        <v>94</v>
      </c>
      <c r="L3" s="311" t="s">
        <v>211</v>
      </c>
      <c r="M3" s="311" t="s">
        <v>354</v>
      </c>
      <c r="N3" s="311" t="s">
        <v>374</v>
      </c>
      <c r="O3" s="311" t="s">
        <v>375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377</v>
      </c>
      <c r="Q4" s="317" t="s">
        <v>378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3667.5563134631602</v>
      </c>
      <c r="C5" s="314">
        <v>3205.31108285653</v>
      </c>
      <c r="D5" s="314">
        <v>303.56617405761699</v>
      </c>
      <c r="E5" s="314">
        <v>423.394963573165</v>
      </c>
      <c r="F5" s="314">
        <v>259.92736727744102</v>
      </c>
      <c r="G5" s="314">
        <v>0</v>
      </c>
      <c r="H5" s="314">
        <v>0</v>
      </c>
      <c r="I5" s="314">
        <v>82.412397065372204</v>
      </c>
      <c r="J5" s="314">
        <v>-1805.0002799456199</v>
      </c>
      <c r="K5" s="314">
        <v>-33.464265658248301</v>
      </c>
      <c r="L5" s="314">
        <v>-507.42516209945097</v>
      </c>
      <c r="M5" s="314">
        <v>6103.7037526894101</v>
      </c>
      <c r="N5" s="314">
        <v>5596.27859058996</v>
      </c>
      <c r="O5" s="314">
        <f>M5</f>
        <v>6103.7037526894101</v>
      </c>
      <c r="P5" s="26">
        <f t="shared" ref="P5:P28" si="0">IF(J5&lt;0,0,J5)</f>
        <v>0</v>
      </c>
      <c r="Q5" s="26">
        <f t="shared" ref="Q5:Q28" si="1">IF(J5&lt;0,J5,0)</f>
        <v>-1805.0002799456199</v>
      </c>
    </row>
    <row r="6" spans="1:27" ht="12.6" customHeight="1" x14ac:dyDescent="0.2">
      <c r="A6" s="252">
        <v>4.1666666666666664E-2</v>
      </c>
      <c r="B6" s="253">
        <v>3670.22274893536</v>
      </c>
      <c r="C6" s="254">
        <v>3237.6313375878299</v>
      </c>
      <c r="D6" s="254">
        <v>310.01334333030798</v>
      </c>
      <c r="E6" s="254">
        <v>422.36605151237097</v>
      </c>
      <c r="F6" s="254">
        <v>182.64922073234399</v>
      </c>
      <c r="G6" s="254">
        <v>0</v>
      </c>
      <c r="H6" s="254">
        <v>0</v>
      </c>
      <c r="I6" s="254">
        <v>87.700703110516699</v>
      </c>
      <c r="J6" s="254">
        <v>-982.44667016175595</v>
      </c>
      <c r="K6" s="254">
        <v>-926.78635940538697</v>
      </c>
      <c r="L6" s="254">
        <v>-509.89929943249302</v>
      </c>
      <c r="M6" s="255">
        <v>6001.3503756415903</v>
      </c>
      <c r="N6" s="254">
        <v>5491.4510762090904</v>
      </c>
      <c r="O6" s="255">
        <f t="shared" ref="O6:O28" si="2">M6</f>
        <v>6001.3503756415903</v>
      </c>
      <c r="P6" s="26">
        <f t="shared" si="0"/>
        <v>0</v>
      </c>
      <c r="Q6" s="26">
        <f t="shared" si="1"/>
        <v>-982.44667016175595</v>
      </c>
    </row>
    <row r="7" spans="1:27" ht="12.6" customHeight="1" x14ac:dyDescent="0.2">
      <c r="A7" s="252">
        <v>8.3333333333333301E-2</v>
      </c>
      <c r="B7" s="253">
        <v>3673.3244077315699</v>
      </c>
      <c r="C7" s="254">
        <v>3121.47963217906</v>
      </c>
      <c r="D7" s="254">
        <v>307.540983452131</v>
      </c>
      <c r="E7" s="254">
        <v>421.20366969090298</v>
      </c>
      <c r="F7" s="254">
        <v>182.07556423622901</v>
      </c>
      <c r="G7" s="254">
        <v>0</v>
      </c>
      <c r="H7" s="254">
        <v>0</v>
      </c>
      <c r="I7" s="254">
        <v>86.781608037438403</v>
      </c>
      <c r="J7" s="254">
        <v>-834.09112895798205</v>
      </c>
      <c r="K7" s="254">
        <v>-953.71819542626099</v>
      </c>
      <c r="L7" s="254">
        <v>-499.80078579713501</v>
      </c>
      <c r="M7" s="255">
        <v>6004.5965409430901</v>
      </c>
      <c r="N7" s="254">
        <v>5504.7957551459604</v>
      </c>
      <c r="O7" s="255">
        <f t="shared" si="2"/>
        <v>6004.5965409430901</v>
      </c>
      <c r="P7" s="26">
        <f t="shared" si="0"/>
        <v>0</v>
      </c>
      <c r="Q7" s="26">
        <f t="shared" si="1"/>
        <v>-834.09112895798205</v>
      </c>
    </row>
    <row r="8" spans="1:27" ht="12.6" customHeight="1" x14ac:dyDescent="0.2">
      <c r="A8" s="252">
        <v>0.125</v>
      </c>
      <c r="B8" s="253">
        <v>3678.0419455341498</v>
      </c>
      <c r="C8" s="254">
        <v>3113.3968232442198</v>
      </c>
      <c r="D8" s="254">
        <v>310.41900496463597</v>
      </c>
      <c r="E8" s="254">
        <v>410.28216466068397</v>
      </c>
      <c r="F8" s="254">
        <v>165.711147355425</v>
      </c>
      <c r="G8" s="254">
        <v>0</v>
      </c>
      <c r="H8" s="254">
        <v>0</v>
      </c>
      <c r="I8" s="254">
        <v>90.033147745279706</v>
      </c>
      <c r="J8" s="254">
        <v>-794.18485509574305</v>
      </c>
      <c r="K8" s="254">
        <v>-947.70487207917699</v>
      </c>
      <c r="L8" s="254">
        <v>-498.70601022104302</v>
      </c>
      <c r="M8" s="255">
        <v>6025.9945063294799</v>
      </c>
      <c r="N8" s="254">
        <v>5527.2884961084301</v>
      </c>
      <c r="O8" s="255">
        <f t="shared" si="2"/>
        <v>6025.9945063294799</v>
      </c>
      <c r="P8" s="26">
        <f t="shared" si="0"/>
        <v>0</v>
      </c>
      <c r="Q8" s="26">
        <f t="shared" si="1"/>
        <v>-794.18485509574305</v>
      </c>
    </row>
    <row r="9" spans="1:27" ht="12.6" customHeight="1" x14ac:dyDescent="0.2">
      <c r="A9" s="252">
        <v>0.16666666666666699</v>
      </c>
      <c r="B9" s="253">
        <v>3678.0169239487</v>
      </c>
      <c r="C9" s="254">
        <v>3094.7056147264998</v>
      </c>
      <c r="D9" s="254">
        <v>308.91488748868801</v>
      </c>
      <c r="E9" s="254">
        <v>408.30371639989897</v>
      </c>
      <c r="F9" s="254">
        <v>164.820935562811</v>
      </c>
      <c r="G9" s="254">
        <v>0</v>
      </c>
      <c r="H9" s="254">
        <v>0</v>
      </c>
      <c r="I9" s="254">
        <v>89.887066447842699</v>
      </c>
      <c r="J9" s="254">
        <v>-810.13437587654903</v>
      </c>
      <c r="K9" s="254">
        <v>-940.39209911268699</v>
      </c>
      <c r="L9" s="254">
        <v>-496.93379226868501</v>
      </c>
      <c r="M9" s="255">
        <v>5994.1226695852001</v>
      </c>
      <c r="N9" s="254">
        <v>5497.1888773165201</v>
      </c>
      <c r="O9" s="255">
        <f t="shared" si="2"/>
        <v>5994.1226695852001</v>
      </c>
      <c r="P9" s="26">
        <f t="shared" si="0"/>
        <v>0</v>
      </c>
      <c r="Q9" s="26">
        <f t="shared" si="1"/>
        <v>-810.13437587654903</v>
      </c>
    </row>
    <row r="10" spans="1:27" ht="12.6" customHeight="1" x14ac:dyDescent="0.2">
      <c r="A10" s="252">
        <v>0.20833333333333301</v>
      </c>
      <c r="B10" s="253">
        <v>3676.9730442482601</v>
      </c>
      <c r="C10" s="254">
        <v>3091.2720492293201</v>
      </c>
      <c r="D10" s="254">
        <v>310.63435719636698</v>
      </c>
      <c r="E10" s="254">
        <v>407.83475333681599</v>
      </c>
      <c r="F10" s="254">
        <v>170.850412411349</v>
      </c>
      <c r="G10" s="254">
        <v>0</v>
      </c>
      <c r="H10" s="254">
        <v>0</v>
      </c>
      <c r="I10" s="254">
        <v>95.995252481741801</v>
      </c>
      <c r="J10" s="254">
        <v>-808.84273657006997</v>
      </c>
      <c r="K10" s="254">
        <v>-932.59203266667998</v>
      </c>
      <c r="L10" s="254">
        <v>-496.69556638301202</v>
      </c>
      <c r="M10" s="255">
        <v>6012.1250996670997</v>
      </c>
      <c r="N10" s="254">
        <v>5515.4295332840902</v>
      </c>
      <c r="O10" s="255">
        <f t="shared" si="2"/>
        <v>6012.1250996670997</v>
      </c>
      <c r="P10" s="26">
        <f t="shared" si="0"/>
        <v>0</v>
      </c>
      <c r="Q10" s="26">
        <f t="shared" si="1"/>
        <v>-808.84273657006997</v>
      </c>
    </row>
    <row r="11" spans="1:27" ht="12.6" customHeight="1" x14ac:dyDescent="0.2">
      <c r="A11" s="252">
        <v>0.25</v>
      </c>
      <c r="B11" s="253">
        <v>3678.3638022671398</v>
      </c>
      <c r="C11" s="254">
        <v>2980.1901413246801</v>
      </c>
      <c r="D11" s="254">
        <v>331.48832534517402</v>
      </c>
      <c r="E11" s="254">
        <v>446.23917174190001</v>
      </c>
      <c r="F11" s="254">
        <v>174.7869918156</v>
      </c>
      <c r="G11" s="254">
        <v>0</v>
      </c>
      <c r="H11" s="254">
        <v>2.2621156725808902</v>
      </c>
      <c r="I11" s="254">
        <v>102.406349145231</v>
      </c>
      <c r="J11" s="254">
        <v>-640.13963126454803</v>
      </c>
      <c r="K11" s="254">
        <v>-903.72943933523095</v>
      </c>
      <c r="L11" s="254">
        <v>-489.58333267356801</v>
      </c>
      <c r="M11" s="255">
        <v>6171.8678267125197</v>
      </c>
      <c r="N11" s="254">
        <v>5682.2844940389496</v>
      </c>
      <c r="O11" s="255">
        <f t="shared" si="2"/>
        <v>6171.8678267125197</v>
      </c>
      <c r="P11" s="26">
        <f t="shared" si="0"/>
        <v>0</v>
      </c>
      <c r="Q11" s="26">
        <f t="shared" si="1"/>
        <v>-640.13963126454803</v>
      </c>
    </row>
    <row r="12" spans="1:27" ht="12.6" customHeight="1" x14ac:dyDescent="0.2">
      <c r="A12" s="252">
        <v>0.29166666666666702</v>
      </c>
      <c r="B12" s="253">
        <v>3680.4165493616701</v>
      </c>
      <c r="C12" s="254">
        <v>2981.3396077010302</v>
      </c>
      <c r="D12" s="254">
        <v>338.798567938205</v>
      </c>
      <c r="E12" s="254">
        <v>460.74059725001899</v>
      </c>
      <c r="F12" s="254">
        <v>193.34751832143201</v>
      </c>
      <c r="G12" s="254">
        <v>0</v>
      </c>
      <c r="H12" s="254">
        <v>24.6561634997298</v>
      </c>
      <c r="I12" s="254">
        <v>88.457640263305507</v>
      </c>
      <c r="J12" s="254">
        <v>-954.39959802226099</v>
      </c>
      <c r="K12" s="254">
        <v>-385.77346530858199</v>
      </c>
      <c r="L12" s="254">
        <v>-490.98673619103403</v>
      </c>
      <c r="M12" s="255">
        <v>6427.5835810045501</v>
      </c>
      <c r="N12" s="254">
        <v>5936.59684481351</v>
      </c>
      <c r="O12" s="255">
        <f t="shared" si="2"/>
        <v>6427.5835810045501</v>
      </c>
      <c r="P12" s="26">
        <f t="shared" si="0"/>
        <v>0</v>
      </c>
      <c r="Q12" s="26">
        <f t="shared" si="1"/>
        <v>-954.39959802226099</v>
      </c>
    </row>
    <row r="13" spans="1:27" ht="12.6" customHeight="1" x14ac:dyDescent="0.2">
      <c r="A13" s="252">
        <v>0.33333333333333298</v>
      </c>
      <c r="B13" s="253">
        <v>3680.2981589117999</v>
      </c>
      <c r="C13" s="254">
        <v>2951.5545772375999</v>
      </c>
      <c r="D13" s="254">
        <v>334.47819643876301</v>
      </c>
      <c r="E13" s="254">
        <v>463.68028643996098</v>
      </c>
      <c r="F13" s="254">
        <v>265.95291460108001</v>
      </c>
      <c r="G13" s="254">
        <v>0</v>
      </c>
      <c r="H13" s="254">
        <v>87.953128166876496</v>
      </c>
      <c r="I13" s="254">
        <v>94.046377411107599</v>
      </c>
      <c r="J13" s="254">
        <v>-944.41660928404997</v>
      </c>
      <c r="K13" s="254">
        <v>-108.21463551888399</v>
      </c>
      <c r="L13" s="254">
        <v>-490.02667451047301</v>
      </c>
      <c r="M13" s="255">
        <v>6825.3323944042604</v>
      </c>
      <c r="N13" s="254">
        <v>6335.3057198937804</v>
      </c>
      <c r="O13" s="255">
        <f t="shared" si="2"/>
        <v>6825.3323944042604</v>
      </c>
      <c r="P13" s="26">
        <f t="shared" si="0"/>
        <v>0</v>
      </c>
      <c r="Q13" s="26">
        <f t="shared" si="1"/>
        <v>-944.41660928404997</v>
      </c>
    </row>
    <row r="14" spans="1:27" ht="12.6" customHeight="1" x14ac:dyDescent="0.2">
      <c r="A14" s="252">
        <v>0.375</v>
      </c>
      <c r="B14" s="253">
        <v>3678.40381807634</v>
      </c>
      <c r="C14" s="254">
        <v>3082.0625971089798</v>
      </c>
      <c r="D14" s="254">
        <v>349.652915462289</v>
      </c>
      <c r="E14" s="254">
        <v>464.743671712035</v>
      </c>
      <c r="F14" s="254">
        <v>276.62337664139199</v>
      </c>
      <c r="G14" s="254">
        <v>0</v>
      </c>
      <c r="H14" s="254">
        <v>135.96038427650899</v>
      </c>
      <c r="I14" s="254">
        <v>106.049691879585</v>
      </c>
      <c r="J14" s="254">
        <v>-810.15407027003698</v>
      </c>
      <c r="K14" s="254">
        <v>0</v>
      </c>
      <c r="L14" s="254">
        <v>-502.528135789651</v>
      </c>
      <c r="M14" s="255">
        <v>7283.3423848870998</v>
      </c>
      <c r="N14" s="254">
        <v>6780.8142490974496</v>
      </c>
      <c r="O14" s="255">
        <f t="shared" si="2"/>
        <v>7283.3423848870998</v>
      </c>
      <c r="P14" s="26">
        <f t="shared" si="0"/>
        <v>0</v>
      </c>
      <c r="Q14" s="26">
        <f t="shared" si="1"/>
        <v>-810.15407027003698</v>
      </c>
    </row>
    <row r="15" spans="1:27" ht="12.6" customHeight="1" x14ac:dyDescent="0.2">
      <c r="A15" s="252">
        <v>0.41666666666666702</v>
      </c>
      <c r="B15" s="253">
        <v>3677.44996478642</v>
      </c>
      <c r="C15" s="254">
        <v>3135.4259615379401</v>
      </c>
      <c r="D15" s="254">
        <v>364.03133864678898</v>
      </c>
      <c r="E15" s="254">
        <v>465.04856647533302</v>
      </c>
      <c r="F15" s="254">
        <v>287.819259983611</v>
      </c>
      <c r="G15" s="254">
        <v>232.36529589845301</v>
      </c>
      <c r="H15" s="254">
        <v>152.42490111177599</v>
      </c>
      <c r="I15" s="254">
        <v>109.548154205534</v>
      </c>
      <c r="J15" s="254">
        <v>-735.63197868207897</v>
      </c>
      <c r="K15" s="254">
        <v>0</v>
      </c>
      <c r="L15" s="254">
        <v>-510.84766453550799</v>
      </c>
      <c r="M15" s="255">
        <v>7688.4814639637698</v>
      </c>
      <c r="N15" s="254">
        <v>7177.6337994282703</v>
      </c>
      <c r="O15" s="255">
        <f t="shared" si="2"/>
        <v>7688.4814639637698</v>
      </c>
      <c r="P15" s="26">
        <f t="shared" si="0"/>
        <v>0</v>
      </c>
      <c r="Q15" s="26">
        <f t="shared" si="1"/>
        <v>-735.63197868207897</v>
      </c>
    </row>
    <row r="16" spans="1:27" ht="12.6" customHeight="1" x14ac:dyDescent="0.2">
      <c r="A16" s="252">
        <v>0.45833333333333298</v>
      </c>
      <c r="B16" s="253">
        <v>3673.9781078472602</v>
      </c>
      <c r="C16" s="254">
        <v>3286.4518528038798</v>
      </c>
      <c r="D16" s="254">
        <v>369.19808807733102</v>
      </c>
      <c r="E16" s="254">
        <v>457.55518512254099</v>
      </c>
      <c r="F16" s="254">
        <v>277.10331171962201</v>
      </c>
      <c r="G16" s="254">
        <v>662.37279419158097</v>
      </c>
      <c r="H16" s="254">
        <v>130.79009399691699</v>
      </c>
      <c r="I16" s="254">
        <v>98.907126723500198</v>
      </c>
      <c r="J16" s="254">
        <v>-1020.26124552389</v>
      </c>
      <c r="K16" s="254">
        <v>0</v>
      </c>
      <c r="L16" s="254">
        <v>-528.77644355095595</v>
      </c>
      <c r="M16" s="255">
        <v>7936.0953149587403</v>
      </c>
      <c r="N16" s="254">
        <v>7407.3188714077896</v>
      </c>
      <c r="O16" s="255">
        <f t="shared" si="2"/>
        <v>7936.0953149587403</v>
      </c>
      <c r="P16" s="26">
        <f t="shared" si="0"/>
        <v>0</v>
      </c>
      <c r="Q16" s="26">
        <f t="shared" si="1"/>
        <v>-1020.26124552389</v>
      </c>
    </row>
    <row r="17" spans="1:17" ht="12.6" customHeight="1" x14ac:dyDescent="0.2">
      <c r="A17" s="252">
        <v>0.5</v>
      </c>
      <c r="B17" s="253">
        <v>3670.6196337839101</v>
      </c>
      <c r="C17" s="254">
        <v>3327.8857797184801</v>
      </c>
      <c r="D17" s="254">
        <v>368.96938248905298</v>
      </c>
      <c r="E17" s="254">
        <v>459.455148537556</v>
      </c>
      <c r="F17" s="254">
        <v>268.69906236251802</v>
      </c>
      <c r="G17" s="254">
        <v>260.93969133936599</v>
      </c>
      <c r="H17" s="254">
        <v>102.189543502405</v>
      </c>
      <c r="I17" s="254">
        <v>84.116715082382996</v>
      </c>
      <c r="J17" s="254">
        <v>-745.762201132325</v>
      </c>
      <c r="K17" s="254">
        <v>0</v>
      </c>
      <c r="L17" s="254">
        <v>-526.26115794160501</v>
      </c>
      <c r="M17" s="255">
        <v>7797.1127556833499</v>
      </c>
      <c r="N17" s="254">
        <v>7270.8515977417401</v>
      </c>
      <c r="O17" s="255">
        <f t="shared" si="2"/>
        <v>7797.1127556833499</v>
      </c>
      <c r="P17" s="26">
        <f t="shared" si="0"/>
        <v>0</v>
      </c>
      <c r="Q17" s="26">
        <f t="shared" si="1"/>
        <v>-745.762201132325</v>
      </c>
    </row>
    <row r="18" spans="1:17" ht="12.6" customHeight="1" x14ac:dyDescent="0.2">
      <c r="A18" s="252">
        <v>0.54166666666666696</v>
      </c>
      <c r="B18" s="253">
        <v>3672.82747725321</v>
      </c>
      <c r="C18" s="254">
        <v>3256.4878875352802</v>
      </c>
      <c r="D18" s="254">
        <v>359.550706999993</v>
      </c>
      <c r="E18" s="254">
        <v>454.326500167961</v>
      </c>
      <c r="F18" s="254">
        <v>271.58345268993099</v>
      </c>
      <c r="G18" s="254">
        <v>2.1881434639546198</v>
      </c>
      <c r="H18" s="254">
        <v>77.000534405141494</v>
      </c>
      <c r="I18" s="254">
        <v>81.440239233310194</v>
      </c>
      <c r="J18" s="254">
        <v>-390.07730298774601</v>
      </c>
      <c r="K18" s="254">
        <v>0</v>
      </c>
      <c r="L18" s="254">
        <v>-515.87316536298601</v>
      </c>
      <c r="M18" s="255">
        <v>7785.3276387610304</v>
      </c>
      <c r="N18" s="254">
        <v>7269.4544733980501</v>
      </c>
      <c r="O18" s="255">
        <f t="shared" si="2"/>
        <v>7785.3276387610304</v>
      </c>
      <c r="P18" s="26">
        <f t="shared" si="0"/>
        <v>0</v>
      </c>
      <c r="Q18" s="26">
        <f t="shared" si="1"/>
        <v>-390.07730298774601</v>
      </c>
    </row>
    <row r="19" spans="1:17" ht="12.6" customHeight="1" x14ac:dyDescent="0.2">
      <c r="A19" s="252">
        <v>0.58333333333333304</v>
      </c>
      <c r="B19" s="253">
        <v>3672.8975303643101</v>
      </c>
      <c r="C19" s="254">
        <v>3163.0690979649698</v>
      </c>
      <c r="D19" s="254">
        <v>362.545585538605</v>
      </c>
      <c r="E19" s="254">
        <v>461.40110670162801</v>
      </c>
      <c r="F19" s="254">
        <v>278.53544968062999</v>
      </c>
      <c r="G19" s="254">
        <v>0</v>
      </c>
      <c r="H19" s="254">
        <v>49.908306543556201</v>
      </c>
      <c r="I19" s="254">
        <v>88.514227161730602</v>
      </c>
      <c r="J19" s="254">
        <v>-323.67695542114399</v>
      </c>
      <c r="K19" s="254">
        <v>0</v>
      </c>
      <c r="L19" s="254">
        <v>-507.851337259856</v>
      </c>
      <c r="M19" s="255">
        <v>7753.1943485342899</v>
      </c>
      <c r="N19" s="254">
        <v>7245.34301127443</v>
      </c>
      <c r="O19" s="255">
        <f t="shared" si="2"/>
        <v>7753.1943485342899</v>
      </c>
      <c r="P19" s="26">
        <f t="shared" si="0"/>
        <v>0</v>
      </c>
      <c r="Q19" s="26">
        <f t="shared" si="1"/>
        <v>-323.67695542114399</v>
      </c>
    </row>
    <row r="20" spans="1:17" ht="12.6" customHeight="1" x14ac:dyDescent="0.2">
      <c r="A20" s="252">
        <v>0.625</v>
      </c>
      <c r="B20" s="253">
        <v>3671.4450570486802</v>
      </c>
      <c r="C20" s="254">
        <v>3184.5914122614099</v>
      </c>
      <c r="D20" s="254">
        <v>366.74409103854902</v>
      </c>
      <c r="E20" s="254">
        <v>473.65579469824303</v>
      </c>
      <c r="F20" s="254">
        <v>279.95613521383899</v>
      </c>
      <c r="G20" s="254">
        <v>0</v>
      </c>
      <c r="H20" s="254">
        <v>18.3086321234785</v>
      </c>
      <c r="I20" s="254">
        <v>100.144423642673</v>
      </c>
      <c r="J20" s="254">
        <v>-391.05508494530199</v>
      </c>
      <c r="K20" s="254">
        <v>0</v>
      </c>
      <c r="L20" s="254">
        <v>-510.06935048279098</v>
      </c>
      <c r="M20" s="255">
        <v>7703.7904610815704</v>
      </c>
      <c r="N20" s="254">
        <v>7193.7211105987799</v>
      </c>
      <c r="O20" s="255">
        <f t="shared" si="2"/>
        <v>7703.7904610815704</v>
      </c>
      <c r="P20" s="26">
        <f t="shared" si="0"/>
        <v>0</v>
      </c>
      <c r="Q20" s="26">
        <f t="shared" si="1"/>
        <v>-391.05508494530199</v>
      </c>
    </row>
    <row r="21" spans="1:17" ht="12.6" customHeight="1" x14ac:dyDescent="0.2">
      <c r="A21" s="252">
        <v>0.66666666666666696</v>
      </c>
      <c r="B21" s="253">
        <v>3672.3922376444002</v>
      </c>
      <c r="C21" s="254">
        <v>3578.1617384316601</v>
      </c>
      <c r="D21" s="254">
        <v>358.896306431102</v>
      </c>
      <c r="E21" s="254">
        <v>476.23033867752002</v>
      </c>
      <c r="F21" s="254">
        <v>278.51846564320499</v>
      </c>
      <c r="G21" s="254">
        <v>92.579575455085006</v>
      </c>
      <c r="H21" s="254">
        <v>3.7615329705156801</v>
      </c>
      <c r="I21" s="254">
        <v>98.523084046474494</v>
      </c>
      <c r="J21" s="254">
        <v>-772.86109898283098</v>
      </c>
      <c r="K21" s="254">
        <v>0</v>
      </c>
      <c r="L21" s="254">
        <v>-545.55320561431802</v>
      </c>
      <c r="M21" s="255">
        <v>7786.2021803171301</v>
      </c>
      <c r="N21" s="254">
        <v>7240.6489747028199</v>
      </c>
      <c r="O21" s="255">
        <f t="shared" si="2"/>
        <v>7786.2021803171301</v>
      </c>
      <c r="P21" s="26">
        <f t="shared" si="0"/>
        <v>0</v>
      </c>
      <c r="Q21" s="26">
        <f t="shared" si="1"/>
        <v>-772.86109898283098</v>
      </c>
    </row>
    <row r="22" spans="1:17" ht="12.6" customHeight="1" x14ac:dyDescent="0.2">
      <c r="A22" s="252">
        <v>0.70833333333333304</v>
      </c>
      <c r="B22" s="253">
        <v>3672.91419785062</v>
      </c>
      <c r="C22" s="254">
        <v>3835.5204761833002</v>
      </c>
      <c r="D22" s="254">
        <v>365.487043518642</v>
      </c>
      <c r="E22" s="254">
        <v>491.67273043681701</v>
      </c>
      <c r="F22" s="254">
        <v>299.53463842259299</v>
      </c>
      <c r="G22" s="254">
        <v>688.65749428116806</v>
      </c>
      <c r="H22" s="254">
        <v>0.81174019970493605</v>
      </c>
      <c r="I22" s="254">
        <v>97.303638475158095</v>
      </c>
      <c r="J22" s="254">
        <v>-1513.47653995829</v>
      </c>
      <c r="K22" s="254">
        <v>0</v>
      </c>
      <c r="L22" s="254">
        <v>-577.122666994008</v>
      </c>
      <c r="M22" s="255">
        <v>7938.4254194097002</v>
      </c>
      <c r="N22" s="254">
        <v>7361.3027524156996</v>
      </c>
      <c r="O22" s="255">
        <f t="shared" si="2"/>
        <v>7938.4254194097002</v>
      </c>
      <c r="P22" s="26">
        <f t="shared" si="0"/>
        <v>0</v>
      </c>
      <c r="Q22" s="26">
        <f t="shared" si="1"/>
        <v>-1513.47653995829</v>
      </c>
    </row>
    <row r="23" spans="1:17" ht="12.6" customHeight="1" x14ac:dyDescent="0.2">
      <c r="A23" s="252">
        <v>0.75</v>
      </c>
      <c r="B23" s="253">
        <v>3669.9476132753698</v>
      </c>
      <c r="C23" s="254">
        <v>3899.9828296064002</v>
      </c>
      <c r="D23" s="254">
        <v>368.89092317699601</v>
      </c>
      <c r="E23" s="254">
        <v>498.119313974997</v>
      </c>
      <c r="F23" s="254">
        <v>328.20802633520299</v>
      </c>
      <c r="G23" s="254">
        <v>672.85176732327</v>
      </c>
      <c r="H23" s="254">
        <v>0</v>
      </c>
      <c r="I23" s="254">
        <v>109.377651196773</v>
      </c>
      <c r="J23" s="254">
        <v>-1566.69350749052</v>
      </c>
      <c r="K23" s="254">
        <v>0</v>
      </c>
      <c r="L23" s="254">
        <v>-583.13668350890703</v>
      </c>
      <c r="M23" s="255">
        <v>7980.6846173984904</v>
      </c>
      <c r="N23" s="254">
        <v>7397.5479338895802</v>
      </c>
      <c r="O23" s="255">
        <f t="shared" si="2"/>
        <v>7980.6846173984904</v>
      </c>
      <c r="P23" s="26">
        <f t="shared" si="0"/>
        <v>0</v>
      </c>
      <c r="Q23" s="26">
        <f t="shared" si="1"/>
        <v>-1566.69350749052</v>
      </c>
    </row>
    <row r="24" spans="1:17" ht="12.6" customHeight="1" x14ac:dyDescent="0.2">
      <c r="A24" s="252">
        <v>0.79166666666666696</v>
      </c>
      <c r="B24" s="253">
        <v>3668.0515788213702</v>
      </c>
      <c r="C24" s="254">
        <v>3868.15529456072</v>
      </c>
      <c r="D24" s="254">
        <v>368.74401434836398</v>
      </c>
      <c r="E24" s="254">
        <v>502.978640947884</v>
      </c>
      <c r="F24" s="254">
        <v>376.91439452500799</v>
      </c>
      <c r="G24" s="254">
        <v>711.36721841008796</v>
      </c>
      <c r="H24" s="254">
        <v>0</v>
      </c>
      <c r="I24" s="254">
        <v>96.260768890990093</v>
      </c>
      <c r="J24" s="254">
        <v>-1766.6232986618199</v>
      </c>
      <c r="K24" s="254">
        <v>0</v>
      </c>
      <c r="L24" s="254">
        <v>-581.24741881438604</v>
      </c>
      <c r="M24" s="255">
        <v>7825.8486118426099</v>
      </c>
      <c r="N24" s="254">
        <v>7244.6011930282202</v>
      </c>
      <c r="O24" s="255">
        <f t="shared" si="2"/>
        <v>7825.8486118426099</v>
      </c>
      <c r="P24" s="26">
        <f t="shared" si="0"/>
        <v>0</v>
      </c>
      <c r="Q24" s="26">
        <f t="shared" si="1"/>
        <v>-1766.6232986618199</v>
      </c>
    </row>
    <row r="25" spans="1:17" ht="12.6" customHeight="1" x14ac:dyDescent="0.2">
      <c r="A25" s="252">
        <v>0.83333333333333304</v>
      </c>
      <c r="B25" s="253">
        <v>3668.6752579199501</v>
      </c>
      <c r="C25" s="254">
        <v>3816.3567917670398</v>
      </c>
      <c r="D25" s="254">
        <v>365.645634687474</v>
      </c>
      <c r="E25" s="254">
        <v>493.99845806150398</v>
      </c>
      <c r="F25" s="254">
        <v>354.65681024763899</v>
      </c>
      <c r="G25" s="254">
        <v>477.62937173648203</v>
      </c>
      <c r="H25" s="254">
        <v>0</v>
      </c>
      <c r="I25" s="254">
        <v>100.797836944135</v>
      </c>
      <c r="J25" s="254">
        <v>-1653.0557885394701</v>
      </c>
      <c r="K25" s="254">
        <v>0</v>
      </c>
      <c r="L25" s="254">
        <v>-572.96428561655205</v>
      </c>
      <c r="M25" s="255">
        <v>7624.70437282476</v>
      </c>
      <c r="N25" s="254">
        <v>7051.7400872081998</v>
      </c>
      <c r="O25" s="255">
        <f t="shared" si="2"/>
        <v>7624.70437282476</v>
      </c>
      <c r="P25" s="26">
        <f t="shared" si="0"/>
        <v>0</v>
      </c>
      <c r="Q25" s="26">
        <f t="shared" si="1"/>
        <v>-1653.0557885394701</v>
      </c>
    </row>
    <row r="26" spans="1:17" ht="12.6" customHeight="1" x14ac:dyDescent="0.2">
      <c r="A26" s="252">
        <v>0.875</v>
      </c>
      <c r="B26" s="253">
        <v>3664.4680000553399</v>
      </c>
      <c r="C26" s="254">
        <v>3719.8278263566599</v>
      </c>
      <c r="D26" s="254">
        <v>368.60545601636198</v>
      </c>
      <c r="E26" s="254">
        <v>470.93999698961602</v>
      </c>
      <c r="F26" s="254">
        <v>345.93412581103098</v>
      </c>
      <c r="G26" s="254">
        <v>106.465323052343</v>
      </c>
      <c r="H26" s="254">
        <v>0</v>
      </c>
      <c r="I26" s="254">
        <v>104.02527255581199</v>
      </c>
      <c r="J26" s="254">
        <v>-1491.1019034925901</v>
      </c>
      <c r="K26" s="254">
        <v>0</v>
      </c>
      <c r="L26" s="254">
        <v>-558.06831832336002</v>
      </c>
      <c r="M26" s="255">
        <v>7289.1640973445701</v>
      </c>
      <c r="N26" s="254">
        <v>6731.0957790212096</v>
      </c>
      <c r="O26" s="255">
        <f t="shared" si="2"/>
        <v>7289.1640973445701</v>
      </c>
      <c r="P26" s="26">
        <f t="shared" si="0"/>
        <v>0</v>
      </c>
      <c r="Q26" s="26">
        <f t="shared" si="1"/>
        <v>-1491.1019034925901</v>
      </c>
    </row>
    <row r="27" spans="1:17" ht="12.6" customHeight="1" x14ac:dyDescent="0.2">
      <c r="A27" s="252">
        <v>0.91666666666666696</v>
      </c>
      <c r="B27" s="253">
        <v>3663.5725114658799</v>
      </c>
      <c r="C27" s="254">
        <v>3340.24046449561</v>
      </c>
      <c r="D27" s="254">
        <v>328.58192661268498</v>
      </c>
      <c r="E27" s="254">
        <v>420.70661173018499</v>
      </c>
      <c r="F27" s="254">
        <v>273.28807434194999</v>
      </c>
      <c r="G27" s="254">
        <v>185.09885684528501</v>
      </c>
      <c r="H27" s="254">
        <v>0</v>
      </c>
      <c r="I27" s="254">
        <v>97.632360950263703</v>
      </c>
      <c r="J27" s="254">
        <v>-1062.145193112</v>
      </c>
      <c r="K27" s="254">
        <v>0</v>
      </c>
      <c r="L27" s="254">
        <v>-521.97632067655502</v>
      </c>
      <c r="M27" s="255">
        <v>7246.9756133298497</v>
      </c>
      <c r="N27" s="254">
        <v>6724.9992926532896</v>
      </c>
      <c r="O27" s="255">
        <f t="shared" si="2"/>
        <v>7246.9756133298497</v>
      </c>
      <c r="P27" s="26">
        <f t="shared" si="0"/>
        <v>0</v>
      </c>
      <c r="Q27" s="26">
        <f t="shared" si="1"/>
        <v>-1062.145193112</v>
      </c>
    </row>
    <row r="28" spans="1:17" ht="12.6" customHeight="1" x14ac:dyDescent="0.2">
      <c r="A28" s="250">
        <v>0.95833333333333304</v>
      </c>
      <c r="B28" s="251">
        <v>3662.5436137755901</v>
      </c>
      <c r="C28" s="251">
        <v>3161.49503535747</v>
      </c>
      <c r="D28" s="251">
        <v>286.88733908651102</v>
      </c>
      <c r="E28" s="251">
        <v>420.78294994467501</v>
      </c>
      <c r="F28" s="251">
        <v>269.638819460322</v>
      </c>
      <c r="G28" s="251">
        <v>0</v>
      </c>
      <c r="H28" s="251">
        <v>0</v>
      </c>
      <c r="I28" s="251">
        <v>92.020922690468097</v>
      </c>
      <c r="J28" s="251">
        <v>-838.05944097898998</v>
      </c>
      <c r="K28" s="251">
        <v>-103.825632372583</v>
      </c>
      <c r="L28" s="251">
        <v>-503.14422260528602</v>
      </c>
      <c r="M28" s="251">
        <v>6951.4836069634703</v>
      </c>
      <c r="N28" s="251">
        <v>6448.3393843581798</v>
      </c>
      <c r="O28" s="251">
        <f t="shared" si="2"/>
        <v>6951.4836069634703</v>
      </c>
      <c r="P28" s="26">
        <f t="shared" si="0"/>
        <v>0</v>
      </c>
      <c r="Q28" s="26">
        <f t="shared" si="1"/>
        <v>-838.05944097898998</v>
      </c>
    </row>
    <row r="29" spans="1:17" s="15" customFormat="1" ht="11.25" x14ac:dyDescent="0.2">
      <c r="O29" s="14" t="s">
        <v>102</v>
      </c>
    </row>
    <row r="31" spans="1:17" x14ac:dyDescent="0.2">
      <c r="A31" s="318" t="s">
        <v>422</v>
      </c>
      <c r="B31" s="319"/>
      <c r="C31" s="319"/>
      <c r="D31" s="319"/>
      <c r="E31" s="193" t="s">
        <v>4</v>
      </c>
      <c r="F31" s="193"/>
    </row>
    <row r="32" spans="1:17" x14ac:dyDescent="0.2">
      <c r="A32" s="456" t="s">
        <v>355</v>
      </c>
      <c r="B32" s="456"/>
      <c r="C32" s="456"/>
      <c r="D32" s="456"/>
      <c r="E32" s="177">
        <f>SUM(E33:E42)</f>
        <v>5994.1226695852047</v>
      </c>
      <c r="F32" s="320">
        <f t="shared" ref="F32:F42" si="3">E32/$E$32</f>
        <v>1</v>
      </c>
    </row>
    <row r="33" spans="1:6" x14ac:dyDescent="0.2">
      <c r="A33" s="451" t="s">
        <v>380</v>
      </c>
      <c r="B33" s="451"/>
      <c r="C33" s="451"/>
      <c r="D33" s="451"/>
      <c r="E33" s="161">
        <f t="array" ref="E33:E42">TRANSPOSE(INDEX(B5:K28,MATCH(MIN(M5:M28),M5:M28,0),0))</f>
        <v>3678.0169239487</v>
      </c>
      <c r="F33" s="321">
        <f t="shared" si="3"/>
        <v>0.61360387944867001</v>
      </c>
    </row>
    <row r="34" spans="1:6" x14ac:dyDescent="0.2">
      <c r="A34" s="451" t="s">
        <v>381</v>
      </c>
      <c r="B34" s="451"/>
      <c r="C34" s="451"/>
      <c r="D34" s="452"/>
      <c r="E34" s="158">
        <v>3094.7056147264998</v>
      </c>
      <c r="F34" s="322">
        <f t="shared" si="3"/>
        <v>0.5162900036112632</v>
      </c>
    </row>
    <row r="35" spans="1:6" x14ac:dyDescent="0.2">
      <c r="A35" s="451" t="s">
        <v>384</v>
      </c>
      <c r="B35" s="451"/>
      <c r="C35" s="451"/>
      <c r="D35" s="452"/>
      <c r="E35" s="158">
        <v>308.91488748868801</v>
      </c>
      <c r="F35" s="322">
        <f t="shared" si="3"/>
        <v>5.1536297222636758E-2</v>
      </c>
    </row>
    <row r="36" spans="1:6" x14ac:dyDescent="0.2">
      <c r="A36" s="308" t="s">
        <v>385</v>
      </c>
      <c r="B36" s="323"/>
      <c r="C36" s="323"/>
      <c r="D36" s="323"/>
      <c r="E36" s="158">
        <v>408.30371639989897</v>
      </c>
      <c r="F36" s="322">
        <f t="shared" si="3"/>
        <v>6.8117344089682064E-2</v>
      </c>
    </row>
    <row r="37" spans="1:6" x14ac:dyDescent="0.2">
      <c r="A37" s="451" t="s">
        <v>382</v>
      </c>
      <c r="B37" s="451"/>
      <c r="C37" s="451"/>
      <c r="D37" s="452"/>
      <c r="E37" s="158">
        <v>164.820935562811</v>
      </c>
      <c r="F37" s="322">
        <f t="shared" si="3"/>
        <v>2.7497090841855705E-2</v>
      </c>
    </row>
    <row r="38" spans="1:6" x14ac:dyDescent="0.2">
      <c r="A38" s="451" t="s">
        <v>386</v>
      </c>
      <c r="B38" s="451"/>
      <c r="C38" s="451"/>
      <c r="D38" s="452"/>
      <c r="E38" s="158">
        <v>0</v>
      </c>
      <c r="F38" s="322">
        <f t="shared" si="3"/>
        <v>0</v>
      </c>
    </row>
    <row r="39" spans="1:6" x14ac:dyDescent="0.2">
      <c r="A39" s="451" t="s">
        <v>387</v>
      </c>
      <c r="B39" s="451"/>
      <c r="C39" s="451"/>
      <c r="D39" s="452"/>
      <c r="E39" s="158">
        <v>0</v>
      </c>
      <c r="F39" s="322">
        <f t="shared" si="3"/>
        <v>0</v>
      </c>
    </row>
    <row r="40" spans="1:6" x14ac:dyDescent="0.2">
      <c r="A40" s="451" t="s">
        <v>388</v>
      </c>
      <c r="B40" s="451"/>
      <c r="C40" s="451"/>
      <c r="D40" s="452"/>
      <c r="E40" s="158">
        <v>89.887066447842699</v>
      </c>
      <c r="F40" s="322">
        <f t="shared" si="3"/>
        <v>1.499586701886148E-2</v>
      </c>
    </row>
    <row r="41" spans="1:6" x14ac:dyDescent="0.2">
      <c r="A41" s="451" t="s">
        <v>376</v>
      </c>
      <c r="B41" s="451"/>
      <c r="C41" s="451"/>
      <c r="D41" s="452"/>
      <c r="E41" s="158">
        <v>-810.13437587654903</v>
      </c>
      <c r="F41" s="322">
        <f t="shared" si="3"/>
        <v>-0.13515478753667393</v>
      </c>
    </row>
    <row r="42" spans="1:6" x14ac:dyDescent="0.2">
      <c r="A42" s="451" t="s">
        <v>94</v>
      </c>
      <c r="B42" s="451"/>
      <c r="C42" s="451"/>
      <c r="D42" s="451"/>
      <c r="E42" s="161">
        <v>-940.39209911268699</v>
      </c>
      <c r="F42" s="321">
        <f t="shared" si="3"/>
        <v>-0.15688569469629529</v>
      </c>
    </row>
    <row r="43" spans="1:6" x14ac:dyDescent="0.2">
      <c r="A43" s="15"/>
      <c r="B43" s="15"/>
      <c r="C43" s="15"/>
      <c r="D43" s="15"/>
      <c r="E43" s="15"/>
      <c r="F43" s="14" t="s">
        <v>383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1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439</v>
      </c>
      <c r="B1" s="175"/>
      <c r="N1" s="62"/>
      <c r="O1" s="129" t="str">
        <f>Titulní!A35</f>
        <v>IV. čtvrtletí 2020</v>
      </c>
    </row>
    <row r="2" spans="1:27" ht="6" customHeight="1" x14ac:dyDescent="0.2">
      <c r="B2" s="30"/>
    </row>
    <row r="3" spans="1:27" s="18" customFormat="1" ht="13.5" x14ac:dyDescent="0.2">
      <c r="A3" s="311" t="s">
        <v>56</v>
      </c>
      <c r="B3" s="311" t="s">
        <v>7</v>
      </c>
      <c r="C3" s="311" t="s">
        <v>20</v>
      </c>
      <c r="D3" s="311" t="s">
        <v>21</v>
      </c>
      <c r="E3" s="311" t="s">
        <v>22</v>
      </c>
      <c r="F3" s="311" t="s">
        <v>43</v>
      </c>
      <c r="G3" s="311" t="s">
        <v>44</v>
      </c>
      <c r="H3" s="311" t="s">
        <v>46</v>
      </c>
      <c r="I3" s="311" t="s">
        <v>45</v>
      </c>
      <c r="J3" s="311" t="s">
        <v>376</v>
      </c>
      <c r="K3" s="311" t="s">
        <v>94</v>
      </c>
      <c r="L3" s="311" t="s">
        <v>211</v>
      </c>
      <c r="M3" s="311" t="s">
        <v>354</v>
      </c>
      <c r="N3" s="311" t="s">
        <v>374</v>
      </c>
      <c r="O3" s="311" t="s">
        <v>375</v>
      </c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s="18" customFormat="1" ht="12.75" customHeight="1" x14ac:dyDescent="0.2">
      <c r="A4" s="315"/>
      <c r="B4" s="316" t="s">
        <v>4</v>
      </c>
      <c r="C4" s="316" t="s">
        <v>4</v>
      </c>
      <c r="D4" s="316" t="s">
        <v>4</v>
      </c>
      <c r="E4" s="316" t="s">
        <v>4</v>
      </c>
      <c r="F4" s="316" t="s">
        <v>4</v>
      </c>
      <c r="G4" s="316" t="s">
        <v>4</v>
      </c>
      <c r="H4" s="316" t="s">
        <v>4</v>
      </c>
      <c r="I4" s="316" t="s">
        <v>4</v>
      </c>
      <c r="J4" s="316" t="s">
        <v>4</v>
      </c>
      <c r="K4" s="316" t="s">
        <v>4</v>
      </c>
      <c r="L4" s="316" t="s">
        <v>4</v>
      </c>
      <c r="M4" s="316" t="s">
        <v>4</v>
      </c>
      <c r="N4" s="316" t="s">
        <v>4</v>
      </c>
      <c r="O4" s="316" t="s">
        <v>5</v>
      </c>
      <c r="P4" s="25" t="s">
        <v>377</v>
      </c>
      <c r="Q4" s="317" t="s">
        <v>378</v>
      </c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.6" customHeight="1" x14ac:dyDescent="0.2">
      <c r="A5" s="313">
        <v>0</v>
      </c>
      <c r="B5" s="314">
        <v>3677.7624214653702</v>
      </c>
      <c r="C5" s="314">
        <v>3206.9500978334099</v>
      </c>
      <c r="D5" s="314">
        <v>359.99030175646601</v>
      </c>
      <c r="E5" s="314">
        <v>424.37286530612602</v>
      </c>
      <c r="F5" s="314">
        <v>132.94274178011699</v>
      </c>
      <c r="G5" s="314">
        <v>0</v>
      </c>
      <c r="H5" s="314">
        <v>0</v>
      </c>
      <c r="I5" s="314">
        <v>60.673900625745503</v>
      </c>
      <c r="J5" s="314">
        <v>-2124.2878245798202</v>
      </c>
      <c r="K5" s="314">
        <v>-8.5480907046479301E-2</v>
      </c>
      <c r="L5" s="314">
        <v>-540.01395195562702</v>
      </c>
      <c r="M5" s="314">
        <v>5738.3190232803699</v>
      </c>
      <c r="N5" s="314">
        <v>5198.3050713247403</v>
      </c>
      <c r="O5" s="314">
        <f>M5</f>
        <v>5738.3190232803699</v>
      </c>
      <c r="P5" s="26">
        <f t="shared" ref="P5:P28" si="0">IF(J5&lt;0,0,J5)</f>
        <v>0</v>
      </c>
      <c r="Q5" s="26">
        <f t="shared" ref="Q5:Q28" si="1">IF(J5&lt;0,J5,0)</f>
        <v>-2124.2878245798202</v>
      </c>
    </row>
    <row r="6" spans="1:27" ht="12.6" customHeight="1" x14ac:dyDescent="0.2">
      <c r="A6" s="252">
        <v>4.1666666666666664E-2</v>
      </c>
      <c r="B6" s="253">
        <v>3682.1497959573599</v>
      </c>
      <c r="C6" s="254">
        <v>3022.2522099593898</v>
      </c>
      <c r="D6" s="254">
        <v>337.73260499273101</v>
      </c>
      <c r="E6" s="254">
        <v>424.41881141127402</v>
      </c>
      <c r="F6" s="254">
        <v>127.149066439718</v>
      </c>
      <c r="G6" s="254">
        <v>0</v>
      </c>
      <c r="H6" s="254">
        <v>0</v>
      </c>
      <c r="I6" s="254">
        <v>41.7673892487025</v>
      </c>
      <c r="J6" s="254">
        <v>-1620.89632129554</v>
      </c>
      <c r="K6" s="254">
        <v>-393.88764551879899</v>
      </c>
      <c r="L6" s="254">
        <v>-522.28204231795303</v>
      </c>
      <c r="M6" s="255">
        <v>5620.6859111948397</v>
      </c>
      <c r="N6" s="254">
        <v>5098.4038688768896</v>
      </c>
      <c r="O6" s="255">
        <f t="shared" ref="O6:O28" si="2">M6</f>
        <v>5620.6859111948397</v>
      </c>
      <c r="P6" s="26">
        <f t="shared" si="0"/>
        <v>0</v>
      </c>
      <c r="Q6" s="26">
        <f t="shared" si="1"/>
        <v>-1620.89632129554</v>
      </c>
    </row>
    <row r="7" spans="1:27" ht="12.6" customHeight="1" x14ac:dyDescent="0.2">
      <c r="A7" s="256">
        <v>8.3333333333333301E-2</v>
      </c>
      <c r="B7" s="253">
        <v>3682.5149999844498</v>
      </c>
      <c r="C7" s="254">
        <v>3001.6532056203901</v>
      </c>
      <c r="D7" s="254">
        <v>320.40065133646698</v>
      </c>
      <c r="E7" s="254">
        <v>425.85943099749602</v>
      </c>
      <c r="F7" s="254">
        <v>128.04509097723599</v>
      </c>
      <c r="G7" s="254">
        <v>0</v>
      </c>
      <c r="H7" s="254">
        <v>0</v>
      </c>
      <c r="I7" s="254">
        <v>43.8795622812017</v>
      </c>
      <c r="J7" s="254">
        <v>-943.76106179851604</v>
      </c>
      <c r="K7" s="254">
        <v>-1018.98774406515</v>
      </c>
      <c r="L7" s="254">
        <v>-520.19664233652497</v>
      </c>
      <c r="M7" s="255">
        <v>5639.6041353335804</v>
      </c>
      <c r="N7" s="254">
        <v>5119.4074929970502</v>
      </c>
      <c r="O7" s="255">
        <f t="shared" si="2"/>
        <v>5639.6041353335804</v>
      </c>
      <c r="P7" s="26">
        <f t="shared" si="0"/>
        <v>0</v>
      </c>
      <c r="Q7" s="26">
        <f t="shared" si="1"/>
        <v>-943.76106179851604</v>
      </c>
    </row>
    <row r="8" spans="1:27" ht="12.6" customHeight="1" x14ac:dyDescent="0.2">
      <c r="A8" s="252">
        <v>0.125</v>
      </c>
      <c r="B8" s="253">
        <v>3683.4471813908499</v>
      </c>
      <c r="C8" s="254">
        <v>3048.1854919542702</v>
      </c>
      <c r="D8" s="254">
        <v>322.98040757460001</v>
      </c>
      <c r="E8" s="254">
        <v>427.128263235475</v>
      </c>
      <c r="F8" s="254">
        <v>128.00840890933699</v>
      </c>
      <c r="G8" s="254">
        <v>0</v>
      </c>
      <c r="H8" s="254">
        <v>0</v>
      </c>
      <c r="I8" s="254">
        <v>37.801161675703803</v>
      </c>
      <c r="J8" s="254">
        <v>-1003.52439805009</v>
      </c>
      <c r="K8" s="254">
        <v>-1060.10573742421</v>
      </c>
      <c r="L8" s="254">
        <v>-524.66339258451603</v>
      </c>
      <c r="M8" s="255">
        <v>5583.9207792659299</v>
      </c>
      <c r="N8" s="254">
        <v>5059.25738668142</v>
      </c>
      <c r="O8" s="255">
        <f t="shared" si="2"/>
        <v>5583.9207792659299</v>
      </c>
      <c r="P8" s="26">
        <f t="shared" si="0"/>
        <v>0</v>
      </c>
      <c r="Q8" s="26">
        <f t="shared" si="1"/>
        <v>-1003.52439805009</v>
      </c>
    </row>
    <row r="9" spans="1:27" ht="12.6" customHeight="1" x14ac:dyDescent="0.2">
      <c r="A9" s="252">
        <v>0.16666666666666699</v>
      </c>
      <c r="B9" s="253">
        <v>3685.1947777640198</v>
      </c>
      <c r="C9" s="254">
        <v>3059.0360937689702</v>
      </c>
      <c r="D9" s="254">
        <v>321.44591168827202</v>
      </c>
      <c r="E9" s="254">
        <v>429.78620295801699</v>
      </c>
      <c r="F9" s="254">
        <v>129.05681900636401</v>
      </c>
      <c r="G9" s="254">
        <v>0</v>
      </c>
      <c r="H9" s="254">
        <v>0</v>
      </c>
      <c r="I9" s="254">
        <v>39.555660385517299</v>
      </c>
      <c r="J9" s="254">
        <v>-970.58538485284305</v>
      </c>
      <c r="K9" s="254">
        <v>-1052.3537922774899</v>
      </c>
      <c r="L9" s="254">
        <v>-525.93353990755395</v>
      </c>
      <c r="M9" s="255">
        <v>5641.13628844082</v>
      </c>
      <c r="N9" s="254">
        <v>5115.2027485332601</v>
      </c>
      <c r="O9" s="255">
        <f t="shared" si="2"/>
        <v>5641.13628844082</v>
      </c>
      <c r="P9" s="26">
        <f t="shared" si="0"/>
        <v>0</v>
      </c>
      <c r="Q9" s="26">
        <f t="shared" si="1"/>
        <v>-970.58538485284305</v>
      </c>
    </row>
    <row r="10" spans="1:27" ht="12.6" customHeight="1" x14ac:dyDescent="0.2">
      <c r="A10" s="252">
        <v>0.20833333333333301</v>
      </c>
      <c r="B10" s="253">
        <v>3684.8095759421599</v>
      </c>
      <c r="C10" s="254">
        <v>3077.45725133114</v>
      </c>
      <c r="D10" s="254">
        <v>319.34203323002299</v>
      </c>
      <c r="E10" s="254">
        <v>430.16712516809599</v>
      </c>
      <c r="F10" s="254">
        <v>125.67430532632</v>
      </c>
      <c r="G10" s="254">
        <v>0</v>
      </c>
      <c r="H10" s="254">
        <v>0</v>
      </c>
      <c r="I10" s="254">
        <v>42.2579898521128</v>
      </c>
      <c r="J10" s="254">
        <v>-907.34811640638804</v>
      </c>
      <c r="K10" s="254">
        <v>-1043.47215580444</v>
      </c>
      <c r="L10" s="254">
        <v>-527.63544515876299</v>
      </c>
      <c r="M10" s="255">
        <v>5728.88800863902</v>
      </c>
      <c r="N10" s="254">
        <v>5201.2525634802596</v>
      </c>
      <c r="O10" s="255">
        <f t="shared" si="2"/>
        <v>5728.88800863902</v>
      </c>
      <c r="P10" s="26">
        <f t="shared" si="0"/>
        <v>0</v>
      </c>
      <c r="Q10" s="26">
        <f t="shared" si="1"/>
        <v>-907.34811640638804</v>
      </c>
    </row>
    <row r="11" spans="1:27" ht="12.6" customHeight="1" x14ac:dyDescent="0.2">
      <c r="A11" s="252">
        <v>0.25</v>
      </c>
      <c r="B11" s="253">
        <v>3682.9335735334298</v>
      </c>
      <c r="C11" s="254">
        <v>3140.1283758366699</v>
      </c>
      <c r="D11" s="254">
        <v>335.89421432836502</v>
      </c>
      <c r="E11" s="254">
        <v>463.220602324281</v>
      </c>
      <c r="F11" s="254">
        <v>130.06516103953899</v>
      </c>
      <c r="G11" s="254">
        <v>0</v>
      </c>
      <c r="H11" s="254">
        <v>0</v>
      </c>
      <c r="I11" s="254">
        <v>42.224988768787298</v>
      </c>
      <c r="J11" s="254">
        <v>-883.59833883854697</v>
      </c>
      <c r="K11" s="254">
        <v>-1033.0887375024399</v>
      </c>
      <c r="L11" s="254">
        <v>-535.56967376735804</v>
      </c>
      <c r="M11" s="255">
        <v>5877.7798394900901</v>
      </c>
      <c r="N11" s="254">
        <v>5342.2101657227304</v>
      </c>
      <c r="O11" s="255">
        <f t="shared" si="2"/>
        <v>5877.7798394900901</v>
      </c>
      <c r="P11" s="26">
        <f t="shared" si="0"/>
        <v>0</v>
      </c>
      <c r="Q11" s="26">
        <f t="shared" si="1"/>
        <v>-883.59833883854697</v>
      </c>
    </row>
    <row r="12" spans="1:27" ht="12.6" customHeight="1" x14ac:dyDescent="0.2">
      <c r="A12" s="252">
        <v>0.29166666666666702</v>
      </c>
      <c r="B12" s="253">
        <v>3684.19926050805</v>
      </c>
      <c r="C12" s="254">
        <v>3209.70186253464</v>
      </c>
      <c r="D12" s="254">
        <v>311.76473098497002</v>
      </c>
      <c r="E12" s="254">
        <v>471.77525773746402</v>
      </c>
      <c r="F12" s="254">
        <v>148.589930702359</v>
      </c>
      <c r="G12" s="254">
        <v>0</v>
      </c>
      <c r="H12" s="254">
        <v>2.3108076820591101</v>
      </c>
      <c r="I12" s="254">
        <v>47.712970279415003</v>
      </c>
      <c r="J12" s="254">
        <v>-890.44131838700298</v>
      </c>
      <c r="K12" s="254">
        <v>-922.28872241435704</v>
      </c>
      <c r="L12" s="254">
        <v>-542.49976168708804</v>
      </c>
      <c r="M12" s="255">
        <v>6063.32477962759</v>
      </c>
      <c r="N12" s="254">
        <v>5520.8250179405004</v>
      </c>
      <c r="O12" s="255">
        <f t="shared" si="2"/>
        <v>6063.32477962759</v>
      </c>
      <c r="P12" s="26">
        <f t="shared" si="0"/>
        <v>0</v>
      </c>
      <c r="Q12" s="26">
        <f t="shared" si="1"/>
        <v>-890.44131838700298</v>
      </c>
    </row>
    <row r="13" spans="1:27" ht="12.6" customHeight="1" x14ac:dyDescent="0.2">
      <c r="A13" s="252">
        <v>0.33333333333333298</v>
      </c>
      <c r="B13" s="253">
        <v>3682.8151623240301</v>
      </c>
      <c r="C13" s="254">
        <v>3292.5891564092799</v>
      </c>
      <c r="D13" s="254">
        <v>352.86550045632998</v>
      </c>
      <c r="E13" s="254">
        <v>478.89082186596801</v>
      </c>
      <c r="F13" s="254">
        <v>152.07491113303601</v>
      </c>
      <c r="G13" s="254">
        <v>0</v>
      </c>
      <c r="H13" s="254">
        <v>27.239717402930498</v>
      </c>
      <c r="I13" s="254">
        <v>58.565582721088198</v>
      </c>
      <c r="J13" s="254">
        <v>-1617.6326068006999</v>
      </c>
      <c r="K13" s="254">
        <v>-136.24315958445899</v>
      </c>
      <c r="L13" s="254">
        <v>-551.76681001027703</v>
      </c>
      <c r="M13" s="255">
        <v>6291.1650859275096</v>
      </c>
      <c r="N13" s="254">
        <v>5739.3982759172404</v>
      </c>
      <c r="O13" s="255">
        <f t="shared" si="2"/>
        <v>6291.1650859275096</v>
      </c>
      <c r="P13" s="26">
        <f t="shared" si="0"/>
        <v>0</v>
      </c>
      <c r="Q13" s="26">
        <f t="shared" si="1"/>
        <v>-1617.6326068006999</v>
      </c>
    </row>
    <row r="14" spans="1:27" ht="12.6" customHeight="1" x14ac:dyDescent="0.2">
      <c r="A14" s="252">
        <v>0.375</v>
      </c>
      <c r="B14" s="253">
        <v>3679.0014460707098</v>
      </c>
      <c r="C14" s="254">
        <v>3602.0214928066098</v>
      </c>
      <c r="D14" s="254">
        <v>358.906636968334</v>
      </c>
      <c r="E14" s="254">
        <v>483.43124101299202</v>
      </c>
      <c r="F14" s="254">
        <v>144.318695053878</v>
      </c>
      <c r="G14" s="254">
        <v>0</v>
      </c>
      <c r="H14" s="254">
        <v>100.452525161387</v>
      </c>
      <c r="I14" s="254">
        <v>82.599594571952295</v>
      </c>
      <c r="J14" s="254">
        <v>-1709.05014792883</v>
      </c>
      <c r="K14" s="254">
        <v>0</v>
      </c>
      <c r="L14" s="254">
        <v>-582.18704592332995</v>
      </c>
      <c r="M14" s="255">
        <v>6741.6814837170296</v>
      </c>
      <c r="N14" s="254">
        <v>6159.4944377936999</v>
      </c>
      <c r="O14" s="255">
        <f t="shared" si="2"/>
        <v>6741.6814837170296</v>
      </c>
      <c r="P14" s="26">
        <f t="shared" si="0"/>
        <v>0</v>
      </c>
      <c r="Q14" s="26">
        <f t="shared" si="1"/>
        <v>-1709.05014792883</v>
      </c>
    </row>
    <row r="15" spans="1:27" ht="12.6" customHeight="1" x14ac:dyDescent="0.2">
      <c r="A15" s="252">
        <v>0.41666666666666702</v>
      </c>
      <c r="B15" s="253">
        <v>3680.1437223872399</v>
      </c>
      <c r="C15" s="254">
        <v>3684.5948443295301</v>
      </c>
      <c r="D15" s="254">
        <v>378.44599040738399</v>
      </c>
      <c r="E15" s="254">
        <v>493.95630625983603</v>
      </c>
      <c r="F15" s="254">
        <v>189.41461250412399</v>
      </c>
      <c r="G15" s="254">
        <v>0</v>
      </c>
      <c r="H15" s="254">
        <v>133.82184809153</v>
      </c>
      <c r="I15" s="254">
        <v>93.456566587968595</v>
      </c>
      <c r="J15" s="254">
        <v>-1637.72790724676</v>
      </c>
      <c r="K15" s="254">
        <v>0</v>
      </c>
      <c r="L15" s="254">
        <v>-591.83724533065504</v>
      </c>
      <c r="M15" s="255">
        <v>7016.1059833208501</v>
      </c>
      <c r="N15" s="254">
        <v>6424.2687379901899</v>
      </c>
      <c r="O15" s="255">
        <f t="shared" si="2"/>
        <v>7016.1059833208501</v>
      </c>
      <c r="P15" s="26">
        <f t="shared" si="0"/>
        <v>0</v>
      </c>
      <c r="Q15" s="26">
        <f t="shared" si="1"/>
        <v>-1637.72790724676</v>
      </c>
    </row>
    <row r="16" spans="1:27" ht="12.6" customHeight="1" x14ac:dyDescent="0.2">
      <c r="A16" s="252">
        <v>0.45833333333333298</v>
      </c>
      <c r="B16" s="253">
        <v>3681.6078321063501</v>
      </c>
      <c r="C16" s="254">
        <v>3817.6696113753101</v>
      </c>
      <c r="D16" s="254">
        <v>379.41778310867602</v>
      </c>
      <c r="E16" s="254">
        <v>500.86612768939199</v>
      </c>
      <c r="F16" s="254">
        <v>201.78886127954499</v>
      </c>
      <c r="G16" s="254">
        <v>614.97784245353103</v>
      </c>
      <c r="H16" s="254">
        <v>156.31333294533599</v>
      </c>
      <c r="I16" s="254">
        <v>87.754882164116793</v>
      </c>
      <c r="J16" s="254">
        <v>-2363.44960402579</v>
      </c>
      <c r="K16" s="254">
        <v>0</v>
      </c>
      <c r="L16" s="254">
        <v>-613.42506070611705</v>
      </c>
      <c r="M16" s="255">
        <v>7076.94666909647</v>
      </c>
      <c r="N16" s="254">
        <v>6463.5216083903497</v>
      </c>
      <c r="O16" s="255">
        <f t="shared" si="2"/>
        <v>7076.94666909647</v>
      </c>
      <c r="P16" s="26">
        <f t="shared" si="0"/>
        <v>0</v>
      </c>
      <c r="Q16" s="26">
        <f t="shared" si="1"/>
        <v>-2363.44960402579</v>
      </c>
    </row>
    <row r="17" spans="1:17" ht="12.6" customHeight="1" x14ac:dyDescent="0.2">
      <c r="A17" s="252">
        <v>0.5</v>
      </c>
      <c r="B17" s="253">
        <v>3680.1203739847601</v>
      </c>
      <c r="C17" s="254">
        <v>3801.3105158918102</v>
      </c>
      <c r="D17" s="254">
        <v>375.86289549494001</v>
      </c>
      <c r="E17" s="254">
        <v>499.82453530052697</v>
      </c>
      <c r="F17" s="254">
        <v>200.33827255948799</v>
      </c>
      <c r="G17" s="254">
        <v>825.35757783928602</v>
      </c>
      <c r="H17" s="254">
        <v>159.84210602760299</v>
      </c>
      <c r="I17" s="254">
        <v>87.923518757849706</v>
      </c>
      <c r="J17" s="254">
        <v>-2610.69569028468</v>
      </c>
      <c r="K17" s="254">
        <v>0</v>
      </c>
      <c r="L17" s="254">
        <v>-614.55474439461295</v>
      </c>
      <c r="M17" s="255">
        <v>7019.8841055715902</v>
      </c>
      <c r="N17" s="254">
        <v>6405.3293611769795</v>
      </c>
      <c r="O17" s="255">
        <f t="shared" si="2"/>
        <v>7019.8841055715902</v>
      </c>
      <c r="P17" s="26">
        <f t="shared" si="0"/>
        <v>0</v>
      </c>
      <c r="Q17" s="26">
        <f t="shared" si="1"/>
        <v>-2610.69569028468</v>
      </c>
    </row>
    <row r="18" spans="1:17" ht="12.6" customHeight="1" x14ac:dyDescent="0.2">
      <c r="A18" s="252">
        <v>0.54166666666666696</v>
      </c>
      <c r="B18" s="253">
        <v>3679.8818986537699</v>
      </c>
      <c r="C18" s="254">
        <v>3741.2884015560098</v>
      </c>
      <c r="D18" s="254">
        <v>375.00464370807703</v>
      </c>
      <c r="E18" s="254">
        <v>478.40391148578402</v>
      </c>
      <c r="F18" s="254">
        <v>150.12733590326599</v>
      </c>
      <c r="G18" s="254">
        <v>25.479496281305099</v>
      </c>
      <c r="H18" s="254">
        <v>114.975442977816</v>
      </c>
      <c r="I18" s="254">
        <v>92.887296921029105</v>
      </c>
      <c r="J18" s="254">
        <v>-1527.87538167766</v>
      </c>
      <c r="K18" s="254">
        <v>0</v>
      </c>
      <c r="L18" s="254">
        <v>-596.00622182604002</v>
      </c>
      <c r="M18" s="255">
        <v>7130.1730458094098</v>
      </c>
      <c r="N18" s="254">
        <v>6534.1668239833698</v>
      </c>
      <c r="O18" s="255">
        <f t="shared" si="2"/>
        <v>7130.1730458094098</v>
      </c>
      <c r="P18" s="26">
        <f t="shared" si="0"/>
        <v>0</v>
      </c>
      <c r="Q18" s="26">
        <f t="shared" si="1"/>
        <v>-1527.87538167766</v>
      </c>
    </row>
    <row r="19" spans="1:17" ht="12.6" customHeight="1" x14ac:dyDescent="0.2">
      <c r="A19" s="252">
        <v>0.58333333333333304</v>
      </c>
      <c r="B19" s="253">
        <v>3680.6139596201501</v>
      </c>
      <c r="C19" s="254">
        <v>3693.3927261375102</v>
      </c>
      <c r="D19" s="254">
        <v>377.74970712813098</v>
      </c>
      <c r="E19" s="254">
        <v>473.99089979083601</v>
      </c>
      <c r="F19" s="254">
        <v>144.53113801418601</v>
      </c>
      <c r="G19" s="254">
        <v>0</v>
      </c>
      <c r="H19" s="254">
        <v>61.291919520278803</v>
      </c>
      <c r="I19" s="254">
        <v>82.736208912593597</v>
      </c>
      <c r="J19" s="254">
        <v>-1437.7660900359101</v>
      </c>
      <c r="K19" s="254">
        <v>0</v>
      </c>
      <c r="L19" s="254">
        <v>-590.11790993479599</v>
      </c>
      <c r="M19" s="255">
        <v>7076.5404690877904</v>
      </c>
      <c r="N19" s="254">
        <v>6486.4225591529903</v>
      </c>
      <c r="O19" s="255">
        <f t="shared" si="2"/>
        <v>7076.5404690877904</v>
      </c>
      <c r="P19" s="26">
        <f t="shared" si="0"/>
        <v>0</v>
      </c>
      <c r="Q19" s="26">
        <f t="shared" si="1"/>
        <v>-1437.7660900359101</v>
      </c>
    </row>
    <row r="20" spans="1:17" ht="12.6" customHeight="1" x14ac:dyDescent="0.2">
      <c r="A20" s="252">
        <v>0.625</v>
      </c>
      <c r="B20" s="253">
        <v>3680.2070745216502</v>
      </c>
      <c r="C20" s="254">
        <v>3768.2726418657198</v>
      </c>
      <c r="D20" s="254">
        <v>378.27233806838302</v>
      </c>
      <c r="E20" s="254">
        <v>478.22938951075503</v>
      </c>
      <c r="F20" s="254">
        <v>143.026476382212</v>
      </c>
      <c r="G20" s="254">
        <v>0</v>
      </c>
      <c r="H20" s="254">
        <v>10.9867287588979</v>
      </c>
      <c r="I20" s="254">
        <v>64.393370325659902</v>
      </c>
      <c r="J20" s="254">
        <v>-1404.85041844492</v>
      </c>
      <c r="K20" s="254">
        <v>0</v>
      </c>
      <c r="L20" s="254">
        <v>-596.47311590704305</v>
      </c>
      <c r="M20" s="255">
        <v>7118.5376009883603</v>
      </c>
      <c r="N20" s="254">
        <v>6522.0644850813096</v>
      </c>
      <c r="O20" s="255">
        <f t="shared" si="2"/>
        <v>7118.5376009883603</v>
      </c>
      <c r="P20" s="26">
        <f t="shared" si="0"/>
        <v>0</v>
      </c>
      <c r="Q20" s="26">
        <f t="shared" si="1"/>
        <v>-1404.85041844492</v>
      </c>
    </row>
    <row r="21" spans="1:17" ht="12.6" customHeight="1" x14ac:dyDescent="0.2">
      <c r="A21" s="252">
        <v>0.66666666666666696</v>
      </c>
      <c r="B21" s="253">
        <v>3681.4244077079202</v>
      </c>
      <c r="C21" s="254">
        <v>3821.1321252060302</v>
      </c>
      <c r="D21" s="254">
        <v>373.05271569624102</v>
      </c>
      <c r="E21" s="254">
        <v>481.77064867045101</v>
      </c>
      <c r="F21" s="254">
        <v>238.873088686758</v>
      </c>
      <c r="G21" s="254">
        <v>329.54125749180503</v>
      </c>
      <c r="H21" s="254">
        <v>2.0525979224939399</v>
      </c>
      <c r="I21" s="254">
        <v>68.304098818893294</v>
      </c>
      <c r="J21" s="254">
        <v>-1751.9401848607399</v>
      </c>
      <c r="K21" s="254">
        <v>0</v>
      </c>
      <c r="L21" s="254">
        <v>-606.70749000584499</v>
      </c>
      <c r="M21" s="255">
        <v>7244.21075533985</v>
      </c>
      <c r="N21" s="254">
        <v>6637.5032653340104</v>
      </c>
      <c r="O21" s="255">
        <f t="shared" si="2"/>
        <v>7244.21075533985</v>
      </c>
      <c r="P21" s="26">
        <f t="shared" si="0"/>
        <v>0</v>
      </c>
      <c r="Q21" s="26">
        <f t="shared" si="1"/>
        <v>-1751.9401848607399</v>
      </c>
    </row>
    <row r="22" spans="1:17" ht="12.6" customHeight="1" x14ac:dyDescent="0.2">
      <c r="A22" s="252">
        <v>0.70833333333333304</v>
      </c>
      <c r="B22" s="253">
        <v>3684.3226508100802</v>
      </c>
      <c r="C22" s="254">
        <v>3918.0592853164399</v>
      </c>
      <c r="D22" s="254">
        <v>373.18963650303198</v>
      </c>
      <c r="E22" s="254">
        <v>493.61885195614298</v>
      </c>
      <c r="F22" s="254">
        <v>282.86383004481598</v>
      </c>
      <c r="G22" s="254">
        <v>308.81035108887801</v>
      </c>
      <c r="H22" s="254">
        <v>0</v>
      </c>
      <c r="I22" s="254">
        <v>80.523257170294499</v>
      </c>
      <c r="J22" s="254">
        <v>-1864.8006120544301</v>
      </c>
      <c r="K22" s="254">
        <v>0</v>
      </c>
      <c r="L22" s="254">
        <v>-616.81445325744596</v>
      </c>
      <c r="M22" s="255">
        <v>7276.5872508352504</v>
      </c>
      <c r="N22" s="254">
        <v>6659.7727975777998</v>
      </c>
      <c r="O22" s="255">
        <f t="shared" si="2"/>
        <v>7276.5872508352504</v>
      </c>
      <c r="P22" s="26">
        <f t="shared" si="0"/>
        <v>0</v>
      </c>
      <c r="Q22" s="26">
        <f t="shared" si="1"/>
        <v>-1864.8006120544301</v>
      </c>
    </row>
    <row r="23" spans="1:17" ht="12.6" customHeight="1" x14ac:dyDescent="0.2">
      <c r="A23" s="252">
        <v>0.75</v>
      </c>
      <c r="B23" s="253">
        <v>3684.1725777827101</v>
      </c>
      <c r="C23" s="254">
        <v>3927.7417812163999</v>
      </c>
      <c r="D23" s="254">
        <v>379.59310529439898</v>
      </c>
      <c r="E23" s="254">
        <v>502.12171799055199</v>
      </c>
      <c r="F23" s="254">
        <v>264.78308784048301</v>
      </c>
      <c r="G23" s="254">
        <v>380.86625613206502</v>
      </c>
      <c r="H23" s="254">
        <v>0</v>
      </c>
      <c r="I23" s="254">
        <v>79.416211322563896</v>
      </c>
      <c r="J23" s="254">
        <v>-1975.63757718228</v>
      </c>
      <c r="K23" s="254">
        <v>0</v>
      </c>
      <c r="L23" s="254">
        <v>-619.11369945144202</v>
      </c>
      <c r="M23" s="255">
        <v>7243.0571603969001</v>
      </c>
      <c r="N23" s="254">
        <v>6623.9434609454602</v>
      </c>
      <c r="O23" s="255">
        <f t="shared" si="2"/>
        <v>7243.0571603969001</v>
      </c>
      <c r="P23" s="26">
        <f t="shared" si="0"/>
        <v>0</v>
      </c>
      <c r="Q23" s="26">
        <f t="shared" si="1"/>
        <v>-1975.63757718228</v>
      </c>
    </row>
    <row r="24" spans="1:17" ht="12.6" customHeight="1" x14ac:dyDescent="0.2">
      <c r="A24" s="252">
        <v>0.79166666666666696</v>
      </c>
      <c r="B24" s="253">
        <v>3683.2637407075699</v>
      </c>
      <c r="C24" s="254">
        <v>3919.8153057434902</v>
      </c>
      <c r="D24" s="254">
        <v>375.34360679595898</v>
      </c>
      <c r="E24" s="254">
        <v>500.60970661549999</v>
      </c>
      <c r="F24" s="254">
        <v>269.83228174470298</v>
      </c>
      <c r="G24" s="254">
        <v>591.07170280580101</v>
      </c>
      <c r="H24" s="254">
        <v>0</v>
      </c>
      <c r="I24" s="254">
        <v>80.982325847746694</v>
      </c>
      <c r="J24" s="254">
        <v>-2253.0851093377601</v>
      </c>
      <c r="K24" s="254">
        <v>0</v>
      </c>
      <c r="L24" s="254">
        <v>-621.04663220594398</v>
      </c>
      <c r="M24" s="255">
        <v>7167.8335609230098</v>
      </c>
      <c r="N24" s="254">
        <v>6546.7869287170697</v>
      </c>
      <c r="O24" s="255">
        <f t="shared" si="2"/>
        <v>7167.8335609230098</v>
      </c>
      <c r="P24" s="26">
        <f t="shared" si="0"/>
        <v>0</v>
      </c>
      <c r="Q24" s="26">
        <f t="shared" si="1"/>
        <v>-2253.0851093377601</v>
      </c>
    </row>
    <row r="25" spans="1:17" ht="12.6" customHeight="1" x14ac:dyDescent="0.2">
      <c r="A25" s="252">
        <v>0.83333333333333304</v>
      </c>
      <c r="B25" s="253">
        <v>3687.12415783705</v>
      </c>
      <c r="C25" s="254">
        <v>3926.71017610634</v>
      </c>
      <c r="D25" s="254">
        <v>393.51877699424</v>
      </c>
      <c r="E25" s="254">
        <v>498.67975870736302</v>
      </c>
      <c r="F25" s="254">
        <v>267.89027314793799</v>
      </c>
      <c r="G25" s="254">
        <v>831.74765333379196</v>
      </c>
      <c r="H25" s="254">
        <v>0</v>
      </c>
      <c r="I25" s="254">
        <v>86.452696791204502</v>
      </c>
      <c r="J25" s="254">
        <v>-2616.5922538485202</v>
      </c>
      <c r="K25" s="254">
        <v>0</v>
      </c>
      <c r="L25" s="254">
        <v>-625.38506555833601</v>
      </c>
      <c r="M25" s="255">
        <v>7075.5312390694098</v>
      </c>
      <c r="N25" s="254">
        <v>6450.1461735110697</v>
      </c>
      <c r="O25" s="255">
        <f t="shared" si="2"/>
        <v>7075.5312390694098</v>
      </c>
      <c r="P25" s="26">
        <f t="shared" si="0"/>
        <v>0</v>
      </c>
      <c r="Q25" s="26">
        <f t="shared" si="1"/>
        <v>-2616.5922538485202</v>
      </c>
    </row>
    <row r="26" spans="1:17" ht="12.6" customHeight="1" x14ac:dyDescent="0.2">
      <c r="A26" s="252">
        <v>0.875</v>
      </c>
      <c r="B26" s="253">
        <v>3686.96741616396</v>
      </c>
      <c r="C26" s="254">
        <v>3913.7211731952798</v>
      </c>
      <c r="D26" s="254">
        <v>399.61334656306201</v>
      </c>
      <c r="E26" s="254">
        <v>483.11653567363402</v>
      </c>
      <c r="F26" s="254">
        <v>218.16897700232201</v>
      </c>
      <c r="G26" s="254">
        <v>491.82034314622001</v>
      </c>
      <c r="H26" s="254">
        <v>0</v>
      </c>
      <c r="I26" s="254">
        <v>76.543317630757699</v>
      </c>
      <c r="J26" s="254">
        <v>-2487.9216940194301</v>
      </c>
      <c r="K26" s="254">
        <v>0</v>
      </c>
      <c r="L26" s="254">
        <v>-618.32031691295401</v>
      </c>
      <c r="M26" s="255">
        <v>6782.0294153558098</v>
      </c>
      <c r="N26" s="254">
        <v>6163.7090984428596</v>
      </c>
      <c r="O26" s="255">
        <f t="shared" si="2"/>
        <v>6782.0294153558098</v>
      </c>
      <c r="P26" s="26">
        <f t="shared" si="0"/>
        <v>0</v>
      </c>
      <c r="Q26" s="26">
        <f t="shared" si="1"/>
        <v>-2487.9216940194301</v>
      </c>
    </row>
    <row r="27" spans="1:17" ht="12.6" customHeight="1" x14ac:dyDescent="0.2">
      <c r="A27" s="252">
        <v>0.91666666666666696</v>
      </c>
      <c r="B27" s="253">
        <v>3685.08137414573</v>
      </c>
      <c r="C27" s="254">
        <v>3892.0322563316099</v>
      </c>
      <c r="D27" s="254">
        <v>373.85586254130101</v>
      </c>
      <c r="E27" s="254">
        <v>439.12860984014901</v>
      </c>
      <c r="F27" s="254">
        <v>145.400043100826</v>
      </c>
      <c r="G27" s="254">
        <v>581.42083751828295</v>
      </c>
      <c r="H27" s="254">
        <v>0</v>
      </c>
      <c r="I27" s="254">
        <v>63.288894540638303</v>
      </c>
      <c r="J27" s="254">
        <v>-2491.5804135919302</v>
      </c>
      <c r="K27" s="254">
        <v>0</v>
      </c>
      <c r="L27" s="254">
        <v>-613.79199497806098</v>
      </c>
      <c r="M27" s="255">
        <v>6688.6274644266005</v>
      </c>
      <c r="N27" s="254">
        <v>6074.8354694485397</v>
      </c>
      <c r="O27" s="255">
        <f t="shared" si="2"/>
        <v>6688.6274644266005</v>
      </c>
      <c r="P27" s="26">
        <f t="shared" si="0"/>
        <v>0</v>
      </c>
      <c r="Q27" s="26">
        <f t="shared" si="1"/>
        <v>-2491.5804135919302</v>
      </c>
    </row>
    <row r="28" spans="1:17" x14ac:dyDescent="0.2">
      <c r="A28" s="250">
        <v>0.95833333333333304</v>
      </c>
      <c r="B28" s="251">
        <v>3687.9412664281299</v>
      </c>
      <c r="C28" s="251">
        <v>3828.4911214327899</v>
      </c>
      <c r="D28" s="251">
        <v>368.53438716264799</v>
      </c>
      <c r="E28" s="251">
        <v>428.87580860708402</v>
      </c>
      <c r="F28" s="251">
        <v>146.42695182136899</v>
      </c>
      <c r="G28" s="251">
        <v>75.856995549172595</v>
      </c>
      <c r="H28" s="251">
        <v>0</v>
      </c>
      <c r="I28" s="251">
        <v>60.976303298576902</v>
      </c>
      <c r="J28" s="251">
        <v>-2168.8431514245699</v>
      </c>
      <c r="K28" s="251">
        <v>0</v>
      </c>
      <c r="L28" s="251">
        <v>-600.50662691099205</v>
      </c>
      <c r="M28" s="251">
        <v>6428.2596828752003</v>
      </c>
      <c r="N28" s="251">
        <v>5827.75305596421</v>
      </c>
      <c r="O28" s="251">
        <f t="shared" si="2"/>
        <v>6428.2596828752003</v>
      </c>
      <c r="P28" s="26">
        <f t="shared" si="0"/>
        <v>0</v>
      </c>
      <c r="Q28" s="26">
        <f t="shared" si="1"/>
        <v>-2168.8431514245699</v>
      </c>
    </row>
    <row r="29" spans="1:17" s="15" customFormat="1" ht="11.25" x14ac:dyDescent="0.2">
      <c r="A29" s="324"/>
      <c r="B29" s="369"/>
      <c r="C29" s="369"/>
      <c r="D29" s="369"/>
      <c r="E29" s="369"/>
      <c r="F29" s="369"/>
      <c r="G29" s="369"/>
      <c r="H29" s="369"/>
      <c r="I29" s="369"/>
      <c r="J29" s="369"/>
      <c r="K29" s="369"/>
      <c r="L29" s="369"/>
      <c r="M29" s="369"/>
      <c r="N29" s="369"/>
      <c r="O29" s="14" t="s">
        <v>102</v>
      </c>
      <c r="P29" s="370"/>
      <c r="Q29" s="370"/>
    </row>
    <row r="31" spans="1:17" x14ac:dyDescent="0.2">
      <c r="A31" s="318" t="s">
        <v>422</v>
      </c>
      <c r="B31" s="319"/>
      <c r="C31" s="319"/>
      <c r="D31" s="319"/>
      <c r="E31" s="193" t="s">
        <v>4</v>
      </c>
      <c r="F31" s="193"/>
    </row>
    <row r="32" spans="1:17" x14ac:dyDescent="0.2">
      <c r="A32" s="456" t="s">
        <v>355</v>
      </c>
      <c r="B32" s="456"/>
      <c r="C32" s="456"/>
      <c r="D32" s="456"/>
      <c r="E32" s="177">
        <f>SUM(E33:E42)</f>
        <v>5583.9207792659363</v>
      </c>
      <c r="F32" s="320">
        <f t="shared" ref="F32:F42" si="3">E32/$E$32</f>
        <v>1</v>
      </c>
    </row>
    <row r="33" spans="1:6" x14ac:dyDescent="0.2">
      <c r="A33" s="451" t="s">
        <v>380</v>
      </c>
      <c r="B33" s="451"/>
      <c r="C33" s="451"/>
      <c r="D33" s="451"/>
      <c r="E33" s="161">
        <f t="array" ref="E33:E42">TRANSPOSE(INDEX(B5:K28,MATCH(MIN(M5:M28),M5:M28,0),0))</f>
        <v>3683.4471813908499</v>
      </c>
      <c r="F33" s="321">
        <f t="shared" si="3"/>
        <v>0.65965247842844166</v>
      </c>
    </row>
    <row r="34" spans="1:6" x14ac:dyDescent="0.2">
      <c r="A34" s="451" t="s">
        <v>381</v>
      </c>
      <c r="B34" s="451"/>
      <c r="C34" s="451"/>
      <c r="D34" s="452"/>
      <c r="E34" s="158">
        <v>3048.1854919542702</v>
      </c>
      <c r="F34" s="322">
        <f t="shared" si="3"/>
        <v>0.5458862352189362</v>
      </c>
    </row>
    <row r="35" spans="1:6" x14ac:dyDescent="0.2">
      <c r="A35" s="451" t="s">
        <v>384</v>
      </c>
      <c r="B35" s="451"/>
      <c r="C35" s="451"/>
      <c r="D35" s="452"/>
      <c r="E35" s="158">
        <v>322.98040757460001</v>
      </c>
      <c r="F35" s="322">
        <f t="shared" si="3"/>
        <v>5.7841151467241822E-2</v>
      </c>
    </row>
    <row r="36" spans="1:6" x14ac:dyDescent="0.2">
      <c r="A36" s="308" t="s">
        <v>385</v>
      </c>
      <c r="B36" s="323"/>
      <c r="C36" s="323"/>
      <c r="D36" s="323"/>
      <c r="E36" s="158">
        <v>427.128263235475</v>
      </c>
      <c r="F36" s="322">
        <f t="shared" si="3"/>
        <v>7.6492536359304406E-2</v>
      </c>
    </row>
    <row r="37" spans="1:6" x14ac:dyDescent="0.2">
      <c r="A37" s="451" t="s">
        <v>382</v>
      </c>
      <c r="B37" s="451"/>
      <c r="C37" s="451"/>
      <c r="D37" s="452"/>
      <c r="E37" s="158">
        <v>128.00840890933699</v>
      </c>
      <c r="F37" s="322">
        <f t="shared" si="3"/>
        <v>2.2924467228234033E-2</v>
      </c>
    </row>
    <row r="38" spans="1:6" x14ac:dyDescent="0.2">
      <c r="A38" s="451" t="s">
        <v>386</v>
      </c>
      <c r="B38" s="451"/>
      <c r="C38" s="451"/>
      <c r="D38" s="452"/>
      <c r="E38" s="158">
        <v>0</v>
      </c>
      <c r="F38" s="322">
        <f t="shared" si="3"/>
        <v>0</v>
      </c>
    </row>
    <row r="39" spans="1:6" x14ac:dyDescent="0.2">
      <c r="A39" s="451" t="s">
        <v>387</v>
      </c>
      <c r="B39" s="451"/>
      <c r="C39" s="451"/>
      <c r="D39" s="452"/>
      <c r="E39" s="158">
        <v>0</v>
      </c>
      <c r="F39" s="322">
        <f t="shared" si="3"/>
        <v>0</v>
      </c>
    </row>
    <row r="40" spans="1:6" x14ac:dyDescent="0.2">
      <c r="A40" s="451" t="s">
        <v>388</v>
      </c>
      <c r="B40" s="451"/>
      <c r="C40" s="451"/>
      <c r="D40" s="452"/>
      <c r="E40" s="158">
        <v>37.801161675703803</v>
      </c>
      <c r="F40" s="322">
        <f t="shared" si="3"/>
        <v>6.7696450522840611E-3</v>
      </c>
    </row>
    <row r="41" spans="1:6" x14ac:dyDescent="0.2">
      <c r="A41" s="451" t="s">
        <v>376</v>
      </c>
      <c r="B41" s="451"/>
      <c r="C41" s="451"/>
      <c r="D41" s="452"/>
      <c r="E41" s="158">
        <v>-1003.52439805009</v>
      </c>
      <c r="F41" s="322">
        <f t="shared" si="3"/>
        <v>-0.17971680432436463</v>
      </c>
    </row>
    <row r="42" spans="1:6" x14ac:dyDescent="0.2">
      <c r="A42" s="451" t="s">
        <v>94</v>
      </c>
      <c r="B42" s="451"/>
      <c r="C42" s="451"/>
      <c r="D42" s="451"/>
      <c r="E42" s="161">
        <v>-1060.10573742421</v>
      </c>
      <c r="F42" s="321">
        <f t="shared" si="3"/>
        <v>-0.18984970943007751</v>
      </c>
    </row>
    <row r="43" spans="1:6" x14ac:dyDescent="0.2">
      <c r="A43" s="15"/>
      <c r="B43" s="15"/>
      <c r="C43" s="15"/>
      <c r="D43" s="15"/>
      <c r="E43" s="15"/>
      <c r="F43" s="14" t="s">
        <v>383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0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18.75" x14ac:dyDescent="0.3">
      <c r="A1" s="238" t="s">
        <v>353</v>
      </c>
      <c r="T1" s="326"/>
      <c r="U1" s="60"/>
      <c r="V1" s="60"/>
      <c r="W1" s="60"/>
      <c r="Y1" s="61"/>
      <c r="Z1" s="60"/>
      <c r="AC1" s="327"/>
      <c r="AF1" s="328"/>
      <c r="AH1" s="150" t="str">
        <f>Titulní!A35</f>
        <v>IV. čtvrtletí 2020</v>
      </c>
    </row>
    <row r="2" spans="1:34" ht="6" customHeight="1" x14ac:dyDescent="0.2"/>
    <row r="3" spans="1:34" ht="12" customHeight="1" x14ac:dyDescent="0.2">
      <c r="F3" s="329"/>
      <c r="U3" s="329"/>
    </row>
    <row r="4" spans="1:34" ht="12" customHeight="1" x14ac:dyDescent="0.2"/>
    <row r="5" spans="1:34" s="25" customFormat="1" ht="12" customHeight="1" x14ac:dyDescent="0.2">
      <c r="A5" s="457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1"/>
      <c r="P5" s="457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</row>
    <row r="6" spans="1:34" s="25" customFormat="1" ht="12" customHeight="1" x14ac:dyDescent="0.2">
      <c r="A6" s="457"/>
      <c r="B6" s="458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309"/>
      <c r="O6" s="31"/>
      <c r="P6" s="457"/>
      <c r="Q6" s="459"/>
      <c r="R6" s="459"/>
      <c r="S6" s="459"/>
      <c r="T6" s="459"/>
      <c r="U6" s="459"/>
      <c r="V6" s="459"/>
      <c r="W6" s="459"/>
      <c r="X6" s="459"/>
      <c r="Y6" s="459"/>
      <c r="Z6" s="459"/>
      <c r="AA6" s="459"/>
      <c r="AB6" s="459"/>
      <c r="AC6" s="309"/>
    </row>
    <row r="7" spans="1:34" ht="12" customHeight="1" x14ac:dyDescent="0.2">
      <c r="A7" s="119"/>
      <c r="B7" s="71" t="s">
        <v>7</v>
      </c>
      <c r="C7" s="71" t="s">
        <v>20</v>
      </c>
      <c r="D7" s="71" t="s">
        <v>21</v>
      </c>
      <c r="E7" s="71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9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34" ht="12" customHeight="1" x14ac:dyDescent="0.2">
      <c r="A8" s="120" t="s">
        <v>164</v>
      </c>
      <c r="C8" s="71">
        <f>SUM('4.1'!B11:D11)</f>
        <v>664.521974</v>
      </c>
      <c r="D8" s="71">
        <f>SUM('4.2'!B8:D8)</f>
        <v>0</v>
      </c>
      <c r="E8" s="71">
        <f>SUM('4.2'!B22:D22)</f>
        <v>0.26389200000000002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9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pans="1:34" ht="12" customHeight="1" x14ac:dyDescent="0.2">
      <c r="A9" s="120" t="s">
        <v>163</v>
      </c>
      <c r="B9" s="71"/>
      <c r="C9" s="71">
        <f>SUM('4.1'!B12:D12)</f>
        <v>2.2481230000000001</v>
      </c>
      <c r="D9" s="71">
        <f>SUM('4.2'!B9:D9)</f>
        <v>0</v>
      </c>
      <c r="E9" s="71">
        <f>SUM('4.2'!B23:D23)</f>
        <v>659.08374200000003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9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pans="1:34" ht="12" customHeight="1" x14ac:dyDescent="0.2">
      <c r="A10" s="120" t="s">
        <v>162</v>
      </c>
      <c r="B10" s="71"/>
      <c r="C10" s="71">
        <f>SUM('4.1'!B13:D13)</f>
        <v>628.44984399999987</v>
      </c>
      <c r="D10" s="71">
        <f>SUM('4.2'!B10:D10)</f>
        <v>0</v>
      </c>
      <c r="E10" s="71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9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pans="1:34" ht="12" customHeight="1" x14ac:dyDescent="0.2">
      <c r="A11" s="120" t="s">
        <v>161</v>
      </c>
      <c r="B11" s="71"/>
      <c r="C11" s="71">
        <f>SUM('4.1'!B14:D14)</f>
        <v>8812.2954559999998</v>
      </c>
      <c r="D11" s="71">
        <f>SUM('4.2'!B11:D11)</f>
        <v>0</v>
      </c>
      <c r="E11" s="71">
        <f>SUM('4.2'!B25:D25)</f>
        <v>0.51650499999999999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9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pans="1:34" ht="12" customHeight="1" x14ac:dyDescent="0.2">
      <c r="A12" s="120" t="s">
        <v>160</v>
      </c>
      <c r="B12" s="71"/>
      <c r="C12" s="71">
        <f>SUM('4.1'!B15:D15)</f>
        <v>0</v>
      </c>
      <c r="D12" s="71">
        <f>SUM('4.2'!B12:D12)</f>
        <v>0</v>
      </c>
      <c r="E12" s="71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pans="1:34" ht="12" customHeight="1" x14ac:dyDescent="0.2">
      <c r="A13" s="120" t="s">
        <v>159</v>
      </c>
      <c r="B13" s="71"/>
      <c r="C13" s="71">
        <f>SUM('4.1'!B16:D16)</f>
        <v>18.571566999999998</v>
      </c>
      <c r="D13" s="71">
        <f>SUM('4.2'!B13:D13)</f>
        <v>0</v>
      </c>
      <c r="E13" s="71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pans="1:34" ht="12" customHeight="1" x14ac:dyDescent="0.2">
      <c r="A14" s="120" t="s">
        <v>158</v>
      </c>
      <c r="B14" s="71"/>
      <c r="C14" s="71">
        <f>SUM('4.1'!B17:D17)</f>
        <v>6.9477239999999991</v>
      </c>
      <c r="D14" s="71">
        <f>SUM('4.2'!B14:D14)</f>
        <v>0</v>
      </c>
      <c r="E14" s="71">
        <f>SUM('4.2'!B28:D28)</f>
        <v>2.4130000000000002E-3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9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pans="1:34" ht="12" customHeight="1" x14ac:dyDescent="0.2">
      <c r="A15" s="120" t="s">
        <v>157</v>
      </c>
      <c r="B15" s="71"/>
      <c r="C15" s="71">
        <f>SUM('4.1'!B18:D18)</f>
        <v>53.470421999999999</v>
      </c>
      <c r="D15" s="71">
        <f>SUM('4.2'!B15:D15)</f>
        <v>0</v>
      </c>
      <c r="E15" s="71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9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pans="1:34" ht="12" customHeight="1" x14ac:dyDescent="0.2">
      <c r="A16" s="120" t="s">
        <v>156</v>
      </c>
      <c r="B16" s="71"/>
      <c r="C16" s="71">
        <f>SUM('4.1'!B19:D19)</f>
        <v>182.58217099999999</v>
      </c>
      <c r="D16" s="71">
        <f>SUM('4.2'!B16:D16)</f>
        <v>0</v>
      </c>
      <c r="E16" s="71">
        <f>SUM('4.2'!B30:D30)</f>
        <v>60.86304899999999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pans="1:29" ht="12" customHeight="1" x14ac:dyDescent="0.2">
      <c r="A17" s="120" t="s">
        <v>14</v>
      </c>
      <c r="C17" s="71">
        <f>SUM('4.1'!B20:D20)</f>
        <v>0</v>
      </c>
      <c r="D17" s="71">
        <f>SUM('4.2'!B17:D17)</f>
        <v>0</v>
      </c>
      <c r="E17" s="71">
        <f>SUM('4.2'!B31:D31)</f>
        <v>7.1999999999999998E-3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ht="12" customHeight="1" x14ac:dyDescent="0.2">
      <c r="A18" s="120" t="s">
        <v>155</v>
      </c>
      <c r="B18" s="71"/>
      <c r="C18" s="71">
        <f>SUM('4.1'!B21:D21)</f>
        <v>4.6562349999999997</v>
      </c>
      <c r="D18" s="71">
        <f>SUM('4.2'!B18:D18)</f>
        <v>0</v>
      </c>
      <c r="E18" s="71">
        <f>SUM('4.2'!B32:D32)</f>
        <v>1.8186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pans="1:29" ht="12" customHeight="1" x14ac:dyDescent="0.2">
      <c r="A19" s="120" t="s">
        <v>154</v>
      </c>
      <c r="B19" s="71"/>
      <c r="C19" s="71">
        <f>SUM('4.1'!B22:D22)</f>
        <v>226.430284</v>
      </c>
      <c r="D19" s="71">
        <f>SUM('4.2'!B19:D19)</f>
        <v>1541.6862599999999</v>
      </c>
      <c r="E19" s="71">
        <f>SUM('4.2'!B33:D33)</f>
        <v>314.41786200000001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9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pans="1:29" ht="12" customHeight="1" x14ac:dyDescent="0.2">
      <c r="A20" s="120" t="s">
        <v>222</v>
      </c>
      <c r="B20" s="71">
        <f>SUM('4.1'!B8:D8)</f>
        <v>7948.0700299999999</v>
      </c>
      <c r="C20" s="71"/>
      <c r="D20" s="71"/>
      <c r="E20" s="71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9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9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pans="1:29" ht="12" customHeight="1" x14ac:dyDescent="0.2">
      <c r="A22" s="69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9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pans="1:29" ht="12" customHeight="1" x14ac:dyDescent="0.2">
      <c r="A23" s="69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9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pans="1:29" ht="12" customHeight="1" x14ac:dyDescent="0.2">
      <c r="A24" s="69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9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pans="1:29" ht="12" customHeight="1" x14ac:dyDescent="0.2">
      <c r="A25" s="69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9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pans="1:29" ht="12" customHeight="1" x14ac:dyDescent="0.2">
      <c r="A26" s="69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9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pans="1:29" ht="12" customHeight="1" x14ac:dyDescent="0.2">
      <c r="A27" s="6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9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pans="1:29" ht="12" customHeight="1" x14ac:dyDescent="0.2">
      <c r="A28" s="6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9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pans="1:29" ht="12" customHeight="1" x14ac:dyDescent="0.2">
      <c r="A29" s="6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9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pans="1:29" ht="12" customHeight="1" x14ac:dyDescent="0.2">
      <c r="A30" s="6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9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</row>
    <row r="31" spans="1:29" ht="12" customHeight="1" x14ac:dyDescent="0.2">
      <c r="A31" s="6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325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460"/>
      <c r="B34" s="461"/>
      <c r="C34" s="461"/>
      <c r="D34" s="461"/>
      <c r="E34" s="331"/>
      <c r="F34" s="331"/>
      <c r="G34" s="460"/>
      <c r="H34" s="461"/>
      <c r="I34" s="461"/>
      <c r="J34" s="461"/>
      <c r="K34" s="331"/>
      <c r="L34" s="331"/>
      <c r="M34" s="22"/>
      <c r="N34" s="22"/>
      <c r="O34" s="22"/>
      <c r="P34" s="22"/>
    </row>
    <row r="35" spans="1:16" ht="12" customHeight="1" x14ac:dyDescent="0.2">
      <c r="A35" s="462"/>
      <c r="B35" s="462"/>
      <c r="C35" s="462"/>
      <c r="D35" s="462"/>
      <c r="E35" s="71"/>
      <c r="F35" s="32"/>
      <c r="G35" s="462"/>
      <c r="H35" s="462"/>
      <c r="I35" s="462"/>
      <c r="J35" s="462"/>
      <c r="K35" s="71"/>
      <c r="L35" s="32"/>
    </row>
    <row r="36" spans="1:16" ht="12" customHeight="1" x14ac:dyDescent="0.2">
      <c r="A36" s="462"/>
      <c r="B36" s="462"/>
      <c r="C36" s="462"/>
      <c r="D36" s="462"/>
      <c r="E36" s="71"/>
      <c r="F36" s="32"/>
      <c r="G36" s="462"/>
      <c r="H36" s="462"/>
      <c r="I36" s="462"/>
      <c r="J36" s="462"/>
      <c r="K36" s="71"/>
      <c r="L36" s="32"/>
    </row>
    <row r="37" spans="1:16" ht="12" customHeight="1" x14ac:dyDescent="0.2">
      <c r="A37" s="462"/>
      <c r="B37" s="462"/>
      <c r="C37" s="462"/>
      <c r="D37" s="462"/>
      <c r="E37" s="71"/>
      <c r="F37" s="32"/>
      <c r="G37" s="462"/>
      <c r="H37" s="462"/>
      <c r="I37" s="462"/>
      <c r="J37" s="462"/>
      <c r="K37" s="71"/>
      <c r="L37" s="32"/>
    </row>
    <row r="38" spans="1:16" ht="12" customHeight="1" x14ac:dyDescent="0.2">
      <c r="A38" s="462"/>
      <c r="B38" s="462"/>
      <c r="C38" s="462"/>
      <c r="D38" s="462"/>
      <c r="E38" s="71"/>
      <c r="F38" s="32"/>
      <c r="G38" s="462"/>
      <c r="H38" s="462"/>
      <c r="I38" s="462"/>
      <c r="J38" s="462"/>
      <c r="K38" s="71"/>
      <c r="L38" s="32"/>
    </row>
    <row r="39" spans="1:16" ht="12" customHeight="1" x14ac:dyDescent="0.2">
      <c r="A39" s="462"/>
      <c r="B39" s="462"/>
      <c r="C39" s="462"/>
      <c r="D39" s="462"/>
      <c r="E39" s="71"/>
      <c r="F39" s="32"/>
      <c r="G39" s="462"/>
      <c r="H39" s="462"/>
      <c r="I39" s="462"/>
      <c r="J39" s="462"/>
      <c r="K39" s="71"/>
      <c r="L39" s="32"/>
    </row>
    <row r="40" spans="1:16" ht="12" customHeight="1" x14ac:dyDescent="0.2">
      <c r="A40" s="462"/>
      <c r="B40" s="462"/>
      <c r="C40" s="462"/>
      <c r="D40" s="462"/>
      <c r="E40" s="71"/>
      <c r="F40" s="32"/>
      <c r="G40" s="462"/>
      <c r="H40" s="462"/>
      <c r="I40" s="462"/>
      <c r="J40" s="462"/>
      <c r="K40" s="71"/>
      <c r="L40" s="32"/>
    </row>
    <row r="41" spans="1:16" ht="12" customHeight="1" x14ac:dyDescent="0.2">
      <c r="A41" s="462"/>
      <c r="B41" s="462"/>
      <c r="C41" s="462"/>
      <c r="D41" s="462"/>
      <c r="E41" s="71"/>
      <c r="F41" s="32"/>
      <c r="G41" s="462"/>
      <c r="H41" s="462"/>
      <c r="I41" s="462"/>
      <c r="J41" s="462"/>
      <c r="K41" s="71"/>
      <c r="L41" s="32"/>
    </row>
    <row r="42" spans="1:16" ht="12" customHeight="1" x14ac:dyDescent="0.2">
      <c r="A42" s="462"/>
      <c r="B42" s="462"/>
      <c r="C42" s="462"/>
      <c r="D42" s="462"/>
      <c r="E42" s="71"/>
      <c r="F42" s="32"/>
      <c r="G42" s="462"/>
      <c r="H42" s="462"/>
      <c r="I42" s="462"/>
      <c r="J42" s="462"/>
      <c r="K42" s="71"/>
      <c r="L42" s="32"/>
    </row>
    <row r="43" spans="1:16" ht="12" customHeight="1" x14ac:dyDescent="0.2">
      <c r="A43" s="462"/>
      <c r="B43" s="462"/>
      <c r="C43" s="462"/>
      <c r="D43" s="462"/>
      <c r="E43" s="71"/>
      <c r="F43" s="32"/>
      <c r="G43" s="462"/>
      <c r="H43" s="462"/>
      <c r="I43" s="462"/>
      <c r="J43" s="462"/>
      <c r="K43" s="71"/>
      <c r="L43" s="32"/>
    </row>
    <row r="44" spans="1:16" ht="12" customHeight="1" x14ac:dyDescent="0.2">
      <c r="A44" s="462"/>
      <c r="B44" s="462"/>
      <c r="C44" s="462"/>
      <c r="D44" s="462"/>
      <c r="E44" s="71"/>
      <c r="F44" s="32"/>
      <c r="G44" s="462"/>
      <c r="H44" s="462"/>
      <c r="I44" s="462"/>
      <c r="J44" s="462"/>
      <c r="K44" s="71"/>
      <c r="L44" s="32"/>
    </row>
    <row r="45" spans="1:16" ht="12" customHeight="1" x14ac:dyDescent="0.2">
      <c r="A45" s="462"/>
      <c r="B45" s="462"/>
      <c r="C45" s="462"/>
      <c r="D45" s="462"/>
      <c r="E45" s="71"/>
      <c r="F45" s="32"/>
      <c r="G45" s="462"/>
      <c r="H45" s="462"/>
      <c r="I45" s="462"/>
      <c r="J45" s="462"/>
      <c r="K45" s="71"/>
      <c r="L45" s="32"/>
    </row>
    <row r="46" spans="1:16" ht="12" customHeight="1" x14ac:dyDescent="0.2">
      <c r="F46" s="325"/>
      <c r="L46" s="325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310"/>
      <c r="B115" s="310"/>
    </row>
    <row r="116" spans="1:2" x14ac:dyDescent="0.2">
      <c r="A116" s="310"/>
      <c r="B116" s="310"/>
    </row>
    <row r="137" spans="1:2" x14ac:dyDescent="0.2">
      <c r="A137" s="310"/>
      <c r="B137" s="310"/>
    </row>
    <row r="138" spans="1:2" ht="12" customHeight="1" x14ac:dyDescent="0.2">
      <c r="A138" s="332"/>
      <c r="B138" s="332"/>
    </row>
    <row r="139" spans="1:2" x14ac:dyDescent="0.2">
      <c r="A139" s="332"/>
      <c r="B139" s="332"/>
    </row>
    <row r="140" spans="1:2" ht="12.75" customHeight="1" x14ac:dyDescent="0.2">
      <c r="B140" s="332"/>
    </row>
    <row r="141" spans="1:2" ht="12.75" customHeight="1" x14ac:dyDescent="0.2">
      <c r="B141" s="332"/>
    </row>
    <row r="142" spans="1:2" x14ac:dyDescent="0.2">
      <c r="B142" s="332"/>
    </row>
    <row r="143" spans="1:2" x14ac:dyDescent="0.2">
      <c r="B143" s="332"/>
    </row>
    <row r="144" spans="1:2" x14ac:dyDescent="0.2">
      <c r="B144" s="332"/>
    </row>
    <row r="145" spans="1:2" x14ac:dyDescent="0.2">
      <c r="B145" s="332"/>
    </row>
    <row r="146" spans="1:2" x14ac:dyDescent="0.2">
      <c r="B146" s="332"/>
    </row>
    <row r="147" spans="1:2" x14ac:dyDescent="0.2">
      <c r="B147" s="332"/>
    </row>
    <row r="148" spans="1:2" x14ac:dyDescent="0.2">
      <c r="B148" s="332"/>
    </row>
    <row r="149" spans="1:2" x14ac:dyDescent="0.2">
      <c r="B149" s="332"/>
    </row>
    <row r="150" spans="1:2" x14ac:dyDescent="0.2">
      <c r="B150" s="332"/>
    </row>
    <row r="151" spans="1:2" x14ac:dyDescent="0.2">
      <c r="B151" s="332"/>
    </row>
    <row r="152" spans="1:2" x14ac:dyDescent="0.2">
      <c r="B152" s="332"/>
    </row>
    <row r="153" spans="1:2" x14ac:dyDescent="0.2">
      <c r="B153" s="332"/>
    </row>
    <row r="154" spans="1:2" x14ac:dyDescent="0.2">
      <c r="B154" s="332"/>
    </row>
    <row r="155" spans="1:2" x14ac:dyDescent="0.2">
      <c r="B155" s="332"/>
    </row>
    <row r="156" spans="1:2" x14ac:dyDescent="0.2">
      <c r="B156" s="332"/>
    </row>
    <row r="157" spans="1:2" x14ac:dyDescent="0.2">
      <c r="B157" s="332"/>
    </row>
    <row r="158" spans="1:2" x14ac:dyDescent="0.2">
      <c r="B158" s="310"/>
    </row>
    <row r="159" spans="1:2" x14ac:dyDescent="0.2">
      <c r="B159" s="310"/>
    </row>
    <row r="160" spans="1:2" ht="12" customHeight="1" x14ac:dyDescent="0.2">
      <c r="A160" s="332"/>
      <c r="B160" s="310"/>
    </row>
    <row r="161" spans="1:2" x14ac:dyDescent="0.2">
      <c r="A161" s="332"/>
      <c r="B161" s="310"/>
    </row>
    <row r="162" spans="1:2" x14ac:dyDescent="0.2">
      <c r="A162" s="332"/>
      <c r="B162" s="310"/>
    </row>
    <row r="163" spans="1:2" ht="90" customHeight="1" x14ac:dyDescent="0.2">
      <c r="B163" s="310"/>
    </row>
    <row r="164" spans="1:2" x14ac:dyDescent="0.2">
      <c r="B164" s="310"/>
    </row>
    <row r="165" spans="1:2" x14ac:dyDescent="0.2">
      <c r="B165" s="310"/>
    </row>
    <row r="166" spans="1:2" x14ac:dyDescent="0.2">
      <c r="B166" s="310"/>
    </row>
    <row r="167" spans="1:2" x14ac:dyDescent="0.2">
      <c r="B167" s="310"/>
    </row>
    <row r="168" spans="1:2" x14ac:dyDescent="0.2">
      <c r="B168" s="310"/>
    </row>
    <row r="169" spans="1:2" x14ac:dyDescent="0.2">
      <c r="B169" s="310"/>
    </row>
    <row r="170" spans="1:2" x14ac:dyDescent="0.2">
      <c r="B170" s="310"/>
    </row>
    <row r="171" spans="1:2" x14ac:dyDescent="0.2">
      <c r="B171" s="310"/>
    </row>
    <row r="172" spans="1:2" x14ac:dyDescent="0.2">
      <c r="B172" s="310"/>
    </row>
    <row r="173" spans="1:2" x14ac:dyDescent="0.2">
      <c r="B173" s="310"/>
    </row>
    <row r="174" spans="1:2" x14ac:dyDescent="0.2">
      <c r="B174" s="310"/>
    </row>
    <row r="175" spans="1:2" x14ac:dyDescent="0.2">
      <c r="B175" s="310"/>
    </row>
    <row r="176" spans="1:2" x14ac:dyDescent="0.2">
      <c r="A176" s="332"/>
      <c r="B176" s="310"/>
    </row>
    <row r="177" spans="1:2" x14ac:dyDescent="0.2">
      <c r="A177" s="332"/>
      <c r="B177" s="310"/>
    </row>
    <row r="178" spans="1:2" x14ac:dyDescent="0.2">
      <c r="A178" s="332"/>
      <c r="B178" s="310"/>
    </row>
    <row r="179" spans="1:2" x14ac:dyDescent="0.2">
      <c r="A179" s="310"/>
      <c r="B179" s="310"/>
    </row>
    <row r="180" spans="1:2" x14ac:dyDescent="0.2">
      <c r="A180" s="310"/>
      <c r="B180" s="310"/>
    </row>
    <row r="181" spans="1:2" x14ac:dyDescent="0.2">
      <c r="A181" s="310"/>
      <c r="B181" s="310"/>
    </row>
    <row r="182" spans="1:2" x14ac:dyDescent="0.2">
      <c r="B182" s="310"/>
    </row>
    <row r="183" spans="1:2" x14ac:dyDescent="0.2">
      <c r="B183" s="310"/>
    </row>
    <row r="184" spans="1:2" x14ac:dyDescent="0.2">
      <c r="B184" s="310"/>
    </row>
    <row r="185" spans="1:2" x14ac:dyDescent="0.2">
      <c r="B185" s="310"/>
    </row>
    <row r="186" spans="1:2" x14ac:dyDescent="0.2">
      <c r="B186" s="310"/>
    </row>
    <row r="187" spans="1:2" x14ac:dyDescent="0.2">
      <c r="B187" s="310"/>
    </row>
    <row r="188" spans="1:2" x14ac:dyDescent="0.2">
      <c r="B188" s="310"/>
    </row>
    <row r="189" spans="1:2" x14ac:dyDescent="0.2">
      <c r="B189" s="310"/>
    </row>
    <row r="190" spans="1:2" x14ac:dyDescent="0.2">
      <c r="B190" s="310"/>
    </row>
    <row r="191" spans="1:2" x14ac:dyDescent="0.2">
      <c r="B191" s="310"/>
    </row>
    <row r="192" spans="1:2" x14ac:dyDescent="0.2">
      <c r="B192" s="310"/>
    </row>
    <row r="193" spans="1:2" x14ac:dyDescent="0.2">
      <c r="B193" s="310"/>
    </row>
    <row r="194" spans="1:2" x14ac:dyDescent="0.2">
      <c r="B194" s="310"/>
    </row>
    <row r="195" spans="1:2" x14ac:dyDescent="0.2">
      <c r="B195" s="310"/>
    </row>
    <row r="196" spans="1:2" x14ac:dyDescent="0.2">
      <c r="B196" s="310"/>
    </row>
    <row r="197" spans="1:2" x14ac:dyDescent="0.2">
      <c r="B197" s="310"/>
    </row>
    <row r="198" spans="1:2" x14ac:dyDescent="0.2">
      <c r="B198" s="310"/>
    </row>
    <row r="199" spans="1:2" x14ac:dyDescent="0.2">
      <c r="B199" s="310"/>
    </row>
    <row r="200" spans="1:2" x14ac:dyDescent="0.2">
      <c r="B200" s="310"/>
    </row>
    <row r="201" spans="1:2" x14ac:dyDescent="0.2">
      <c r="A201" s="310"/>
      <c r="B201" s="310"/>
    </row>
    <row r="202" spans="1:2" x14ac:dyDescent="0.2">
      <c r="A202" s="310"/>
      <c r="B202" s="310"/>
    </row>
    <row r="203" spans="1:2" ht="12.75" customHeight="1" x14ac:dyDescent="0.2">
      <c r="B203" s="310"/>
    </row>
    <row r="204" spans="1:2" ht="12" customHeight="1" x14ac:dyDescent="0.2">
      <c r="B204" s="310"/>
    </row>
    <row r="205" spans="1:2" x14ac:dyDescent="0.2">
      <c r="B205" s="310"/>
    </row>
    <row r="206" spans="1:2" x14ac:dyDescent="0.2">
      <c r="B206" s="310"/>
    </row>
    <row r="207" spans="1:2" x14ac:dyDescent="0.2">
      <c r="B207" s="310"/>
    </row>
    <row r="208" spans="1:2" x14ac:dyDescent="0.2">
      <c r="B208" s="310"/>
    </row>
    <row r="209" spans="1:2" x14ac:dyDescent="0.2">
      <c r="B209" s="310"/>
    </row>
    <row r="210" spans="1:2" x14ac:dyDescent="0.2">
      <c r="B210" s="310"/>
    </row>
    <row r="211" spans="1:2" x14ac:dyDescent="0.2">
      <c r="B211" s="310"/>
    </row>
    <row r="212" spans="1:2" x14ac:dyDescent="0.2">
      <c r="B212" s="310"/>
    </row>
    <row r="213" spans="1:2" x14ac:dyDescent="0.2">
      <c r="B213" s="310"/>
    </row>
    <row r="214" spans="1:2" x14ac:dyDescent="0.2">
      <c r="B214" s="310"/>
    </row>
    <row r="215" spans="1:2" x14ac:dyDescent="0.2">
      <c r="B215" s="310"/>
    </row>
    <row r="216" spans="1:2" x14ac:dyDescent="0.2">
      <c r="B216" s="310"/>
    </row>
    <row r="217" spans="1:2" x14ac:dyDescent="0.2">
      <c r="B217" s="310"/>
    </row>
    <row r="218" spans="1:2" x14ac:dyDescent="0.2">
      <c r="B218" s="310"/>
    </row>
    <row r="219" spans="1:2" x14ac:dyDescent="0.2">
      <c r="B219" s="310"/>
    </row>
    <row r="220" spans="1:2" x14ac:dyDescent="0.2">
      <c r="B220" s="310"/>
    </row>
    <row r="221" spans="1:2" x14ac:dyDescent="0.2">
      <c r="B221" s="310"/>
    </row>
    <row r="222" spans="1:2" x14ac:dyDescent="0.2">
      <c r="A222" s="332"/>
      <c r="B222" s="310"/>
    </row>
    <row r="223" spans="1:2" x14ac:dyDescent="0.2">
      <c r="A223" s="332"/>
      <c r="B223" s="310"/>
    </row>
    <row r="224" spans="1:2" x14ac:dyDescent="0.2">
      <c r="A224" s="332"/>
      <c r="B224" s="310"/>
    </row>
    <row r="225" spans="1:2" x14ac:dyDescent="0.2">
      <c r="A225" s="332"/>
      <c r="B225" s="310"/>
    </row>
    <row r="226" spans="1:2" x14ac:dyDescent="0.2">
      <c r="A226" s="332"/>
      <c r="B226" s="310"/>
    </row>
    <row r="227" spans="1:2" x14ac:dyDescent="0.2">
      <c r="A227" s="332"/>
      <c r="B227" s="310"/>
    </row>
    <row r="228" spans="1:2" x14ac:dyDescent="0.2">
      <c r="A228" s="332"/>
      <c r="B228" s="310"/>
    </row>
    <row r="229" spans="1:2" x14ac:dyDescent="0.2">
      <c r="A229" s="310"/>
      <c r="B229" s="310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48"/>
  <sheetViews>
    <sheetView showGridLines="0" zoomScaleNormal="100" zoomScaleSheetLayoutView="100" workbookViewId="0"/>
  </sheetViews>
  <sheetFormatPr defaultColWidth="9.140625" defaultRowHeight="12" x14ac:dyDescent="0.2"/>
  <cols>
    <col min="1" max="9" width="11" style="9" customWidth="1"/>
    <col min="10" max="16384" width="9.140625" style="9"/>
  </cols>
  <sheetData>
    <row r="1" spans="1:9" s="44" customFormat="1" ht="18.75" x14ac:dyDescent="0.3">
      <c r="A1" s="128" t="s">
        <v>373</v>
      </c>
    </row>
    <row r="2" spans="1:9" ht="6" customHeight="1" x14ac:dyDescent="0.2"/>
    <row r="3" spans="1:9" ht="14.25" customHeight="1" x14ac:dyDescent="0.2">
      <c r="A3" s="381" t="s">
        <v>423</v>
      </c>
      <c r="B3" s="381"/>
      <c r="C3" s="381"/>
      <c r="D3" s="381"/>
      <c r="E3" s="381"/>
      <c r="F3" s="381"/>
      <c r="G3" s="381"/>
      <c r="H3" s="381"/>
      <c r="I3" s="381"/>
    </row>
    <row r="4" spans="1:9" ht="14.25" customHeight="1" x14ac:dyDescent="0.2">
      <c r="A4" s="381"/>
      <c r="B4" s="381"/>
      <c r="C4" s="381"/>
      <c r="D4" s="381"/>
      <c r="E4" s="381"/>
      <c r="F4" s="381"/>
      <c r="G4" s="381"/>
      <c r="H4" s="381"/>
      <c r="I4" s="381"/>
    </row>
    <row r="5" spans="1:9" ht="15" customHeight="1" x14ac:dyDescent="0.2">
      <c r="A5" s="381"/>
      <c r="B5" s="381"/>
      <c r="C5" s="381"/>
      <c r="D5" s="381"/>
      <c r="E5" s="381"/>
      <c r="F5" s="381"/>
      <c r="G5" s="381"/>
      <c r="H5" s="381"/>
      <c r="I5" s="381"/>
    </row>
    <row r="6" spans="1:9" ht="17.100000000000001" customHeight="1" x14ac:dyDescent="0.2">
      <c r="A6" s="381"/>
      <c r="B6" s="381"/>
      <c r="C6" s="381"/>
      <c r="D6" s="381"/>
      <c r="E6" s="381"/>
      <c r="F6" s="381"/>
      <c r="G6" s="381"/>
      <c r="H6" s="381"/>
      <c r="I6" s="381"/>
    </row>
    <row r="7" spans="1:9" ht="17.100000000000001" customHeight="1" x14ac:dyDescent="0.2">
      <c r="A7" s="381"/>
      <c r="B7" s="381"/>
      <c r="C7" s="381"/>
      <c r="D7" s="381"/>
      <c r="E7" s="381"/>
      <c r="F7" s="381"/>
      <c r="G7" s="381"/>
      <c r="H7" s="381"/>
      <c r="I7" s="381"/>
    </row>
    <row r="8" spans="1:9" ht="17.100000000000001" customHeight="1" x14ac:dyDescent="0.2">
      <c r="A8" s="381"/>
      <c r="B8" s="381"/>
      <c r="C8" s="381"/>
      <c r="D8" s="381"/>
      <c r="E8" s="381"/>
      <c r="F8" s="381"/>
      <c r="G8" s="381"/>
      <c r="H8" s="381"/>
      <c r="I8" s="381"/>
    </row>
    <row r="9" spans="1:9" ht="17.100000000000001" customHeight="1" x14ac:dyDescent="0.2">
      <c r="A9" s="381"/>
      <c r="B9" s="381"/>
      <c r="C9" s="381"/>
      <c r="D9" s="381"/>
      <c r="E9" s="381"/>
      <c r="F9" s="381"/>
      <c r="G9" s="381"/>
      <c r="H9" s="381"/>
      <c r="I9" s="381"/>
    </row>
    <row r="10" spans="1:9" ht="17.100000000000001" customHeight="1" x14ac:dyDescent="0.2">
      <c r="A10" s="381"/>
      <c r="B10" s="381"/>
      <c r="C10" s="381"/>
      <c r="D10" s="381"/>
      <c r="E10" s="381"/>
      <c r="F10" s="381"/>
      <c r="G10" s="381"/>
      <c r="H10" s="381"/>
      <c r="I10" s="381"/>
    </row>
    <row r="11" spans="1:9" ht="17.100000000000001" customHeight="1" x14ac:dyDescent="0.2">
      <c r="A11" s="381"/>
      <c r="B11" s="381"/>
      <c r="C11" s="381"/>
      <c r="D11" s="381"/>
      <c r="E11" s="381"/>
      <c r="F11" s="381"/>
      <c r="G11" s="381"/>
      <c r="H11" s="381"/>
      <c r="I11" s="381"/>
    </row>
    <row r="12" spans="1:9" ht="17.100000000000001" customHeight="1" x14ac:dyDescent="0.2">
      <c r="A12" s="381"/>
      <c r="B12" s="381"/>
      <c r="C12" s="381"/>
      <c r="D12" s="381"/>
      <c r="E12" s="381"/>
      <c r="F12" s="381"/>
      <c r="G12" s="381"/>
      <c r="H12" s="381"/>
      <c r="I12" s="381"/>
    </row>
    <row r="13" spans="1:9" ht="17.100000000000001" customHeight="1" x14ac:dyDescent="0.2">
      <c r="A13" s="381"/>
      <c r="B13" s="381"/>
      <c r="C13" s="381"/>
      <c r="D13" s="381"/>
      <c r="E13" s="381"/>
      <c r="F13" s="381"/>
      <c r="G13" s="381"/>
      <c r="H13" s="381"/>
      <c r="I13" s="381"/>
    </row>
    <row r="14" spans="1:9" ht="17.100000000000001" customHeight="1" x14ac:dyDescent="0.2">
      <c r="A14" s="381"/>
      <c r="B14" s="381"/>
      <c r="C14" s="381"/>
      <c r="D14" s="381"/>
      <c r="E14" s="381"/>
      <c r="F14" s="381"/>
      <c r="G14" s="381"/>
      <c r="H14" s="381"/>
      <c r="I14" s="381"/>
    </row>
    <row r="15" spans="1:9" ht="17.100000000000001" customHeight="1" x14ac:dyDescent="0.2">
      <c r="A15" s="381"/>
      <c r="B15" s="381"/>
      <c r="C15" s="381"/>
      <c r="D15" s="381"/>
      <c r="E15" s="381"/>
      <c r="F15" s="381"/>
      <c r="G15" s="381"/>
      <c r="H15" s="381"/>
      <c r="I15" s="381"/>
    </row>
    <row r="16" spans="1:9" ht="17.100000000000001" customHeight="1" x14ac:dyDescent="0.2">
      <c r="A16" s="381"/>
      <c r="B16" s="381"/>
      <c r="C16" s="381"/>
      <c r="D16" s="381"/>
      <c r="E16" s="381"/>
      <c r="F16" s="381"/>
      <c r="G16" s="381"/>
      <c r="H16" s="381"/>
      <c r="I16" s="381"/>
    </row>
    <row r="17" spans="1:9" ht="17.100000000000001" customHeight="1" x14ac:dyDescent="0.2">
      <c r="A17" s="381"/>
      <c r="B17" s="381"/>
      <c r="C17" s="381"/>
      <c r="D17" s="381"/>
      <c r="E17" s="381"/>
      <c r="F17" s="381"/>
      <c r="G17" s="381"/>
      <c r="H17" s="381"/>
      <c r="I17" s="381"/>
    </row>
    <row r="18" spans="1:9" ht="17.100000000000001" customHeight="1" x14ac:dyDescent="0.2">
      <c r="A18" s="381"/>
      <c r="B18" s="381"/>
      <c r="C18" s="381"/>
      <c r="D18" s="381"/>
      <c r="E18" s="381"/>
      <c r="F18" s="381"/>
      <c r="G18" s="381"/>
      <c r="H18" s="381"/>
      <c r="I18" s="381"/>
    </row>
    <row r="19" spans="1:9" ht="17.100000000000001" customHeight="1" x14ac:dyDescent="0.2">
      <c r="A19" s="381"/>
      <c r="B19" s="381"/>
      <c r="C19" s="381"/>
      <c r="D19" s="381"/>
      <c r="E19" s="381"/>
      <c r="F19" s="381"/>
      <c r="G19" s="381"/>
      <c r="H19" s="381"/>
      <c r="I19" s="381"/>
    </row>
    <row r="20" spans="1:9" ht="17.100000000000001" customHeight="1" x14ac:dyDescent="0.2">
      <c r="A20" s="381"/>
      <c r="B20" s="381"/>
      <c r="C20" s="381"/>
      <c r="D20" s="381"/>
      <c r="E20" s="381"/>
      <c r="F20" s="381"/>
      <c r="G20" s="381"/>
      <c r="H20" s="381"/>
      <c r="I20" s="381"/>
    </row>
    <row r="21" spans="1:9" ht="17.100000000000001" customHeight="1" x14ac:dyDescent="0.2">
      <c r="A21" s="381"/>
      <c r="B21" s="381"/>
      <c r="C21" s="381"/>
      <c r="D21" s="381"/>
      <c r="E21" s="381"/>
      <c r="F21" s="381"/>
      <c r="G21" s="381"/>
      <c r="H21" s="381"/>
      <c r="I21" s="381"/>
    </row>
    <row r="22" spans="1:9" ht="17.100000000000001" customHeight="1" x14ac:dyDescent="0.2">
      <c r="A22" s="381"/>
      <c r="B22" s="381"/>
      <c r="C22" s="381"/>
      <c r="D22" s="381"/>
      <c r="E22" s="381"/>
      <c r="F22" s="381"/>
      <c r="G22" s="381"/>
      <c r="H22" s="381"/>
      <c r="I22" s="381"/>
    </row>
    <row r="23" spans="1:9" ht="17.100000000000001" customHeight="1" x14ac:dyDescent="0.2">
      <c r="A23" s="381"/>
      <c r="B23" s="381"/>
      <c r="C23" s="381"/>
      <c r="D23" s="381"/>
      <c r="E23" s="381"/>
      <c r="F23" s="381"/>
      <c r="G23" s="381"/>
      <c r="H23" s="381"/>
      <c r="I23" s="381"/>
    </row>
    <row r="24" spans="1:9" ht="17.100000000000001" customHeight="1" x14ac:dyDescent="0.2">
      <c r="A24" s="381"/>
      <c r="B24" s="381"/>
      <c r="C24" s="381"/>
      <c r="D24" s="381"/>
      <c r="E24" s="381"/>
      <c r="F24" s="381"/>
      <c r="G24" s="381"/>
      <c r="H24" s="381"/>
      <c r="I24" s="381"/>
    </row>
    <row r="25" spans="1:9" ht="17.100000000000001" customHeight="1" x14ac:dyDescent="0.2">
      <c r="A25" s="381"/>
      <c r="B25" s="381"/>
      <c r="C25" s="381"/>
      <c r="D25" s="381"/>
      <c r="E25" s="381"/>
      <c r="F25" s="381"/>
      <c r="G25" s="381"/>
      <c r="H25" s="381"/>
      <c r="I25" s="381"/>
    </row>
    <row r="26" spans="1:9" ht="17.100000000000001" customHeight="1" x14ac:dyDescent="0.2">
      <c r="A26" s="381"/>
      <c r="B26" s="381"/>
      <c r="C26" s="381"/>
      <c r="D26" s="381"/>
      <c r="E26" s="381"/>
      <c r="F26" s="381"/>
      <c r="G26" s="381"/>
      <c r="H26" s="381"/>
      <c r="I26" s="381"/>
    </row>
    <row r="27" spans="1:9" ht="17.100000000000001" customHeight="1" x14ac:dyDescent="0.2">
      <c r="A27" s="381"/>
      <c r="B27" s="381"/>
      <c r="C27" s="381"/>
      <c r="D27" s="381"/>
      <c r="E27" s="381"/>
      <c r="F27" s="381"/>
      <c r="G27" s="381"/>
      <c r="H27" s="381"/>
      <c r="I27" s="381"/>
    </row>
    <row r="28" spans="1:9" ht="17.100000000000001" customHeight="1" x14ac:dyDescent="0.2">
      <c r="A28" s="381"/>
      <c r="B28" s="381"/>
      <c r="C28" s="381"/>
      <c r="D28" s="381"/>
      <c r="E28" s="381"/>
      <c r="F28" s="381"/>
      <c r="G28" s="381"/>
      <c r="H28" s="381"/>
      <c r="I28" s="381"/>
    </row>
    <row r="29" spans="1:9" ht="17.100000000000001" customHeight="1" x14ac:dyDescent="0.2">
      <c r="A29" s="381"/>
      <c r="B29" s="381"/>
      <c r="C29" s="381"/>
      <c r="D29" s="381"/>
      <c r="E29" s="381"/>
      <c r="F29" s="381"/>
      <c r="G29" s="381"/>
      <c r="H29" s="381"/>
      <c r="I29" s="381"/>
    </row>
    <row r="30" spans="1:9" ht="12.75" customHeight="1" x14ac:dyDescent="0.2">
      <c r="A30" s="381"/>
      <c r="B30" s="381"/>
      <c r="C30" s="381"/>
      <c r="D30" s="381"/>
      <c r="E30" s="381"/>
      <c r="F30" s="381"/>
      <c r="G30" s="381"/>
      <c r="H30" s="381"/>
      <c r="I30" s="381"/>
    </row>
    <row r="31" spans="1:9" ht="17.100000000000001" customHeight="1" x14ac:dyDescent="0.2">
      <c r="A31" s="381"/>
      <c r="B31" s="381"/>
      <c r="C31" s="381"/>
      <c r="D31" s="381"/>
      <c r="E31" s="381"/>
      <c r="F31" s="381"/>
      <c r="G31" s="381"/>
      <c r="H31" s="381"/>
      <c r="I31" s="381"/>
    </row>
    <row r="32" spans="1:9" ht="17.100000000000001" customHeight="1" x14ac:dyDescent="0.2">
      <c r="A32" s="381"/>
      <c r="B32" s="381"/>
      <c r="C32" s="381"/>
      <c r="D32" s="381"/>
      <c r="E32" s="381"/>
      <c r="F32" s="381"/>
      <c r="G32" s="381"/>
      <c r="H32" s="381"/>
      <c r="I32" s="381"/>
    </row>
    <row r="33" spans="1:9" ht="17.100000000000001" customHeight="1" x14ac:dyDescent="0.2">
      <c r="A33" s="381"/>
      <c r="B33" s="381"/>
      <c r="C33" s="381"/>
      <c r="D33" s="381"/>
      <c r="E33" s="381"/>
      <c r="F33" s="381"/>
      <c r="G33" s="381"/>
      <c r="H33" s="381"/>
      <c r="I33" s="381"/>
    </row>
    <row r="34" spans="1:9" ht="17.100000000000001" customHeight="1" x14ac:dyDescent="0.2">
      <c r="A34" s="381"/>
      <c r="B34" s="381"/>
      <c r="C34" s="381"/>
      <c r="D34" s="381"/>
      <c r="E34" s="381"/>
      <c r="F34" s="381"/>
      <c r="G34" s="381"/>
      <c r="H34" s="381"/>
      <c r="I34" s="381"/>
    </row>
    <row r="35" spans="1:9" ht="12.75" customHeight="1" x14ac:dyDescent="0.2">
      <c r="A35" s="381"/>
      <c r="B35" s="381"/>
      <c r="C35" s="381"/>
      <c r="D35" s="381"/>
      <c r="E35" s="381"/>
      <c r="F35" s="381"/>
      <c r="G35" s="381"/>
      <c r="H35" s="381"/>
      <c r="I35" s="381"/>
    </row>
    <row r="36" spans="1:9" ht="18" customHeight="1" x14ac:dyDescent="0.2">
      <c r="A36" s="381"/>
      <c r="B36" s="381"/>
      <c r="C36" s="381"/>
      <c r="D36" s="381"/>
      <c r="E36" s="381"/>
      <c r="F36" s="381"/>
      <c r="G36" s="381"/>
      <c r="H36" s="381"/>
      <c r="I36" s="381"/>
    </row>
    <row r="37" spans="1:9" ht="12.75" customHeight="1" x14ac:dyDescent="0.2">
      <c r="A37" s="381"/>
      <c r="B37" s="381"/>
      <c r="C37" s="381"/>
      <c r="D37" s="381"/>
      <c r="E37" s="381"/>
      <c r="F37" s="381"/>
      <c r="G37" s="381"/>
      <c r="H37" s="381"/>
      <c r="I37" s="381"/>
    </row>
    <row r="38" spans="1:9" ht="12.75" customHeight="1" x14ac:dyDescent="0.2">
      <c r="A38" s="381"/>
      <c r="B38" s="381"/>
      <c r="C38" s="381"/>
      <c r="D38" s="381"/>
      <c r="E38" s="381"/>
      <c r="F38" s="381"/>
      <c r="G38" s="381"/>
      <c r="H38" s="381"/>
      <c r="I38" s="381"/>
    </row>
    <row r="39" spans="1:9" ht="12.75" customHeight="1" x14ac:dyDescent="0.2">
      <c r="A39" s="381"/>
      <c r="B39" s="381"/>
      <c r="C39" s="381"/>
      <c r="D39" s="381"/>
      <c r="E39" s="381"/>
      <c r="F39" s="381"/>
      <c r="G39" s="381"/>
      <c r="H39" s="381"/>
      <c r="I39" s="381"/>
    </row>
    <row r="40" spans="1:9" ht="12.75" customHeight="1" x14ac:dyDescent="0.2">
      <c r="A40" s="381"/>
      <c r="B40" s="381"/>
      <c r="C40" s="381"/>
      <c r="D40" s="381"/>
      <c r="E40" s="381"/>
      <c r="F40" s="381"/>
      <c r="G40" s="381"/>
      <c r="H40" s="381"/>
      <c r="I40" s="381"/>
    </row>
    <row r="41" spans="1:9" ht="13.5" customHeight="1" x14ac:dyDescent="0.2">
      <c r="A41" s="381"/>
      <c r="B41" s="381"/>
      <c r="C41" s="381"/>
      <c r="D41" s="381"/>
      <c r="E41" s="381"/>
      <c r="F41" s="381"/>
      <c r="G41" s="381"/>
      <c r="H41" s="381"/>
      <c r="I41" s="381"/>
    </row>
    <row r="42" spans="1:9" ht="12" customHeight="1" x14ac:dyDescent="0.2">
      <c r="A42" s="381"/>
      <c r="B42" s="381"/>
      <c r="C42" s="381"/>
      <c r="D42" s="381"/>
      <c r="E42" s="381"/>
      <c r="F42" s="381"/>
      <c r="G42" s="381"/>
      <c r="H42" s="381"/>
      <c r="I42" s="381"/>
    </row>
    <row r="43" spans="1:9" ht="12" customHeight="1" x14ac:dyDescent="0.2">
      <c r="A43" s="381"/>
      <c r="B43" s="381"/>
      <c r="C43" s="381"/>
      <c r="D43" s="381"/>
      <c r="E43" s="381"/>
      <c r="F43" s="381"/>
      <c r="G43" s="381"/>
      <c r="H43" s="381"/>
      <c r="I43" s="381"/>
    </row>
    <row r="44" spans="1:9" ht="12" customHeight="1" x14ac:dyDescent="0.2">
      <c r="A44" s="381"/>
      <c r="B44" s="381"/>
      <c r="C44" s="381"/>
      <c r="D44" s="381"/>
      <c r="E44" s="381"/>
      <c r="F44" s="381"/>
      <c r="G44" s="381"/>
      <c r="H44" s="381"/>
      <c r="I44" s="381"/>
    </row>
    <row r="45" spans="1:9" ht="12" customHeight="1" x14ac:dyDescent="0.2">
      <c r="A45" s="381"/>
      <c r="B45" s="381"/>
      <c r="C45" s="381"/>
      <c r="D45" s="381"/>
      <c r="E45" s="381"/>
      <c r="F45" s="381"/>
      <c r="G45" s="381"/>
      <c r="H45" s="381"/>
      <c r="I45" s="381"/>
    </row>
    <row r="46" spans="1:9" ht="12" customHeight="1" x14ac:dyDescent="0.2">
      <c r="A46" s="381"/>
      <c r="B46" s="381"/>
      <c r="C46" s="381"/>
      <c r="D46" s="381"/>
      <c r="E46" s="381"/>
      <c r="F46" s="381"/>
      <c r="G46" s="381"/>
      <c r="H46" s="381"/>
      <c r="I46" s="381"/>
    </row>
    <row r="47" spans="1:9" ht="12" customHeight="1" x14ac:dyDescent="0.2">
      <c r="A47" s="381"/>
      <c r="B47" s="381"/>
      <c r="C47" s="381"/>
      <c r="D47" s="381"/>
      <c r="E47" s="381"/>
      <c r="F47" s="381"/>
      <c r="G47" s="381"/>
      <c r="H47" s="381"/>
      <c r="I47" s="381"/>
    </row>
    <row r="48" spans="1:9" ht="12" customHeight="1" x14ac:dyDescent="0.2">
      <c r="A48" s="381"/>
      <c r="B48" s="381"/>
      <c r="C48" s="381"/>
      <c r="D48" s="381"/>
      <c r="E48" s="381"/>
      <c r="F48" s="381"/>
      <c r="G48" s="381"/>
      <c r="H48" s="381"/>
      <c r="I48" s="381"/>
    </row>
  </sheetData>
  <mergeCells count="1">
    <mergeCell ref="A3:I48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18.75" x14ac:dyDescent="0.3">
      <c r="A1" s="130" t="s">
        <v>326</v>
      </c>
      <c r="N1" s="129" t="str">
        <f>Titulní!A35</f>
        <v>IV. čtvrtletí 2020</v>
      </c>
    </row>
    <row r="2" spans="1:14" s="51" customFormat="1" ht="18.75" x14ac:dyDescent="0.3">
      <c r="A2" s="131" t="s">
        <v>327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4" ht="6" customHeight="1" x14ac:dyDescent="0.2">
      <c r="A3" s="6"/>
      <c r="B3" s="6"/>
      <c r="C3" s="6"/>
      <c r="D3" s="6"/>
      <c r="E3" s="6"/>
      <c r="F3" s="6"/>
      <c r="G3" s="6"/>
      <c r="H3" s="58"/>
      <c r="I3" s="58"/>
      <c r="J3" s="58"/>
      <c r="K3" s="58"/>
      <c r="L3" s="58"/>
      <c r="M3" s="58"/>
      <c r="N3" s="6"/>
    </row>
    <row r="4" spans="1:14" x14ac:dyDescent="0.2">
      <c r="A4" s="397"/>
      <c r="B4" s="393" t="s">
        <v>198</v>
      </c>
      <c r="C4" s="394"/>
      <c r="D4" s="395"/>
      <c r="E4" s="393" t="s">
        <v>200</v>
      </c>
      <c r="F4" s="394"/>
      <c r="G4" s="395"/>
      <c r="H4" s="393" t="s">
        <v>201</v>
      </c>
      <c r="I4" s="394"/>
      <c r="J4" s="395"/>
      <c r="K4" s="393" t="s">
        <v>202</v>
      </c>
      <c r="L4" s="394"/>
      <c r="M4" s="395"/>
      <c r="N4" s="391" t="s">
        <v>54</v>
      </c>
    </row>
    <row r="5" spans="1:14" x14ac:dyDescent="0.2">
      <c r="A5" s="398"/>
      <c r="B5" s="134" t="s">
        <v>62</v>
      </c>
      <c r="C5" s="135" t="s">
        <v>63</v>
      </c>
      <c r="D5" s="136" t="s">
        <v>64</v>
      </c>
      <c r="E5" s="134" t="s">
        <v>65</v>
      </c>
      <c r="F5" s="135" t="s">
        <v>66</v>
      </c>
      <c r="G5" s="136" t="s">
        <v>67</v>
      </c>
      <c r="H5" s="134" t="s">
        <v>68</v>
      </c>
      <c r="I5" s="135" t="s">
        <v>69</v>
      </c>
      <c r="J5" s="136" t="s">
        <v>70</v>
      </c>
      <c r="K5" s="134" t="s">
        <v>71</v>
      </c>
      <c r="L5" s="135" t="s">
        <v>72</v>
      </c>
      <c r="M5" s="136" t="s">
        <v>73</v>
      </c>
      <c r="N5" s="392"/>
    </row>
    <row r="6" spans="1:14" s="36" customFormat="1" ht="14.25" customHeight="1" x14ac:dyDescent="0.2">
      <c r="A6" s="384" t="s">
        <v>19</v>
      </c>
      <c r="B6" s="386">
        <f>SUM(B7:D7)</f>
        <v>22190.528006</v>
      </c>
      <c r="C6" s="387"/>
      <c r="D6" s="388"/>
      <c r="E6" s="386">
        <f>SUM(E7:G7)</f>
        <v>17780.677151000007</v>
      </c>
      <c r="F6" s="387"/>
      <c r="G6" s="388"/>
      <c r="H6" s="386">
        <f>SUM(H7:J7)</f>
        <v>18972.206703</v>
      </c>
      <c r="I6" s="387"/>
      <c r="J6" s="388"/>
      <c r="K6" s="386">
        <f>SUM(K7:M7)</f>
        <v>22494.155654999995</v>
      </c>
      <c r="L6" s="387"/>
      <c r="M6" s="388"/>
      <c r="N6" s="389">
        <f>SUM(N8:N15)</f>
        <v>81437.567515000017</v>
      </c>
    </row>
    <row r="7" spans="1:14" s="36" customFormat="1" ht="14.25" customHeight="1" x14ac:dyDescent="0.2">
      <c r="A7" s="396"/>
      <c r="B7" s="258">
        <f t="shared" ref="B7:M7" si="0">SUM(B8:B15)</f>
        <v>8055.5818299999983</v>
      </c>
      <c r="C7" s="259">
        <f t="shared" si="0"/>
        <v>7179.0045680000012</v>
      </c>
      <c r="D7" s="260">
        <f t="shared" si="0"/>
        <v>6955.9416079999992</v>
      </c>
      <c r="E7" s="258">
        <f t="shared" si="0"/>
        <v>5617.1453880000026</v>
      </c>
      <c r="F7" s="259">
        <f t="shared" si="0"/>
        <v>6044.2510760000032</v>
      </c>
      <c r="G7" s="260">
        <f t="shared" si="0"/>
        <v>6119.2806870000031</v>
      </c>
      <c r="H7" s="258">
        <f t="shared" si="0"/>
        <v>5785.5162589999973</v>
      </c>
      <c r="I7" s="259">
        <f t="shared" si="0"/>
        <v>6578.1209690000014</v>
      </c>
      <c r="J7" s="260">
        <f t="shared" si="0"/>
        <v>6608.5694750000002</v>
      </c>
      <c r="K7" s="258">
        <f t="shared" si="0"/>
        <v>7048.6994029999987</v>
      </c>
      <c r="L7" s="259">
        <f t="shared" si="0"/>
        <v>7708.9653420000004</v>
      </c>
      <c r="M7" s="260">
        <f t="shared" si="0"/>
        <v>7736.4909099999977</v>
      </c>
      <c r="N7" s="390"/>
    </row>
    <row r="8" spans="1:14" x14ac:dyDescent="0.2">
      <c r="A8" s="133" t="s">
        <v>0</v>
      </c>
      <c r="B8" s="137">
        <v>2558.0812500000002</v>
      </c>
      <c r="C8" s="138">
        <v>2422.0693500000002</v>
      </c>
      <c r="D8" s="139">
        <v>2259.24766</v>
      </c>
      <c r="E8" s="137">
        <v>1857.02441</v>
      </c>
      <c r="F8" s="138">
        <v>2659.2528500000003</v>
      </c>
      <c r="G8" s="139">
        <v>2477.9530700000005</v>
      </c>
      <c r="H8" s="137">
        <v>2232.3585899999998</v>
      </c>
      <c r="I8" s="138">
        <v>2771.02504</v>
      </c>
      <c r="J8" s="139">
        <v>2858.1975200000002</v>
      </c>
      <c r="K8" s="137">
        <v>2727.2633600000004</v>
      </c>
      <c r="L8" s="138">
        <v>2494.8561299999997</v>
      </c>
      <c r="M8" s="139">
        <v>2725.9505399999998</v>
      </c>
      <c r="N8" s="261">
        <f t="shared" ref="N8:N15" si="1">SUM(B8:M8)</f>
        <v>30043.279770000001</v>
      </c>
    </row>
    <row r="9" spans="1:14" ht="12.75" customHeight="1" x14ac:dyDescent="0.2">
      <c r="A9" s="133" t="s">
        <v>15</v>
      </c>
      <c r="B9" s="140">
        <v>4141.9623469999979</v>
      </c>
      <c r="C9" s="141">
        <v>3383.6725660000011</v>
      </c>
      <c r="D9" s="142">
        <v>3270.4368379999992</v>
      </c>
      <c r="E9" s="140">
        <v>2408.9108350000006</v>
      </c>
      <c r="F9" s="141">
        <v>2070.1162960000001</v>
      </c>
      <c r="G9" s="142">
        <v>2220.9626880000019</v>
      </c>
      <c r="H9" s="140">
        <v>1955.1325020000004</v>
      </c>
      <c r="I9" s="141">
        <v>2362.9905630000012</v>
      </c>
      <c r="J9" s="142">
        <v>2783.616903000001</v>
      </c>
      <c r="K9" s="140">
        <v>3189.0382679999993</v>
      </c>
      <c r="L9" s="141">
        <v>3798.9230239999997</v>
      </c>
      <c r="M9" s="142">
        <v>3612.2221579999978</v>
      </c>
      <c r="N9" s="261">
        <f t="shared" si="1"/>
        <v>35197.984988000004</v>
      </c>
    </row>
    <row r="10" spans="1:14" x14ac:dyDescent="0.2">
      <c r="A10" s="133" t="s">
        <v>16</v>
      </c>
      <c r="B10" s="140">
        <v>623.26305000000002</v>
      </c>
      <c r="C10" s="141">
        <v>535.49879199999998</v>
      </c>
      <c r="D10" s="142">
        <v>462.27432999999996</v>
      </c>
      <c r="E10" s="140">
        <v>397.52820000000003</v>
      </c>
      <c r="F10" s="141">
        <v>462.92633999999998</v>
      </c>
      <c r="G10" s="142">
        <v>592.00824999999998</v>
      </c>
      <c r="H10" s="140">
        <v>680.74431800000002</v>
      </c>
      <c r="I10" s="141">
        <v>581.92469999999992</v>
      </c>
      <c r="J10" s="142">
        <v>163.41331</v>
      </c>
      <c r="K10" s="140">
        <v>287.19776000000002</v>
      </c>
      <c r="L10" s="141">
        <v>610.83746999999994</v>
      </c>
      <c r="M10" s="142">
        <v>643.65102999999999</v>
      </c>
      <c r="N10" s="261">
        <f t="shared" si="1"/>
        <v>6041.2675499999996</v>
      </c>
    </row>
    <row r="11" spans="1:14" ht="12.75" customHeight="1" x14ac:dyDescent="0.2">
      <c r="A11" s="133" t="s">
        <v>17</v>
      </c>
      <c r="B11" s="140">
        <v>363.60896100000059</v>
      </c>
      <c r="C11" s="141">
        <v>334.87048500000026</v>
      </c>
      <c r="D11" s="142">
        <v>347.89504000000017</v>
      </c>
      <c r="E11" s="140">
        <v>303.20576100000022</v>
      </c>
      <c r="F11" s="141">
        <v>295.42245999999955</v>
      </c>
      <c r="G11" s="142">
        <v>272.6436419999996</v>
      </c>
      <c r="H11" s="140">
        <v>275.23584600000044</v>
      </c>
      <c r="I11" s="141">
        <v>276.34510500000039</v>
      </c>
      <c r="J11" s="142">
        <v>281.29598899999934</v>
      </c>
      <c r="K11" s="140">
        <v>334.01718899999997</v>
      </c>
      <c r="L11" s="141">
        <v>346.94452699999948</v>
      </c>
      <c r="M11" s="142">
        <v>356.01154700000052</v>
      </c>
      <c r="N11" s="261">
        <f t="shared" si="1"/>
        <v>3787.4965520000005</v>
      </c>
    </row>
    <row r="12" spans="1:14" ht="12.75" customHeight="1" x14ac:dyDescent="0.2">
      <c r="A12" s="133" t="s">
        <v>3</v>
      </c>
      <c r="B12" s="140">
        <v>120.35054499999993</v>
      </c>
      <c r="C12" s="141">
        <v>172.3446889999999</v>
      </c>
      <c r="D12" s="142">
        <v>197.5325160000005</v>
      </c>
      <c r="E12" s="140">
        <v>138.28398100000013</v>
      </c>
      <c r="F12" s="141">
        <v>110.38151200000006</v>
      </c>
      <c r="G12" s="142">
        <v>210.60633699999991</v>
      </c>
      <c r="H12" s="140">
        <v>212.22358099999985</v>
      </c>
      <c r="I12" s="141">
        <v>182.00698099999974</v>
      </c>
      <c r="J12" s="142">
        <v>158.21139400000004</v>
      </c>
      <c r="K12" s="140">
        <v>231.15938799999992</v>
      </c>
      <c r="L12" s="141">
        <v>240.67895999999979</v>
      </c>
      <c r="M12" s="142">
        <v>168.48370000000003</v>
      </c>
      <c r="N12" s="261">
        <f t="shared" si="1"/>
        <v>2142.2635840000003</v>
      </c>
    </row>
    <row r="13" spans="1:14" ht="12.75" customHeight="1" x14ac:dyDescent="0.2">
      <c r="A13" s="133" t="s">
        <v>18</v>
      </c>
      <c r="B13" s="140">
        <v>112.21346</v>
      </c>
      <c r="C13" s="141">
        <v>113.04502000000001</v>
      </c>
      <c r="D13" s="142">
        <v>110.35604000000001</v>
      </c>
      <c r="E13" s="140">
        <v>137.68409</v>
      </c>
      <c r="F13" s="141">
        <v>117.65761000000001</v>
      </c>
      <c r="G13" s="142">
        <v>60.914519999999996</v>
      </c>
      <c r="H13" s="140">
        <v>101.40622</v>
      </c>
      <c r="I13" s="141">
        <v>102.51084</v>
      </c>
      <c r="J13" s="142">
        <v>104.09916</v>
      </c>
      <c r="K13" s="140">
        <v>102.81989400000001</v>
      </c>
      <c r="L13" s="141">
        <v>106.39604500000002</v>
      </c>
      <c r="M13" s="142">
        <v>123.97576000000001</v>
      </c>
      <c r="N13" s="261">
        <f t="shared" si="1"/>
        <v>1293.078659</v>
      </c>
    </row>
    <row r="14" spans="1:14" ht="12.75" customHeight="1" x14ac:dyDescent="0.2">
      <c r="A14" s="133" t="s">
        <v>1</v>
      </c>
      <c r="B14" s="140">
        <v>74.052910999999995</v>
      </c>
      <c r="C14" s="141">
        <v>114.69204600000009</v>
      </c>
      <c r="D14" s="142">
        <v>79.789502999999925</v>
      </c>
      <c r="E14" s="140">
        <v>48.97578599999995</v>
      </c>
      <c r="F14" s="141">
        <v>46.463585999999978</v>
      </c>
      <c r="G14" s="142">
        <v>40.487181000000049</v>
      </c>
      <c r="H14" s="140">
        <v>31.57605299999998</v>
      </c>
      <c r="I14" s="141">
        <v>35.55475999999998</v>
      </c>
      <c r="J14" s="142">
        <v>36.985750999999986</v>
      </c>
      <c r="K14" s="140">
        <v>68.849973999999946</v>
      </c>
      <c r="L14" s="141">
        <v>49.962129999999981</v>
      </c>
      <c r="M14" s="142">
        <v>71.688771000000017</v>
      </c>
      <c r="N14" s="261">
        <f t="shared" si="1"/>
        <v>699.07845199999986</v>
      </c>
    </row>
    <row r="15" spans="1:14" ht="12.75" customHeight="1" x14ac:dyDescent="0.2">
      <c r="A15" s="133" t="s">
        <v>2</v>
      </c>
      <c r="B15" s="137">
        <v>62.049305999999802</v>
      </c>
      <c r="C15" s="138">
        <v>102.81162000000062</v>
      </c>
      <c r="D15" s="139">
        <v>228.40968099999995</v>
      </c>
      <c r="E15" s="137">
        <v>325.53232500000229</v>
      </c>
      <c r="F15" s="138">
        <v>282.03042200000255</v>
      </c>
      <c r="G15" s="139">
        <v>243.70499899999925</v>
      </c>
      <c r="H15" s="137">
        <v>296.83914899999695</v>
      </c>
      <c r="I15" s="138">
        <v>265.7629800000002</v>
      </c>
      <c r="J15" s="139">
        <v>222.74944799999994</v>
      </c>
      <c r="K15" s="137">
        <v>108.35356999999944</v>
      </c>
      <c r="L15" s="138">
        <v>60.367055999999984</v>
      </c>
      <c r="M15" s="139">
        <v>34.50740399999998</v>
      </c>
      <c r="N15" s="261">
        <f t="shared" si="1"/>
        <v>2233.1179600000009</v>
      </c>
    </row>
    <row r="16" spans="1:14" ht="12.75" customHeight="1" x14ac:dyDescent="0.2">
      <c r="A16" s="384" t="s">
        <v>214</v>
      </c>
      <c r="B16" s="386">
        <f>SUM(B17:D17)</f>
        <v>1443.3285980000001</v>
      </c>
      <c r="C16" s="387"/>
      <c r="D16" s="388"/>
      <c r="E16" s="386">
        <f>SUM(E17:G17)</f>
        <v>1153.9756330000002</v>
      </c>
      <c r="F16" s="387"/>
      <c r="G16" s="388"/>
      <c r="H16" s="386">
        <f>SUM(H17:J17)</f>
        <v>1265.1600859999999</v>
      </c>
      <c r="I16" s="387"/>
      <c r="J16" s="388"/>
      <c r="K16" s="386">
        <f>SUM(K17:M17)</f>
        <v>1454.4302799999996</v>
      </c>
      <c r="L16" s="387"/>
      <c r="M16" s="388"/>
      <c r="N16" s="389">
        <f>SUM(N18:N25)</f>
        <v>5316.8945969999995</v>
      </c>
    </row>
    <row r="17" spans="1:14" s="36" customFormat="1" ht="12.75" customHeight="1" x14ac:dyDescent="0.2">
      <c r="A17" s="385"/>
      <c r="B17" s="258">
        <f t="shared" ref="B17:M17" si="2">SUM(B18:B25)</f>
        <v>523.66348700000003</v>
      </c>
      <c r="C17" s="259">
        <f t="shared" si="2"/>
        <v>464.19939699999998</v>
      </c>
      <c r="D17" s="260">
        <f t="shared" si="2"/>
        <v>455.46571400000005</v>
      </c>
      <c r="E17" s="258">
        <f t="shared" si="2"/>
        <v>367.53083100000009</v>
      </c>
      <c r="F17" s="259">
        <f t="shared" si="2"/>
        <v>386.56580199999996</v>
      </c>
      <c r="G17" s="260">
        <f t="shared" si="2"/>
        <v>399.87900000000008</v>
      </c>
      <c r="H17" s="258">
        <f t="shared" si="2"/>
        <v>368.27329999999995</v>
      </c>
      <c r="I17" s="259">
        <f t="shared" si="2"/>
        <v>439.30434099999985</v>
      </c>
      <c r="J17" s="260">
        <f t="shared" si="2"/>
        <v>457.58244499999995</v>
      </c>
      <c r="K17" s="258">
        <f t="shared" si="2"/>
        <v>467.82691699999987</v>
      </c>
      <c r="L17" s="259">
        <f t="shared" si="2"/>
        <v>498.08830899999998</v>
      </c>
      <c r="M17" s="260">
        <f t="shared" si="2"/>
        <v>488.51505399999985</v>
      </c>
      <c r="N17" s="390"/>
    </row>
    <row r="18" spans="1:14" ht="12.75" customHeight="1" x14ac:dyDescent="0.2">
      <c r="A18" s="133" t="s">
        <v>0</v>
      </c>
      <c r="B18" s="137">
        <v>139.86765000000003</v>
      </c>
      <c r="C18" s="138">
        <v>129.94954999999999</v>
      </c>
      <c r="D18" s="139">
        <v>123.18173</v>
      </c>
      <c r="E18" s="137">
        <v>104.78876</v>
      </c>
      <c r="F18" s="138">
        <v>152.70722000000001</v>
      </c>
      <c r="G18" s="139">
        <v>141.90484999999998</v>
      </c>
      <c r="H18" s="137">
        <v>131.98723000000001</v>
      </c>
      <c r="I18" s="138">
        <v>163.19278</v>
      </c>
      <c r="J18" s="139">
        <v>160.93143000000001</v>
      </c>
      <c r="K18" s="137">
        <v>146.06383000000002</v>
      </c>
      <c r="L18" s="138">
        <v>134.01895999999999</v>
      </c>
      <c r="M18" s="139">
        <v>142.35736</v>
      </c>
      <c r="N18" s="261">
        <f t="shared" ref="N18:N25" si="3">SUM(B18:M18)</f>
        <v>1670.9513500000003</v>
      </c>
    </row>
    <row r="19" spans="1:14" ht="12.75" customHeight="1" x14ac:dyDescent="0.2">
      <c r="A19" s="133" t="s">
        <v>15</v>
      </c>
      <c r="B19" s="140">
        <v>353.06196700000015</v>
      </c>
      <c r="C19" s="141">
        <v>304.45110500000004</v>
      </c>
      <c r="D19" s="142">
        <v>301.92947300000009</v>
      </c>
      <c r="E19" s="140">
        <v>233.50232500000013</v>
      </c>
      <c r="F19" s="141">
        <v>204.13430700000001</v>
      </c>
      <c r="G19" s="142">
        <v>228.41575000000017</v>
      </c>
      <c r="H19" s="140">
        <v>203.66762699999998</v>
      </c>
      <c r="I19" s="141">
        <v>244.12022000000005</v>
      </c>
      <c r="J19" s="142">
        <v>269.35888700000004</v>
      </c>
      <c r="K19" s="140">
        <v>290.75472099999996</v>
      </c>
      <c r="L19" s="141">
        <v>332.04360099999997</v>
      </c>
      <c r="M19" s="142">
        <v>312.09533699999997</v>
      </c>
      <c r="N19" s="261">
        <f t="shared" si="3"/>
        <v>3277.53532</v>
      </c>
    </row>
    <row r="20" spans="1:14" ht="12.75" customHeight="1" x14ac:dyDescent="0.2">
      <c r="A20" s="133" t="s">
        <v>16</v>
      </c>
      <c r="B20" s="140">
        <v>7.0467029999999999</v>
      </c>
      <c r="C20" s="141">
        <v>6.0277979999999998</v>
      </c>
      <c r="D20" s="142">
        <v>5.0078290000000001</v>
      </c>
      <c r="E20" s="140">
        <v>4.770988</v>
      </c>
      <c r="F20" s="141">
        <v>5.6320899999999998</v>
      </c>
      <c r="G20" s="142">
        <v>6.8458800000000002</v>
      </c>
      <c r="H20" s="140">
        <v>7.9512700000000001</v>
      </c>
      <c r="I20" s="141">
        <v>7.4102399999999999</v>
      </c>
      <c r="J20" s="142">
        <v>4.1094749999999998</v>
      </c>
      <c r="K20" s="140">
        <v>6.7304189999999995</v>
      </c>
      <c r="L20" s="141">
        <v>8.4146199999999993</v>
      </c>
      <c r="M20" s="142">
        <v>10.235073</v>
      </c>
      <c r="N20" s="261">
        <f t="shared" si="3"/>
        <v>80.182384999999996</v>
      </c>
    </row>
    <row r="21" spans="1:14" ht="12.75" customHeight="1" x14ac:dyDescent="0.2">
      <c r="A21" s="133" t="s">
        <v>17</v>
      </c>
      <c r="B21" s="140">
        <v>19.33566599999995</v>
      </c>
      <c r="C21" s="141">
        <v>18.226119999999938</v>
      </c>
      <c r="D21" s="142">
        <v>19.471733999999959</v>
      </c>
      <c r="E21" s="140">
        <v>18.454708999999912</v>
      </c>
      <c r="F21" s="141">
        <v>18.613720999999959</v>
      </c>
      <c r="G21" s="142">
        <v>17.935909999999961</v>
      </c>
      <c r="H21" s="140">
        <v>18.92818599999994</v>
      </c>
      <c r="I21" s="141">
        <v>19.119417999999907</v>
      </c>
      <c r="J21" s="142">
        <v>18.176050999999909</v>
      </c>
      <c r="K21" s="140">
        <v>19.158628999999969</v>
      </c>
      <c r="L21" s="141">
        <v>18.902082999999934</v>
      </c>
      <c r="M21" s="142">
        <v>19.141473999999917</v>
      </c>
      <c r="N21" s="261">
        <f t="shared" si="3"/>
        <v>225.46370099999922</v>
      </c>
    </row>
    <row r="22" spans="1:14" ht="12.75" customHeight="1" x14ac:dyDescent="0.2">
      <c r="A22" s="133" t="s">
        <v>3</v>
      </c>
      <c r="B22" s="140">
        <v>1.1536129999999964</v>
      </c>
      <c r="C22" s="141">
        <v>1.5349529999999978</v>
      </c>
      <c r="D22" s="142">
        <v>1.5871889999999984</v>
      </c>
      <c r="E22" s="140">
        <v>1.1888069999999991</v>
      </c>
      <c r="F22" s="141">
        <v>0.94493599999999855</v>
      </c>
      <c r="G22" s="142">
        <v>1.5559549999999971</v>
      </c>
      <c r="H22" s="140">
        <v>1.5562929999999973</v>
      </c>
      <c r="I22" s="141">
        <v>1.3850049999999983</v>
      </c>
      <c r="J22" s="142">
        <v>1.2547139999999972</v>
      </c>
      <c r="K22" s="140">
        <v>1.7789489999999963</v>
      </c>
      <c r="L22" s="141">
        <v>1.7994619999999979</v>
      </c>
      <c r="M22" s="142">
        <v>1.463096999999999</v>
      </c>
      <c r="N22" s="261">
        <f t="shared" si="3"/>
        <v>17.202972999999972</v>
      </c>
    </row>
    <row r="23" spans="1:14" ht="12.75" customHeight="1" x14ac:dyDescent="0.2">
      <c r="A23" s="133" t="s">
        <v>18</v>
      </c>
      <c r="B23" s="140">
        <v>1.4593600000000002</v>
      </c>
      <c r="C23" s="141">
        <v>1.4738600000000002</v>
      </c>
      <c r="D23" s="142">
        <v>1.4842899999999999</v>
      </c>
      <c r="E23" s="140">
        <v>1.79342</v>
      </c>
      <c r="F23" s="141">
        <v>1.4669100000000002</v>
      </c>
      <c r="G23" s="142">
        <v>0.73299000000000003</v>
      </c>
      <c r="H23" s="140">
        <v>1.33165</v>
      </c>
      <c r="I23" s="141">
        <v>1.3653</v>
      </c>
      <c r="J23" s="142">
        <v>1.3929800000000001</v>
      </c>
      <c r="K23" s="140">
        <v>1.3892139999999999</v>
      </c>
      <c r="L23" s="141">
        <v>1.4299949999999999</v>
      </c>
      <c r="M23" s="142">
        <v>1.63469</v>
      </c>
      <c r="N23" s="261">
        <f t="shared" si="3"/>
        <v>16.954658999999999</v>
      </c>
    </row>
    <row r="24" spans="1:14" ht="12.75" customHeight="1" x14ac:dyDescent="0.2">
      <c r="A24" s="133" t="s">
        <v>1</v>
      </c>
      <c r="B24" s="140">
        <v>0.83023899999999973</v>
      </c>
      <c r="C24" s="141">
        <v>1.3962469999999989</v>
      </c>
      <c r="D24" s="142">
        <v>0.94779699999999989</v>
      </c>
      <c r="E24" s="140">
        <v>0.5901900000000001</v>
      </c>
      <c r="F24" s="141">
        <v>0.52546999999999977</v>
      </c>
      <c r="G24" s="142">
        <v>0.5036710000000002</v>
      </c>
      <c r="H24" s="140">
        <v>0.38901000000000002</v>
      </c>
      <c r="I24" s="141">
        <v>0.48132199999999997</v>
      </c>
      <c r="J24" s="142">
        <v>0.45364100000000013</v>
      </c>
      <c r="K24" s="140">
        <v>0.78548300000000015</v>
      </c>
      <c r="L24" s="141">
        <v>0.60335899999999976</v>
      </c>
      <c r="M24" s="142">
        <v>0.86425200000000013</v>
      </c>
      <c r="N24" s="261">
        <f t="shared" si="3"/>
        <v>8.3706809999999976</v>
      </c>
    </row>
    <row r="25" spans="1:14" ht="12.75" customHeight="1" x14ac:dyDescent="0.2">
      <c r="A25" s="133" t="s">
        <v>2</v>
      </c>
      <c r="B25" s="137">
        <v>0.90828899999999579</v>
      </c>
      <c r="C25" s="138">
        <v>1.1397639999999927</v>
      </c>
      <c r="D25" s="139">
        <v>1.85567199999999</v>
      </c>
      <c r="E25" s="137">
        <v>2.4416320000000096</v>
      </c>
      <c r="F25" s="138">
        <v>2.5411480000000126</v>
      </c>
      <c r="G25" s="139">
        <v>1.9839939999999932</v>
      </c>
      <c r="H25" s="137">
        <v>2.4620340000000085</v>
      </c>
      <c r="I25" s="138">
        <v>2.23005600000001</v>
      </c>
      <c r="J25" s="139">
        <v>1.9052669999999885</v>
      </c>
      <c r="K25" s="137">
        <v>1.1656719999999943</v>
      </c>
      <c r="L25" s="138">
        <v>0.87622899999999615</v>
      </c>
      <c r="M25" s="139">
        <v>0.7237709999999975</v>
      </c>
      <c r="N25" s="261">
        <f t="shared" si="3"/>
        <v>20.233527999999986</v>
      </c>
    </row>
    <row r="26" spans="1:14" ht="12.75" customHeight="1" x14ac:dyDescent="0.2">
      <c r="A26" s="384" t="s">
        <v>215</v>
      </c>
      <c r="B26" s="386">
        <f>SUM(B27:D27)</f>
        <v>400.55375000000004</v>
      </c>
      <c r="C26" s="387"/>
      <c r="D26" s="388"/>
      <c r="E26" s="386">
        <f>SUM(E27:G27)</f>
        <v>269.47030500000005</v>
      </c>
      <c r="F26" s="387"/>
      <c r="G26" s="388"/>
      <c r="H26" s="386">
        <f>SUM(H27:J27)</f>
        <v>208.42046500000004</v>
      </c>
      <c r="I26" s="387"/>
      <c r="J26" s="388"/>
      <c r="K26" s="386">
        <f>SUM(K27:M27)</f>
        <v>328.528052</v>
      </c>
      <c r="L26" s="387"/>
      <c r="M26" s="388"/>
      <c r="N26" s="389">
        <f>SUM(N28:N31)</f>
        <v>1206.9725720000001</v>
      </c>
    </row>
    <row r="27" spans="1:14" s="36" customFormat="1" ht="13.5" customHeight="1" x14ac:dyDescent="0.2">
      <c r="A27" s="385"/>
      <c r="B27" s="258">
        <f t="shared" ref="B27:M27" si="4">SUM(B28:B31)</f>
        <v>145.57342500000001</v>
      </c>
      <c r="C27" s="259">
        <f t="shared" si="4"/>
        <v>127.19833100000002</v>
      </c>
      <c r="D27" s="260">
        <f t="shared" si="4"/>
        <v>127.781994</v>
      </c>
      <c r="E27" s="258">
        <f t="shared" si="4"/>
        <v>100.50998700000001</v>
      </c>
      <c r="F27" s="259">
        <f t="shared" si="4"/>
        <v>92.149809000000005</v>
      </c>
      <c r="G27" s="260">
        <f t="shared" si="4"/>
        <v>76.810508999999996</v>
      </c>
      <c r="H27" s="258">
        <f t="shared" si="4"/>
        <v>71.031127000000026</v>
      </c>
      <c r="I27" s="259">
        <f t="shared" si="4"/>
        <v>68.407729000000018</v>
      </c>
      <c r="J27" s="260">
        <f t="shared" si="4"/>
        <v>68.981609000000006</v>
      </c>
      <c r="K27" s="258">
        <f t="shared" si="4"/>
        <v>95.334967000000034</v>
      </c>
      <c r="L27" s="259">
        <f t="shared" si="4"/>
        <v>112.69308700000002</v>
      </c>
      <c r="M27" s="260">
        <f t="shared" si="4"/>
        <v>120.49999799999998</v>
      </c>
      <c r="N27" s="390"/>
    </row>
    <row r="28" spans="1:14" ht="12" customHeight="1" x14ac:dyDescent="0.2">
      <c r="A28" s="133" t="s">
        <v>0</v>
      </c>
      <c r="B28" s="137">
        <v>0.51863000000000004</v>
      </c>
      <c r="C28" s="138">
        <v>0.36904000000000003</v>
      </c>
      <c r="D28" s="139">
        <v>0.47481000000000001</v>
      </c>
      <c r="E28" s="137">
        <v>0.42878000000000005</v>
      </c>
      <c r="F28" s="138">
        <v>0.29625000000000001</v>
      </c>
      <c r="G28" s="139">
        <v>0.17408999999999999</v>
      </c>
      <c r="H28" s="137">
        <v>0.19916</v>
      </c>
      <c r="I28" s="138">
        <v>0.12662999999999999</v>
      </c>
      <c r="J28" s="139">
        <v>0.13488999999999998</v>
      </c>
      <c r="K28" s="137">
        <v>0.29397000000000001</v>
      </c>
      <c r="L28" s="138">
        <v>0.36284000000000005</v>
      </c>
      <c r="M28" s="139">
        <v>0.44608000000000003</v>
      </c>
      <c r="N28" s="261">
        <f>SUM(B28:M28)</f>
        <v>3.8251700000000008</v>
      </c>
    </row>
    <row r="29" spans="1:14" ht="12.75" customHeight="1" x14ac:dyDescent="0.2">
      <c r="A29" s="133" t="s">
        <v>15</v>
      </c>
      <c r="B29" s="140">
        <v>140.475818</v>
      </c>
      <c r="C29" s="141">
        <v>122.59033500000001</v>
      </c>
      <c r="D29" s="142">
        <v>122.985912</v>
      </c>
      <c r="E29" s="140">
        <v>96.445645999999996</v>
      </c>
      <c r="F29" s="141">
        <v>88.716104999999999</v>
      </c>
      <c r="G29" s="142">
        <v>74.023046999999991</v>
      </c>
      <c r="H29" s="140">
        <v>68.11116100000001</v>
      </c>
      <c r="I29" s="141">
        <v>65.636267000000004</v>
      </c>
      <c r="J29" s="142">
        <v>65.686553000000004</v>
      </c>
      <c r="K29" s="140">
        <v>90.858512000000033</v>
      </c>
      <c r="L29" s="141">
        <v>107.91255500000001</v>
      </c>
      <c r="M29" s="142">
        <v>115.32192299999998</v>
      </c>
      <c r="N29" s="261">
        <f>SUM(B29:M29)</f>
        <v>1158.7638340000001</v>
      </c>
    </row>
    <row r="30" spans="1:14" ht="12.75" customHeight="1" x14ac:dyDescent="0.2">
      <c r="A30" s="133" t="s">
        <v>16</v>
      </c>
      <c r="B30" s="140">
        <v>0.89778600000000008</v>
      </c>
      <c r="C30" s="141">
        <v>0.89222699999999999</v>
      </c>
      <c r="D30" s="142">
        <v>0.99211099999999997</v>
      </c>
      <c r="E30" s="140">
        <v>0.60041800000000001</v>
      </c>
      <c r="F30" s="141">
        <v>2.5180000000000001E-2</v>
      </c>
      <c r="G30" s="142">
        <v>1.8489999999999999E-2</v>
      </c>
      <c r="H30" s="140">
        <v>1.6899999999999998E-2</v>
      </c>
      <c r="I30" s="141">
        <v>1.0500000000000002E-3</v>
      </c>
      <c r="J30" s="142">
        <v>0.19012600000000002</v>
      </c>
      <c r="K30" s="140">
        <v>0.84100399999999997</v>
      </c>
      <c r="L30" s="141">
        <v>0.95619100000000001</v>
      </c>
      <c r="M30" s="142">
        <v>1.0571949999999999</v>
      </c>
      <c r="N30" s="261">
        <f>SUM(B30:M30)</f>
        <v>6.4886780000000002</v>
      </c>
    </row>
    <row r="31" spans="1:14" ht="12" customHeight="1" x14ac:dyDescent="0.2">
      <c r="A31" s="133" t="s">
        <v>17</v>
      </c>
      <c r="B31" s="137">
        <v>3.6811910000000014</v>
      </c>
      <c r="C31" s="138">
        <v>3.3467290000000034</v>
      </c>
      <c r="D31" s="139">
        <v>3.3291609999999983</v>
      </c>
      <c r="E31" s="137">
        <v>3.0351429999999993</v>
      </c>
      <c r="F31" s="138">
        <v>3.1122739999999967</v>
      </c>
      <c r="G31" s="139">
        <v>2.5948820000000006</v>
      </c>
      <c r="H31" s="137">
        <v>2.7039060000000021</v>
      </c>
      <c r="I31" s="138">
        <v>2.6437820000000021</v>
      </c>
      <c r="J31" s="139">
        <v>2.9700400000000027</v>
      </c>
      <c r="K31" s="137">
        <v>3.3414810000000017</v>
      </c>
      <c r="L31" s="138">
        <v>3.4615010000000006</v>
      </c>
      <c r="M31" s="139">
        <v>3.6748000000000025</v>
      </c>
      <c r="N31" s="261">
        <f>SUM(B31:M31)</f>
        <v>37.894890000000018</v>
      </c>
    </row>
    <row r="32" spans="1:14" ht="12" customHeight="1" x14ac:dyDescent="0.2">
      <c r="A32" s="384" t="s">
        <v>6</v>
      </c>
      <c r="B32" s="386">
        <f>SUM(B33:D33)</f>
        <v>20747.199408</v>
      </c>
      <c r="C32" s="387"/>
      <c r="D32" s="388"/>
      <c r="E32" s="386">
        <f>SUM(E33:G33)</f>
        <v>16626.701518000009</v>
      </c>
      <c r="F32" s="387"/>
      <c r="G32" s="388"/>
      <c r="H32" s="386">
        <f>SUM(H33:J33)</f>
        <v>17707.046617</v>
      </c>
      <c r="I32" s="387"/>
      <c r="J32" s="388"/>
      <c r="K32" s="386">
        <f>SUM(K33:M33)</f>
        <v>21039.725374999995</v>
      </c>
      <c r="L32" s="387"/>
      <c r="M32" s="388"/>
      <c r="N32" s="389">
        <f>SUM(N34:N41)</f>
        <v>76120.672917999997</v>
      </c>
    </row>
    <row r="33" spans="1:14" s="36" customFormat="1" x14ac:dyDescent="0.2">
      <c r="A33" s="385"/>
      <c r="B33" s="258">
        <f t="shared" ref="B33:M33" si="5">SUM(B34:B41)</f>
        <v>7531.9183429999985</v>
      </c>
      <c r="C33" s="259">
        <f t="shared" si="5"/>
        <v>6714.8051710000036</v>
      </c>
      <c r="D33" s="260">
        <f t="shared" si="5"/>
        <v>6500.4758940000011</v>
      </c>
      <c r="E33" s="258">
        <f t="shared" si="5"/>
        <v>5249.6145570000035</v>
      </c>
      <c r="F33" s="259">
        <f t="shared" si="5"/>
        <v>5657.6852740000022</v>
      </c>
      <c r="G33" s="260">
        <f t="shared" si="5"/>
        <v>5719.4016870000014</v>
      </c>
      <c r="H33" s="258">
        <f t="shared" si="5"/>
        <v>5417.2429589999965</v>
      </c>
      <c r="I33" s="259">
        <f t="shared" si="5"/>
        <v>6138.8166280000023</v>
      </c>
      <c r="J33" s="260">
        <f t="shared" si="5"/>
        <v>6150.9870300000011</v>
      </c>
      <c r="K33" s="258">
        <f t="shared" si="5"/>
        <v>6580.8724859999993</v>
      </c>
      <c r="L33" s="259">
        <f t="shared" si="5"/>
        <v>7210.8770329999988</v>
      </c>
      <c r="M33" s="260">
        <f t="shared" si="5"/>
        <v>7247.9758559999991</v>
      </c>
      <c r="N33" s="390"/>
    </row>
    <row r="34" spans="1:14" ht="12" customHeight="1" x14ac:dyDescent="0.2">
      <c r="A34" s="133" t="s">
        <v>0</v>
      </c>
      <c r="B34" s="137">
        <f t="shared" ref="B34:M34" si="6">B8-B18</f>
        <v>2418.2136</v>
      </c>
      <c r="C34" s="138">
        <f t="shared" si="6"/>
        <v>2292.1198000000004</v>
      </c>
      <c r="D34" s="139">
        <f t="shared" si="6"/>
        <v>2136.0659300000002</v>
      </c>
      <c r="E34" s="137">
        <f t="shared" si="6"/>
        <v>1752.2356500000001</v>
      </c>
      <c r="F34" s="138">
        <f t="shared" si="6"/>
        <v>2506.5456300000005</v>
      </c>
      <c r="G34" s="139">
        <f t="shared" si="6"/>
        <v>2336.0482200000006</v>
      </c>
      <c r="H34" s="137">
        <f t="shared" si="6"/>
        <v>2100.3713599999996</v>
      </c>
      <c r="I34" s="138">
        <f t="shared" si="6"/>
        <v>2607.8322600000001</v>
      </c>
      <c r="J34" s="139">
        <f t="shared" si="6"/>
        <v>2697.2660900000001</v>
      </c>
      <c r="K34" s="137">
        <f t="shared" si="6"/>
        <v>2581.1995300000003</v>
      </c>
      <c r="L34" s="138">
        <f t="shared" si="6"/>
        <v>2360.8371699999998</v>
      </c>
      <c r="M34" s="139">
        <f t="shared" si="6"/>
        <v>2583.5931799999998</v>
      </c>
      <c r="N34" s="261">
        <f>SUM(B34:M34)</f>
        <v>28372.328420000002</v>
      </c>
    </row>
    <row r="35" spans="1:14" ht="12" customHeight="1" x14ac:dyDescent="0.2">
      <c r="A35" s="133" t="s">
        <v>15</v>
      </c>
      <c r="B35" s="140">
        <f t="shared" ref="B35:M35" si="7">B9-B19</f>
        <v>3788.9003799999978</v>
      </c>
      <c r="C35" s="141">
        <f t="shared" si="7"/>
        <v>3079.221461000001</v>
      </c>
      <c r="D35" s="142">
        <f t="shared" si="7"/>
        <v>2968.507364999999</v>
      </c>
      <c r="E35" s="140">
        <f t="shared" si="7"/>
        <v>2175.4085100000007</v>
      </c>
      <c r="F35" s="141">
        <f t="shared" si="7"/>
        <v>1865.9819890000001</v>
      </c>
      <c r="G35" s="142">
        <f t="shared" si="7"/>
        <v>1992.5469380000018</v>
      </c>
      <c r="H35" s="140">
        <f t="shared" si="7"/>
        <v>1751.4648750000003</v>
      </c>
      <c r="I35" s="141">
        <f t="shared" si="7"/>
        <v>2118.870343000001</v>
      </c>
      <c r="J35" s="142">
        <f t="shared" si="7"/>
        <v>2514.2580160000011</v>
      </c>
      <c r="K35" s="140">
        <f t="shared" si="7"/>
        <v>2898.2835469999995</v>
      </c>
      <c r="L35" s="141">
        <f t="shared" si="7"/>
        <v>3466.8794229999999</v>
      </c>
      <c r="M35" s="142">
        <f t="shared" si="7"/>
        <v>3300.126820999998</v>
      </c>
      <c r="N35" s="261">
        <f>SUM(B35:M35)</f>
        <v>31920.449667999997</v>
      </c>
    </row>
    <row r="36" spans="1:14" ht="12.75" customHeight="1" x14ac:dyDescent="0.2">
      <c r="A36" s="133" t="s">
        <v>16</v>
      </c>
      <c r="B36" s="140">
        <f t="shared" ref="B36:M36" si="8">B10-B20</f>
        <v>616.21634700000004</v>
      </c>
      <c r="C36" s="141">
        <f t="shared" si="8"/>
        <v>529.47099400000002</v>
      </c>
      <c r="D36" s="142">
        <f t="shared" si="8"/>
        <v>457.26650099999995</v>
      </c>
      <c r="E36" s="140">
        <f t="shared" si="8"/>
        <v>392.75721200000004</v>
      </c>
      <c r="F36" s="141">
        <f t="shared" si="8"/>
        <v>457.29424999999998</v>
      </c>
      <c r="G36" s="142">
        <f t="shared" si="8"/>
        <v>585.16237000000001</v>
      </c>
      <c r="H36" s="140">
        <f t="shared" si="8"/>
        <v>672.793048</v>
      </c>
      <c r="I36" s="141">
        <f t="shared" si="8"/>
        <v>574.51445999999987</v>
      </c>
      <c r="J36" s="142">
        <f t="shared" si="8"/>
        <v>159.30383499999999</v>
      </c>
      <c r="K36" s="140">
        <f t="shared" si="8"/>
        <v>280.46734100000003</v>
      </c>
      <c r="L36" s="141">
        <f t="shared" si="8"/>
        <v>602.42284999999993</v>
      </c>
      <c r="M36" s="142">
        <f t="shared" si="8"/>
        <v>633.41595699999993</v>
      </c>
      <c r="N36" s="261">
        <f t="shared" ref="N36:N41" si="9">SUM(B36:M36)</f>
        <v>5961.0851650000004</v>
      </c>
    </row>
    <row r="37" spans="1:14" ht="12.75" customHeight="1" x14ac:dyDescent="0.2">
      <c r="A37" s="133" t="s">
        <v>17</v>
      </c>
      <c r="B37" s="140">
        <f t="shared" ref="B37:M37" si="10">B11-B21</f>
        <v>344.27329500000064</v>
      </c>
      <c r="C37" s="141">
        <f t="shared" si="10"/>
        <v>316.64436500000033</v>
      </c>
      <c r="D37" s="142">
        <f t="shared" si="10"/>
        <v>328.4233060000002</v>
      </c>
      <c r="E37" s="140">
        <f t="shared" si="10"/>
        <v>284.7510520000003</v>
      </c>
      <c r="F37" s="141">
        <f t="shared" si="10"/>
        <v>276.8087389999996</v>
      </c>
      <c r="G37" s="142">
        <f t="shared" si="10"/>
        <v>254.70773199999965</v>
      </c>
      <c r="H37" s="140">
        <f t="shared" si="10"/>
        <v>256.30766000000051</v>
      </c>
      <c r="I37" s="141">
        <f t="shared" si="10"/>
        <v>257.22568700000051</v>
      </c>
      <c r="J37" s="142">
        <f t="shared" si="10"/>
        <v>263.11993799999942</v>
      </c>
      <c r="K37" s="140">
        <f t="shared" si="10"/>
        <v>314.85856000000001</v>
      </c>
      <c r="L37" s="141">
        <f t="shared" si="10"/>
        <v>328.04244399999953</v>
      </c>
      <c r="M37" s="142">
        <f t="shared" si="10"/>
        <v>336.87007300000062</v>
      </c>
      <c r="N37" s="261">
        <f t="shared" si="9"/>
        <v>3562.0328510000013</v>
      </c>
    </row>
    <row r="38" spans="1:14" ht="12.75" customHeight="1" x14ac:dyDescent="0.2">
      <c r="A38" s="133" t="s">
        <v>3</v>
      </c>
      <c r="B38" s="140">
        <f t="shared" ref="B38:M38" si="11">B12-B22</f>
        <v>119.19693199999993</v>
      </c>
      <c r="C38" s="141">
        <f t="shared" si="11"/>
        <v>170.8097359999999</v>
      </c>
      <c r="D38" s="142">
        <f t="shared" si="11"/>
        <v>195.9453270000005</v>
      </c>
      <c r="E38" s="140">
        <f t="shared" si="11"/>
        <v>137.09517400000013</v>
      </c>
      <c r="F38" s="141">
        <f t="shared" si="11"/>
        <v>109.43657600000006</v>
      </c>
      <c r="G38" s="142">
        <f t="shared" si="11"/>
        <v>209.05038199999993</v>
      </c>
      <c r="H38" s="140">
        <f t="shared" si="11"/>
        <v>210.66728799999984</v>
      </c>
      <c r="I38" s="141">
        <f t="shared" si="11"/>
        <v>180.62197599999973</v>
      </c>
      <c r="J38" s="142">
        <f t="shared" si="11"/>
        <v>156.95668000000003</v>
      </c>
      <c r="K38" s="140">
        <f t="shared" si="11"/>
        <v>229.38043899999994</v>
      </c>
      <c r="L38" s="141">
        <f t="shared" si="11"/>
        <v>238.87949799999978</v>
      </c>
      <c r="M38" s="142">
        <f t="shared" si="11"/>
        <v>167.02060300000002</v>
      </c>
      <c r="N38" s="261">
        <f t="shared" si="9"/>
        <v>2125.0606109999999</v>
      </c>
    </row>
    <row r="39" spans="1:14" ht="12.75" customHeight="1" x14ac:dyDescent="0.2">
      <c r="A39" s="133" t="s">
        <v>18</v>
      </c>
      <c r="B39" s="140">
        <f t="shared" ref="B39:M39" si="12">B13-B23</f>
        <v>110.75409999999999</v>
      </c>
      <c r="C39" s="141">
        <f t="shared" si="12"/>
        <v>111.57116000000001</v>
      </c>
      <c r="D39" s="142">
        <f t="shared" si="12"/>
        <v>108.87175000000001</v>
      </c>
      <c r="E39" s="140">
        <f t="shared" si="12"/>
        <v>135.89067</v>
      </c>
      <c r="F39" s="141">
        <f t="shared" si="12"/>
        <v>116.19070000000001</v>
      </c>
      <c r="G39" s="142">
        <f t="shared" si="12"/>
        <v>60.181529999999995</v>
      </c>
      <c r="H39" s="140">
        <f t="shared" si="12"/>
        <v>100.07457000000001</v>
      </c>
      <c r="I39" s="141">
        <f t="shared" si="12"/>
        <v>101.14554</v>
      </c>
      <c r="J39" s="142">
        <f t="shared" si="12"/>
        <v>102.70618</v>
      </c>
      <c r="K39" s="140">
        <f t="shared" si="12"/>
        <v>101.43068000000001</v>
      </c>
      <c r="L39" s="141">
        <f t="shared" si="12"/>
        <v>104.96605000000001</v>
      </c>
      <c r="M39" s="142">
        <f t="shared" si="12"/>
        <v>122.34107</v>
      </c>
      <c r="N39" s="261">
        <f t="shared" si="9"/>
        <v>1276.124</v>
      </c>
    </row>
    <row r="40" spans="1:14" ht="12.75" customHeight="1" x14ac:dyDescent="0.2">
      <c r="A40" s="133" t="s">
        <v>1</v>
      </c>
      <c r="B40" s="140">
        <f t="shared" ref="B40:M40" si="13">B14-B24</f>
        <v>73.222671999999989</v>
      </c>
      <c r="C40" s="141">
        <f t="shared" si="13"/>
        <v>113.29579900000009</v>
      </c>
      <c r="D40" s="142">
        <f t="shared" si="13"/>
        <v>78.841705999999931</v>
      </c>
      <c r="E40" s="140">
        <f t="shared" si="13"/>
        <v>48.38559599999995</v>
      </c>
      <c r="F40" s="141">
        <f t="shared" si="13"/>
        <v>45.93811599999998</v>
      </c>
      <c r="G40" s="142">
        <f t="shared" si="13"/>
        <v>39.983510000000052</v>
      </c>
      <c r="H40" s="140">
        <f t="shared" si="13"/>
        <v>31.187042999999981</v>
      </c>
      <c r="I40" s="141">
        <f t="shared" si="13"/>
        <v>35.073437999999982</v>
      </c>
      <c r="J40" s="142">
        <f t="shared" si="13"/>
        <v>36.532109999999989</v>
      </c>
      <c r="K40" s="140">
        <f t="shared" si="13"/>
        <v>68.064490999999947</v>
      </c>
      <c r="L40" s="141">
        <f t="shared" si="13"/>
        <v>49.358770999999983</v>
      </c>
      <c r="M40" s="142">
        <f t="shared" si="13"/>
        <v>70.824519000000024</v>
      </c>
      <c r="N40" s="261">
        <f t="shared" si="9"/>
        <v>690.70777099999987</v>
      </c>
    </row>
    <row r="41" spans="1:14" x14ac:dyDescent="0.2">
      <c r="A41" s="133" t="s">
        <v>2</v>
      </c>
      <c r="B41" s="137">
        <f t="shared" ref="B41:M41" si="14">B15-B25</f>
        <v>61.141016999999806</v>
      </c>
      <c r="C41" s="138">
        <f t="shared" si="14"/>
        <v>101.67185600000062</v>
      </c>
      <c r="D41" s="139">
        <f t="shared" si="14"/>
        <v>226.55400899999995</v>
      </c>
      <c r="E41" s="137">
        <f t="shared" si="14"/>
        <v>323.09069300000226</v>
      </c>
      <c r="F41" s="138">
        <f t="shared" si="14"/>
        <v>279.48927400000252</v>
      </c>
      <c r="G41" s="139">
        <f t="shared" si="14"/>
        <v>241.72100499999925</v>
      </c>
      <c r="H41" s="137">
        <f t="shared" si="14"/>
        <v>294.37711499999693</v>
      </c>
      <c r="I41" s="138">
        <f t="shared" si="14"/>
        <v>263.53292400000021</v>
      </c>
      <c r="J41" s="139">
        <f t="shared" si="14"/>
        <v>220.84418099999996</v>
      </c>
      <c r="K41" s="137">
        <f t="shared" si="14"/>
        <v>107.18789799999944</v>
      </c>
      <c r="L41" s="138">
        <f t="shared" si="14"/>
        <v>59.490826999999989</v>
      </c>
      <c r="M41" s="139">
        <f t="shared" si="14"/>
        <v>33.78363299999998</v>
      </c>
      <c r="N41" s="261">
        <f t="shared" si="9"/>
        <v>2212.8844320000007</v>
      </c>
    </row>
    <row r="42" spans="1:14" s="42" customFormat="1" ht="11.25" x14ac:dyDescent="0.2">
      <c r="A42" s="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8" t="s">
        <v>104</v>
      </c>
    </row>
    <row r="43" spans="1:14" x14ac:dyDescent="0.2">
      <c r="A43" s="6"/>
      <c r="B43" s="6"/>
      <c r="C43" s="6"/>
      <c r="D43" s="6"/>
      <c r="E43" s="6"/>
      <c r="F43" s="6"/>
      <c r="G43" s="6"/>
      <c r="H43" s="58"/>
      <c r="I43" s="58"/>
      <c r="J43" s="58"/>
      <c r="K43" s="58"/>
      <c r="L43" s="58"/>
      <c r="M43" s="58"/>
    </row>
    <row r="45" spans="1:14" x14ac:dyDescent="0.2">
      <c r="A45" s="9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x14ac:dyDescent="0.2">
      <c r="A46" s="9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5.75" x14ac:dyDescent="0.25">
      <c r="A1" s="132" t="s">
        <v>328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29" t="str">
        <f>Titulní!A35</f>
        <v>IV. čtvrtletí 2020</v>
      </c>
    </row>
    <row r="2" spans="1:15" s="6" customFormat="1" ht="6" customHeight="1" x14ac:dyDescent="0.2"/>
    <row r="3" spans="1:15" s="6" customFormat="1" ht="12" x14ac:dyDescent="0.2">
      <c r="A3" s="397"/>
      <c r="B3" s="393" t="s">
        <v>198</v>
      </c>
      <c r="C3" s="394"/>
      <c r="D3" s="395"/>
      <c r="E3" s="393" t="s">
        <v>200</v>
      </c>
      <c r="F3" s="394"/>
      <c r="G3" s="395"/>
      <c r="H3" s="393" t="s">
        <v>201</v>
      </c>
      <c r="I3" s="394"/>
      <c r="J3" s="395"/>
      <c r="K3" s="393" t="s">
        <v>202</v>
      </c>
      <c r="L3" s="394"/>
      <c r="M3" s="395"/>
      <c r="N3" s="391" t="s">
        <v>54</v>
      </c>
    </row>
    <row r="4" spans="1:15" s="6" customFormat="1" ht="12" customHeight="1" x14ac:dyDescent="0.2">
      <c r="A4" s="398"/>
      <c r="B4" s="134" t="s">
        <v>62</v>
      </c>
      <c r="C4" s="346" t="s">
        <v>63</v>
      </c>
      <c r="D4" s="136" t="s">
        <v>64</v>
      </c>
      <c r="E4" s="134" t="s">
        <v>65</v>
      </c>
      <c r="F4" s="346" t="s">
        <v>66</v>
      </c>
      <c r="G4" s="136" t="s">
        <v>67</v>
      </c>
      <c r="H4" s="134" t="s">
        <v>68</v>
      </c>
      <c r="I4" s="346" t="s">
        <v>69</v>
      </c>
      <c r="J4" s="136" t="s">
        <v>70</v>
      </c>
      <c r="K4" s="134" t="s">
        <v>71</v>
      </c>
      <c r="L4" s="346" t="s">
        <v>72</v>
      </c>
      <c r="M4" s="136" t="s">
        <v>73</v>
      </c>
      <c r="N4" s="392"/>
    </row>
    <row r="5" spans="1:15" s="6" customFormat="1" ht="12" customHeight="1" x14ac:dyDescent="0.2">
      <c r="A5" s="384" t="s">
        <v>394</v>
      </c>
      <c r="B5" s="386">
        <f>SUM(B6:D6)</f>
        <v>-2034.9032910000001</v>
      </c>
      <c r="C5" s="387"/>
      <c r="D5" s="388"/>
      <c r="E5" s="386">
        <f>SUM(E6:G6)</f>
        <v>-2137.6727580000002</v>
      </c>
      <c r="F5" s="387"/>
      <c r="G5" s="388"/>
      <c r="H5" s="386">
        <f>SUM(H6:J6)</f>
        <v>-2808.0449939999999</v>
      </c>
      <c r="I5" s="387"/>
      <c r="J5" s="388"/>
      <c r="K5" s="386">
        <f>SUM(K6:M6)</f>
        <v>-3172.2387019999996</v>
      </c>
      <c r="L5" s="387"/>
      <c r="M5" s="388"/>
      <c r="N5" s="389">
        <f>SUM(B6:M6)</f>
        <v>-10152.859745000002</v>
      </c>
    </row>
    <row r="6" spans="1:15" s="40" customFormat="1" ht="12" customHeight="1" x14ac:dyDescent="0.2">
      <c r="A6" s="396"/>
      <c r="B6" s="262">
        <f t="shared" ref="B6:M6" si="0">B7+B8+B9+B10</f>
        <v>-866.82555799999989</v>
      </c>
      <c r="C6" s="263">
        <f t="shared" si="0"/>
        <v>-672.92486199999996</v>
      </c>
      <c r="D6" s="264">
        <f t="shared" si="0"/>
        <v>-495.15287100000012</v>
      </c>
      <c r="E6" s="262">
        <f t="shared" si="0"/>
        <v>-394.56507399999998</v>
      </c>
      <c r="F6" s="263">
        <f t="shared" si="0"/>
        <v>-791.11175100000003</v>
      </c>
      <c r="G6" s="264">
        <f t="shared" si="0"/>
        <v>-951.99593300000004</v>
      </c>
      <c r="H6" s="262">
        <f t="shared" si="0"/>
        <v>-562.8291459999997</v>
      </c>
      <c r="I6" s="263">
        <f t="shared" si="0"/>
        <v>-1195.6530640000001</v>
      </c>
      <c r="J6" s="264">
        <f t="shared" si="0"/>
        <v>-1049.5627840000002</v>
      </c>
      <c r="K6" s="262">
        <f t="shared" si="0"/>
        <v>-891.51196800000002</v>
      </c>
      <c r="L6" s="263">
        <f t="shared" si="0"/>
        <v>-1219.167923</v>
      </c>
      <c r="M6" s="264">
        <f t="shared" si="0"/>
        <v>-1061.5588109999999</v>
      </c>
      <c r="N6" s="399"/>
    </row>
    <row r="7" spans="1:15" s="6" customFormat="1" ht="12" customHeight="1" x14ac:dyDescent="0.2">
      <c r="A7" s="133" t="s">
        <v>50</v>
      </c>
      <c r="B7" s="146">
        <v>1692.4839999999999</v>
      </c>
      <c r="C7" s="143">
        <v>1313.009</v>
      </c>
      <c r="D7" s="139">
        <v>1218.885</v>
      </c>
      <c r="E7" s="146">
        <v>1105.847</v>
      </c>
      <c r="F7" s="143">
        <v>1002.193</v>
      </c>
      <c r="G7" s="139">
        <v>713.46899999999994</v>
      </c>
      <c r="H7" s="146">
        <v>1085.8590000000002</v>
      </c>
      <c r="I7" s="143">
        <v>739.66</v>
      </c>
      <c r="J7" s="139">
        <v>772.27099999999996</v>
      </c>
      <c r="K7" s="146">
        <v>1149.028</v>
      </c>
      <c r="L7" s="143">
        <v>1201.5149999999999</v>
      </c>
      <c r="M7" s="139">
        <v>1307.693</v>
      </c>
      <c r="N7" s="269">
        <f>SUM(B7:M7)</f>
        <v>13301.913</v>
      </c>
    </row>
    <row r="8" spans="1:15" s="6" customFormat="1" ht="12" customHeight="1" x14ac:dyDescent="0.2">
      <c r="A8" s="133" t="s">
        <v>51</v>
      </c>
      <c r="B8" s="147">
        <v>8.3830000000000002E-2</v>
      </c>
      <c r="C8" s="144">
        <v>7.6990960000000008</v>
      </c>
      <c r="D8" s="139">
        <v>0</v>
      </c>
      <c r="E8" s="147">
        <v>0.178485</v>
      </c>
      <c r="F8" s="145">
        <v>1.5934670000000002</v>
      </c>
      <c r="G8" s="142">
        <v>1.0297060000000002</v>
      </c>
      <c r="H8" s="147">
        <v>0.20150699999999999</v>
      </c>
      <c r="I8" s="145">
        <v>7.8242000000000006E-2</v>
      </c>
      <c r="J8" s="142">
        <v>0.17900899999999997</v>
      </c>
      <c r="K8" s="147">
        <v>15.572121000000001</v>
      </c>
      <c r="L8" s="145">
        <v>19.352898</v>
      </c>
      <c r="M8" s="142">
        <v>20.169689999999999</v>
      </c>
      <c r="N8" s="269">
        <f>SUM(B8:M8)</f>
        <v>66.138051000000004</v>
      </c>
    </row>
    <row r="9" spans="1:15" s="6" customFormat="1" ht="12" customHeight="1" x14ac:dyDescent="0.2">
      <c r="A9" s="133" t="s">
        <v>52</v>
      </c>
      <c r="B9" s="147">
        <v>-2514.4569999999999</v>
      </c>
      <c r="C9" s="145">
        <v>-1952.095</v>
      </c>
      <c r="D9" s="139">
        <v>-1680.8980000000001</v>
      </c>
      <c r="E9" s="147">
        <v>-1475.7829999999999</v>
      </c>
      <c r="F9" s="145">
        <v>-1774.018</v>
      </c>
      <c r="G9" s="142">
        <v>-1620.145</v>
      </c>
      <c r="H9" s="147">
        <v>-1621.6889999999999</v>
      </c>
      <c r="I9" s="145">
        <v>-1901.6160000000002</v>
      </c>
      <c r="J9" s="142">
        <v>-1797.0680000000002</v>
      </c>
      <c r="K9" s="147">
        <v>-2018.8009999999999</v>
      </c>
      <c r="L9" s="145">
        <v>-2394.951</v>
      </c>
      <c r="M9" s="142">
        <v>-2358.5039999999999</v>
      </c>
      <c r="N9" s="269">
        <f>SUM(B9:M9)</f>
        <v>-23110.025000000001</v>
      </c>
    </row>
    <row r="10" spans="1:15" s="6" customFormat="1" ht="12" customHeight="1" x14ac:dyDescent="0.2">
      <c r="A10" s="133" t="s">
        <v>53</v>
      </c>
      <c r="B10" s="146">
        <v>-44.936388000000001</v>
      </c>
      <c r="C10" s="143">
        <v>-41.537957999999996</v>
      </c>
      <c r="D10" s="139">
        <v>-33.139870999999999</v>
      </c>
      <c r="E10" s="146">
        <v>-24.807558999999998</v>
      </c>
      <c r="F10" s="143">
        <v>-20.880217999999999</v>
      </c>
      <c r="G10" s="139">
        <v>-46.349638999999996</v>
      </c>
      <c r="H10" s="146">
        <v>-27.200652999999999</v>
      </c>
      <c r="I10" s="143">
        <v>-33.775305999999993</v>
      </c>
      <c r="J10" s="139">
        <v>-24.944792999999997</v>
      </c>
      <c r="K10" s="146">
        <v>-37.311089000000003</v>
      </c>
      <c r="L10" s="143">
        <v>-45.084821000000005</v>
      </c>
      <c r="M10" s="139">
        <v>-30.917501000000001</v>
      </c>
      <c r="N10" s="269">
        <f>SUM(B10:M10)</f>
        <v>-410.88579599999991</v>
      </c>
      <c r="O10" s="41"/>
    </row>
    <row r="11" spans="1:15" s="6" customFormat="1" ht="12" customHeight="1" x14ac:dyDescent="0.2">
      <c r="A11" s="384" t="s">
        <v>247</v>
      </c>
      <c r="B11" s="386">
        <f>SUM(B12:D12)</f>
        <v>1228.0648140000001</v>
      </c>
      <c r="C11" s="387"/>
      <c r="D11" s="388"/>
      <c r="E11" s="386">
        <f>SUM(E12:G12)</f>
        <v>860.61864199999991</v>
      </c>
      <c r="F11" s="387"/>
      <c r="G11" s="388"/>
      <c r="H11" s="386">
        <f>SUM(H12:J12)</f>
        <v>862.11955899999998</v>
      </c>
      <c r="I11" s="387"/>
      <c r="J11" s="388"/>
      <c r="K11" s="386">
        <f>SUM(K12:M12)</f>
        <v>1166.2548240000001</v>
      </c>
      <c r="L11" s="387"/>
      <c r="M11" s="388"/>
      <c r="N11" s="389">
        <f>N13+N14</f>
        <v>4117.0578389999991</v>
      </c>
      <c r="O11" s="41"/>
    </row>
    <row r="12" spans="1:15" s="40" customFormat="1" ht="12" customHeight="1" x14ac:dyDescent="0.2">
      <c r="A12" s="396"/>
      <c r="B12" s="262">
        <f>SUM(B13:B14)</f>
        <v>469.40438000000006</v>
      </c>
      <c r="C12" s="263">
        <f t="shared" ref="C12:M12" si="1">SUM(C13:C14)</f>
        <v>393.80685500000004</v>
      </c>
      <c r="D12" s="264">
        <f t="shared" si="1"/>
        <v>364.85357899999997</v>
      </c>
      <c r="E12" s="262">
        <f t="shared" si="1"/>
        <v>290.17513499999995</v>
      </c>
      <c r="F12" s="263">
        <f t="shared" si="1"/>
        <v>293.57209599999999</v>
      </c>
      <c r="G12" s="264">
        <f t="shared" si="1"/>
        <v>276.87141100000002</v>
      </c>
      <c r="H12" s="262">
        <f t="shared" si="1"/>
        <v>279.23971899999998</v>
      </c>
      <c r="I12" s="263">
        <f t="shared" si="1"/>
        <v>290.60398700000002</v>
      </c>
      <c r="J12" s="264">
        <f t="shared" si="1"/>
        <v>292.27585299999998</v>
      </c>
      <c r="K12" s="262">
        <f t="shared" si="1"/>
        <v>353.11308700000001</v>
      </c>
      <c r="L12" s="263">
        <f t="shared" si="1"/>
        <v>407.48011899999995</v>
      </c>
      <c r="M12" s="264">
        <f t="shared" si="1"/>
        <v>405.66161800000003</v>
      </c>
      <c r="N12" s="399"/>
      <c r="O12" s="41"/>
    </row>
    <row r="13" spans="1:15" s="6" customFormat="1" ht="12" customHeight="1" x14ac:dyDescent="0.2">
      <c r="A13" s="133" t="s">
        <v>60</v>
      </c>
      <c r="B13" s="146">
        <v>165.405</v>
      </c>
      <c r="C13" s="143">
        <v>125.988</v>
      </c>
      <c r="D13" s="148">
        <v>100.33199999999999</v>
      </c>
      <c r="E13" s="146">
        <v>79.724999999999994</v>
      </c>
      <c r="F13" s="143">
        <v>86.497</v>
      </c>
      <c r="G13" s="148">
        <v>78.343000000000004</v>
      </c>
      <c r="H13" s="143">
        <v>80.655000000000001</v>
      </c>
      <c r="I13" s="143">
        <v>90.61</v>
      </c>
      <c r="J13" s="143">
        <v>84.968000000000004</v>
      </c>
      <c r="K13" s="146">
        <v>109.542</v>
      </c>
      <c r="L13" s="143">
        <v>144.04499999999999</v>
      </c>
      <c r="M13" s="148">
        <v>115.057</v>
      </c>
      <c r="N13" s="269">
        <f>SUM(B13:M13)</f>
        <v>1261.1669999999999</v>
      </c>
    </row>
    <row r="14" spans="1:15" s="6" customFormat="1" ht="12" customHeight="1" x14ac:dyDescent="0.2">
      <c r="A14" s="359" t="s">
        <v>61</v>
      </c>
      <c r="B14" s="361">
        <v>303.99938000000003</v>
      </c>
      <c r="C14" s="362">
        <v>267.81885500000004</v>
      </c>
      <c r="D14" s="363">
        <v>264.52157899999997</v>
      </c>
      <c r="E14" s="361">
        <v>210.45013499999999</v>
      </c>
      <c r="F14" s="362">
        <v>207.075096</v>
      </c>
      <c r="G14" s="363">
        <v>198.52841100000001</v>
      </c>
      <c r="H14" s="371">
        <v>198.58471899999998</v>
      </c>
      <c r="I14" s="362">
        <v>199.993987</v>
      </c>
      <c r="J14" s="372">
        <v>207.30785299999999</v>
      </c>
      <c r="K14" s="361">
        <v>243.57108700000001</v>
      </c>
      <c r="L14" s="362">
        <v>263.43511899999999</v>
      </c>
      <c r="M14" s="363">
        <v>290.60461800000002</v>
      </c>
      <c r="N14" s="360">
        <f>SUM(B14:M14)</f>
        <v>2855.8908389999992</v>
      </c>
    </row>
    <row r="15" spans="1:15" s="58" customFormat="1" ht="0.75" customHeight="1" x14ac:dyDescent="0.2">
      <c r="A15" s="364"/>
      <c r="B15" s="365"/>
      <c r="C15" s="366"/>
      <c r="D15" s="367"/>
      <c r="E15" s="365"/>
      <c r="F15" s="366"/>
      <c r="G15" s="367"/>
      <c r="H15" s="366"/>
      <c r="I15" s="366"/>
      <c r="J15" s="366"/>
      <c r="K15" s="365"/>
      <c r="L15" s="366"/>
      <c r="M15" s="367"/>
      <c r="N15" s="368"/>
    </row>
    <row r="16" spans="1:15" s="6" customFormat="1" ht="12" customHeight="1" x14ac:dyDescent="0.2">
      <c r="A16" s="384" t="s">
        <v>248</v>
      </c>
      <c r="B16" s="386">
        <f>SUM(B17:D17)</f>
        <v>16636.872046</v>
      </c>
      <c r="C16" s="387"/>
      <c r="D16" s="388"/>
      <c r="E16" s="386">
        <f>SUM(E17:G17)</f>
        <v>13082.766286999993</v>
      </c>
      <c r="F16" s="387"/>
      <c r="G16" s="388"/>
      <c r="H16" s="386">
        <f>SUM(H17:J17)</f>
        <v>13423.442797999996</v>
      </c>
      <c r="I16" s="387"/>
      <c r="J16" s="388"/>
      <c r="K16" s="386">
        <f>SUM(K17:M17)</f>
        <v>15884.48619299999</v>
      </c>
      <c r="L16" s="387"/>
      <c r="M16" s="388"/>
      <c r="N16" s="389">
        <f>SUM(B17:M17)</f>
        <v>59027.567323999989</v>
      </c>
    </row>
    <row r="17" spans="1:15" s="40" customFormat="1" ht="12" customHeight="1" x14ac:dyDescent="0.2">
      <c r="A17" s="396"/>
      <c r="B17" s="258">
        <f>B28-B25</f>
        <v>5899.2559050000018</v>
      </c>
      <c r="C17" s="259">
        <f t="shared" ref="C17:M17" si="2">C28-C25</f>
        <v>5354.3283649999958</v>
      </c>
      <c r="D17" s="260">
        <f t="shared" si="2"/>
        <v>5383.2877760000038</v>
      </c>
      <c r="E17" s="258">
        <f t="shared" si="2"/>
        <v>4334.8324640000028</v>
      </c>
      <c r="F17" s="259">
        <f t="shared" si="2"/>
        <v>4370.5123749999912</v>
      </c>
      <c r="G17" s="260">
        <f t="shared" si="2"/>
        <v>4377.4214479999991</v>
      </c>
      <c r="H17" s="258">
        <f t="shared" si="2"/>
        <v>4399.9297949999946</v>
      </c>
      <c r="I17" s="259">
        <f t="shared" si="2"/>
        <v>4424.5255189999989</v>
      </c>
      <c r="J17" s="260">
        <f t="shared" si="2"/>
        <v>4598.987484000003</v>
      </c>
      <c r="K17" s="258">
        <f t="shared" si="2"/>
        <v>5086.1100979999937</v>
      </c>
      <c r="L17" s="259">
        <f t="shared" si="2"/>
        <v>5304.2373500000012</v>
      </c>
      <c r="M17" s="260">
        <f t="shared" si="2"/>
        <v>5494.1387449999957</v>
      </c>
      <c r="N17" s="390"/>
    </row>
    <row r="18" spans="1:15" s="6" customFormat="1" ht="12" customHeight="1" x14ac:dyDescent="0.2">
      <c r="A18" s="133" t="s">
        <v>165</v>
      </c>
      <c r="B18" s="137">
        <v>670.30913699999985</v>
      </c>
      <c r="C18" s="138">
        <v>631.69823399999996</v>
      </c>
      <c r="D18" s="139">
        <v>661.84518600000013</v>
      </c>
      <c r="E18" s="137">
        <v>538.30419099999995</v>
      </c>
      <c r="F18" s="138">
        <v>565.86295200000006</v>
      </c>
      <c r="G18" s="139">
        <v>597.01775600000008</v>
      </c>
      <c r="H18" s="137">
        <v>610.60881800000004</v>
      </c>
      <c r="I18" s="138">
        <v>586.90936099999999</v>
      </c>
      <c r="J18" s="139">
        <v>661.30761599999994</v>
      </c>
      <c r="K18" s="137">
        <v>653.81395999999995</v>
      </c>
      <c r="L18" s="138">
        <v>630.255987</v>
      </c>
      <c r="M18" s="139">
        <v>589.930657</v>
      </c>
      <c r="N18" s="270">
        <f t="shared" ref="N18:N26" si="3">SUM(B18:M18)</f>
        <v>7397.8638550000005</v>
      </c>
    </row>
    <row r="19" spans="1:15" s="6" customFormat="1" ht="12" customHeight="1" x14ac:dyDescent="0.2">
      <c r="A19" s="133" t="s">
        <v>166</v>
      </c>
      <c r="B19" s="137">
        <v>2118.50848</v>
      </c>
      <c r="C19" s="141">
        <v>2004.455929</v>
      </c>
      <c r="D19" s="142">
        <v>1968.3419699999999</v>
      </c>
      <c r="E19" s="140">
        <v>1516.8822709999999</v>
      </c>
      <c r="F19" s="141">
        <v>1620.0899910000001</v>
      </c>
      <c r="G19" s="142">
        <v>1791.4758370000011</v>
      </c>
      <c r="H19" s="140">
        <v>1813.4448449999991</v>
      </c>
      <c r="I19" s="141">
        <v>1862.388224</v>
      </c>
      <c r="J19" s="142">
        <v>1931.5021830000001</v>
      </c>
      <c r="K19" s="140">
        <v>1997.1416429999999</v>
      </c>
      <c r="L19" s="141">
        <v>1960.744589000001</v>
      </c>
      <c r="M19" s="142">
        <v>1817.7521189999991</v>
      </c>
      <c r="N19" s="270">
        <f t="shared" si="3"/>
        <v>22402.728081000001</v>
      </c>
    </row>
    <row r="20" spans="1:15" s="6" customFormat="1" ht="12" customHeight="1" x14ac:dyDescent="0.2">
      <c r="A20" s="133" t="s">
        <v>167</v>
      </c>
      <c r="B20" s="137">
        <v>922.54894848782203</v>
      </c>
      <c r="C20" s="141">
        <v>696.708411812397</v>
      </c>
      <c r="D20" s="142">
        <v>739.64266903813598</v>
      </c>
      <c r="E20" s="140">
        <v>584.80339265398095</v>
      </c>
      <c r="F20" s="141">
        <v>561.43534809391201</v>
      </c>
      <c r="G20" s="142">
        <v>537.14664711458602</v>
      </c>
      <c r="H20" s="140">
        <v>533.25333809983192</v>
      </c>
      <c r="I20" s="141">
        <v>555.93857557027593</v>
      </c>
      <c r="J20" s="142">
        <v>557.05707099999984</v>
      </c>
      <c r="K20" s="140">
        <v>653.58341600000006</v>
      </c>
      <c r="L20" s="141">
        <v>705.46038352060202</v>
      </c>
      <c r="M20" s="142">
        <v>741.84883620741994</v>
      </c>
      <c r="N20" s="270">
        <f t="shared" si="3"/>
        <v>7789.4270375989636</v>
      </c>
    </row>
    <row r="21" spans="1:15" s="6" customFormat="1" ht="12" customHeight="1" x14ac:dyDescent="0.2">
      <c r="A21" s="133" t="s">
        <v>212</v>
      </c>
      <c r="B21" s="137">
        <v>1692.793141512178</v>
      </c>
      <c r="C21" s="141">
        <v>1558.2967451876029</v>
      </c>
      <c r="D21" s="142">
        <v>1511.353451961864</v>
      </c>
      <c r="E21" s="140">
        <v>1233.72402734602</v>
      </c>
      <c r="F21" s="141">
        <v>1195.6623469060869</v>
      </c>
      <c r="G21" s="142">
        <v>1010.149712885414</v>
      </c>
      <c r="H21" s="140">
        <v>1005.827165900167</v>
      </c>
      <c r="I21" s="141">
        <v>1003.3492424297231</v>
      </c>
      <c r="J21" s="142">
        <v>1038.3942260000001</v>
      </c>
      <c r="K21" s="140">
        <v>1345.2907830000001</v>
      </c>
      <c r="L21" s="141">
        <v>1536.7472394793972</v>
      </c>
      <c r="M21" s="142">
        <v>1840.8923267925823</v>
      </c>
      <c r="N21" s="270">
        <f t="shared" si="3"/>
        <v>15972.480409401036</v>
      </c>
    </row>
    <row r="22" spans="1:15" s="6" customFormat="1" ht="12" customHeight="1" x14ac:dyDescent="0.2">
      <c r="A22" s="133" t="s">
        <v>169</v>
      </c>
      <c r="B22" s="140">
        <v>19.401938999999999</v>
      </c>
      <c r="C22" s="141">
        <v>17.458125000000003</v>
      </c>
      <c r="D22" s="142">
        <v>29.930709999999998</v>
      </c>
      <c r="E22" s="140">
        <v>28.132039000000002</v>
      </c>
      <c r="F22" s="141">
        <v>18.627492999999998</v>
      </c>
      <c r="G22" s="142">
        <v>27.190450000000002</v>
      </c>
      <c r="H22" s="140">
        <v>37.735522000000003</v>
      </c>
      <c r="I22" s="141">
        <v>31.696424</v>
      </c>
      <c r="J22" s="142">
        <v>15.779637000000001</v>
      </c>
      <c r="K22" s="140">
        <v>22.630065000000002</v>
      </c>
      <c r="L22" s="141">
        <v>17.391528999999998</v>
      </c>
      <c r="M22" s="142">
        <v>28.943171999999997</v>
      </c>
      <c r="N22" s="270">
        <f t="shared" si="3"/>
        <v>294.91710500000005</v>
      </c>
    </row>
    <row r="23" spans="1:15" s="6" customFormat="1" ht="12" customHeight="1" x14ac:dyDescent="0.2">
      <c r="A23" s="133" t="s">
        <v>173</v>
      </c>
      <c r="B23" s="140">
        <v>475.69425900000175</v>
      </c>
      <c r="C23" s="141">
        <v>445.71091999999533</v>
      </c>
      <c r="D23" s="142">
        <v>472.17378900000392</v>
      </c>
      <c r="E23" s="140">
        <v>432.9865430000018</v>
      </c>
      <c r="F23" s="141">
        <v>408.8342439999916</v>
      </c>
      <c r="G23" s="142">
        <v>414.44104499999838</v>
      </c>
      <c r="H23" s="140">
        <v>399.06010599999581</v>
      </c>
      <c r="I23" s="141">
        <v>384.24369200000035</v>
      </c>
      <c r="J23" s="142">
        <v>394.94675100000325</v>
      </c>
      <c r="K23" s="140">
        <v>413.65023099999303</v>
      </c>
      <c r="L23" s="141">
        <v>453.63762200000031</v>
      </c>
      <c r="M23" s="142">
        <v>474.77163399999426</v>
      </c>
      <c r="N23" s="270">
        <f t="shared" si="3"/>
        <v>5170.1508359999798</v>
      </c>
    </row>
    <row r="24" spans="1:15" s="6" customFormat="1" ht="12" customHeight="1" x14ac:dyDescent="0.25">
      <c r="A24" s="133" t="s">
        <v>203</v>
      </c>
      <c r="B24" s="140">
        <f>'3.1'!B17</f>
        <v>523.66348700000003</v>
      </c>
      <c r="C24" s="141">
        <f>'3.1'!C17</f>
        <v>464.19939699999998</v>
      </c>
      <c r="D24" s="142">
        <f>'3.1'!D17</f>
        <v>455.46571400000005</v>
      </c>
      <c r="E24" s="140">
        <f>'3.1'!E17</f>
        <v>367.53083100000009</v>
      </c>
      <c r="F24" s="141">
        <f>'3.1'!F17</f>
        <v>386.56580199999996</v>
      </c>
      <c r="G24" s="142">
        <f>'3.1'!G17</f>
        <v>399.87900000000008</v>
      </c>
      <c r="H24" s="140">
        <f>'3.1'!H17</f>
        <v>368.27329999999995</v>
      </c>
      <c r="I24" s="141">
        <f>'3.1'!I17</f>
        <v>439.30434099999985</v>
      </c>
      <c r="J24" s="142">
        <f>'3.1'!J17</f>
        <v>457.58244499999995</v>
      </c>
      <c r="K24" s="140">
        <f>'3.1'!K17</f>
        <v>467.82691699999987</v>
      </c>
      <c r="L24" s="141">
        <f>'3.1'!L17</f>
        <v>498.08830899999998</v>
      </c>
      <c r="M24" s="142">
        <f>'3.1'!M17</f>
        <v>488.51505399999985</v>
      </c>
      <c r="N24" s="270">
        <f t="shared" si="3"/>
        <v>5316.8945969999995</v>
      </c>
    </row>
    <row r="25" spans="1:15" s="6" customFormat="1" ht="12" customHeight="1" x14ac:dyDescent="0.25">
      <c r="A25" s="133" t="s">
        <v>204</v>
      </c>
      <c r="B25" s="140">
        <f>'3.1'!B27</f>
        <v>145.57342500000001</v>
      </c>
      <c r="C25" s="141">
        <f>'3.1'!C27</f>
        <v>127.19833100000002</v>
      </c>
      <c r="D25" s="142">
        <f>'3.1'!D27</f>
        <v>127.781994</v>
      </c>
      <c r="E25" s="140">
        <f>'3.1'!E27</f>
        <v>100.50998700000001</v>
      </c>
      <c r="F25" s="141">
        <f>'3.1'!F27</f>
        <v>92.149809000000005</v>
      </c>
      <c r="G25" s="142">
        <f>'3.1'!G27</f>
        <v>76.810508999999996</v>
      </c>
      <c r="H25" s="140">
        <f>'3.1'!H27</f>
        <v>71.031127000000026</v>
      </c>
      <c r="I25" s="141">
        <f>'3.1'!I27</f>
        <v>68.407729000000018</v>
      </c>
      <c r="J25" s="142">
        <f>'3.1'!J27</f>
        <v>68.981609000000006</v>
      </c>
      <c r="K25" s="140">
        <f>'3.1'!K27</f>
        <v>95.334967000000034</v>
      </c>
      <c r="L25" s="141">
        <f>'3.1'!L27</f>
        <v>112.69308700000002</v>
      </c>
      <c r="M25" s="142">
        <f>'3.1'!M27</f>
        <v>120.49999799999998</v>
      </c>
      <c r="N25" s="270">
        <f t="shared" si="3"/>
        <v>1206.9725720000001</v>
      </c>
    </row>
    <row r="26" spans="1:15" s="6" customFormat="1" ht="12" customHeight="1" x14ac:dyDescent="0.2">
      <c r="A26" s="133" t="s">
        <v>170</v>
      </c>
      <c r="B26" s="140">
        <v>147.72478599999999</v>
      </c>
      <c r="C26" s="141">
        <v>146.72281999999998</v>
      </c>
      <c r="D26" s="142">
        <v>145.19722999999999</v>
      </c>
      <c r="E26" s="140">
        <v>178.91814499999998</v>
      </c>
      <c r="F26" s="141">
        <v>154.73869500000001</v>
      </c>
      <c r="G26" s="142">
        <v>79.452969999999993</v>
      </c>
      <c r="H26" s="140">
        <v>131.850965</v>
      </c>
      <c r="I26" s="141">
        <v>131.48238499999999</v>
      </c>
      <c r="J26" s="142">
        <v>135.25763499999999</v>
      </c>
      <c r="K26" s="140">
        <v>133.47447600000001</v>
      </c>
      <c r="L26" s="141">
        <v>140.47161299999999</v>
      </c>
      <c r="M26" s="142">
        <v>159.48133299999998</v>
      </c>
      <c r="N26" s="270">
        <f t="shared" si="3"/>
        <v>1684.7730529999997</v>
      </c>
    </row>
    <row r="27" spans="1:15" s="6" customFormat="1" ht="12" customHeight="1" x14ac:dyDescent="0.2">
      <c r="A27" s="133" t="s">
        <v>171</v>
      </c>
      <c r="B27" s="140">
        <f t="shared" ref="B27:M27" si="4">B28+B12+B24+B26</f>
        <v>7185.6219830000009</v>
      </c>
      <c r="C27" s="141">
        <f t="shared" si="4"/>
        <v>6486.2557679999954</v>
      </c>
      <c r="D27" s="142">
        <f t="shared" si="4"/>
        <v>6476.586293000003</v>
      </c>
      <c r="E27" s="140">
        <f t="shared" si="4"/>
        <v>5271.9665620000033</v>
      </c>
      <c r="F27" s="141">
        <f t="shared" si="4"/>
        <v>5297.5387769999916</v>
      </c>
      <c r="G27" s="142">
        <f t="shared" si="4"/>
        <v>5210.4353379999993</v>
      </c>
      <c r="H27" s="140">
        <f t="shared" si="4"/>
        <v>5250.3249059999944</v>
      </c>
      <c r="I27" s="141">
        <f t="shared" si="4"/>
        <v>5354.3239610000001</v>
      </c>
      <c r="J27" s="142">
        <f t="shared" si="4"/>
        <v>5553.0850260000034</v>
      </c>
      <c r="K27" s="140">
        <f t="shared" si="4"/>
        <v>6135.859544999993</v>
      </c>
      <c r="L27" s="141">
        <f t="shared" si="4"/>
        <v>6462.9704780000002</v>
      </c>
      <c r="M27" s="142">
        <f t="shared" si="4"/>
        <v>6668.2967479999952</v>
      </c>
      <c r="N27" s="270">
        <f>SUM(B27:M27)</f>
        <v>71353.265384999977</v>
      </c>
    </row>
    <row r="28" spans="1:15" s="6" customFormat="1" ht="12" customHeight="1" x14ac:dyDescent="0.2">
      <c r="A28" s="133" t="s">
        <v>172</v>
      </c>
      <c r="B28" s="137">
        <f>B18+B19+B20+B21+B22+B23+B25</f>
        <v>6044.8293300000014</v>
      </c>
      <c r="C28" s="138">
        <f t="shared" ref="C28:M28" si="5">C18+C19+C20+C21+C22+C23+C25</f>
        <v>5481.5266959999954</v>
      </c>
      <c r="D28" s="139">
        <f t="shared" si="5"/>
        <v>5511.0697700000037</v>
      </c>
      <c r="E28" s="137">
        <f t="shared" si="5"/>
        <v>4435.3424510000032</v>
      </c>
      <c r="F28" s="138">
        <f t="shared" si="5"/>
        <v>4462.6621839999916</v>
      </c>
      <c r="G28" s="139">
        <f t="shared" si="5"/>
        <v>4454.2319569999991</v>
      </c>
      <c r="H28" s="137">
        <f t="shared" si="5"/>
        <v>4470.9609219999948</v>
      </c>
      <c r="I28" s="138">
        <f t="shared" si="5"/>
        <v>4492.9332479999994</v>
      </c>
      <c r="J28" s="139">
        <f t="shared" si="5"/>
        <v>4667.9690930000033</v>
      </c>
      <c r="K28" s="137">
        <f t="shared" si="5"/>
        <v>5181.4450649999935</v>
      </c>
      <c r="L28" s="138">
        <f t="shared" si="5"/>
        <v>5416.9304370000009</v>
      </c>
      <c r="M28" s="139">
        <f t="shared" si="5"/>
        <v>5614.6387429999959</v>
      </c>
      <c r="N28" s="270">
        <f>SUM(B28:M28)</f>
        <v>60234.539895999995</v>
      </c>
    </row>
    <row r="29" spans="1:15" s="126" customFormat="1" ht="12" x14ac:dyDescent="0.2">
      <c r="A29" s="265" t="s">
        <v>278</v>
      </c>
      <c r="B29" s="266">
        <f>'3.1'!B7+'3.2'!B6-'3.2'!B27</f>
        <v>3.134288999997807</v>
      </c>
      <c r="C29" s="267">
        <f>'3.1'!C7+'3.2'!C6-'3.2'!C27</f>
        <v>19.82393800000591</v>
      </c>
      <c r="D29" s="268">
        <f>'3.1'!D7+'3.2'!D6-'3.2'!D27</f>
        <v>-15.797556000004079</v>
      </c>
      <c r="E29" s="266">
        <f>'3.1'!E7+'3.2'!E6-'3.2'!E27</f>
        <v>-49.386248000000705</v>
      </c>
      <c r="F29" s="267">
        <f>'3.1'!F7+'3.2'!F6-'3.2'!F27</f>
        <v>-44.399451999988742</v>
      </c>
      <c r="G29" s="268">
        <f>'3.1'!G7+'3.2'!G6-'3.2'!G27</f>
        <v>-43.150583999996343</v>
      </c>
      <c r="H29" s="266">
        <f>'3.1'!H7+'3.2'!H6-'3.2'!H27</f>
        <v>-27.637792999997146</v>
      </c>
      <c r="I29" s="267">
        <f>'3.1'!I7+'3.2'!I6-'3.2'!I27</f>
        <v>28.143944000001284</v>
      </c>
      <c r="J29" s="268">
        <f>'3.1'!J7+'3.2'!J6-'3.2'!J27</f>
        <v>5.9216649999971196</v>
      </c>
      <c r="K29" s="266">
        <f>'3.1'!K7+'3.2'!K6-'3.2'!K27</f>
        <v>21.327890000005937</v>
      </c>
      <c r="L29" s="267">
        <f>'3.1'!L7+'3.2'!L6-'3.2'!L27</f>
        <v>26.826941000000261</v>
      </c>
      <c r="M29" s="268">
        <f>'3.1'!M7+'3.2'!M6-'3.2'!M27</f>
        <v>6.635351000002629</v>
      </c>
      <c r="N29" s="267">
        <f>SUM(B29:M29)</f>
        <v>-68.557614999976067</v>
      </c>
    </row>
    <row r="30" spans="1:15" s="4" customFormat="1" x14ac:dyDescent="0.2">
      <c r="A30" s="123" t="s">
        <v>393</v>
      </c>
      <c r="N30" s="8" t="s">
        <v>175</v>
      </c>
    </row>
    <row r="31" spans="1:15" s="6" customFormat="1" x14ac:dyDescent="0.2">
      <c r="A31" s="38" t="s">
        <v>229</v>
      </c>
      <c r="B31" s="39">
        <f>-'3.2'!B24</f>
        <v>-523.66348700000003</v>
      </c>
      <c r="C31" s="39">
        <f>-'3.2'!C24</f>
        <v>-464.19939699999998</v>
      </c>
      <c r="D31" s="39">
        <f>-'3.2'!D24</f>
        <v>-455.46571400000005</v>
      </c>
      <c r="E31" s="39">
        <f>-'3.2'!E24</f>
        <v>-367.53083100000009</v>
      </c>
      <c r="F31" s="39">
        <f>-'3.2'!F24</f>
        <v>-386.56580199999996</v>
      </c>
      <c r="G31" s="39">
        <f>-'3.2'!G24</f>
        <v>-399.87900000000008</v>
      </c>
      <c r="H31" s="39">
        <f>-'3.2'!H24</f>
        <v>-368.27329999999995</v>
      </c>
      <c r="I31" s="39">
        <f>-'3.2'!I24</f>
        <v>-439.30434099999985</v>
      </c>
      <c r="J31" s="39">
        <f>-'3.2'!J24</f>
        <v>-457.58244499999995</v>
      </c>
      <c r="K31" s="39">
        <f>-'3.2'!K24</f>
        <v>-467.82691699999987</v>
      </c>
      <c r="L31" s="39">
        <f>-'3.2'!L24</f>
        <v>-498.08830899999998</v>
      </c>
      <c r="M31" s="39">
        <f>-'3.2'!M24</f>
        <v>-488.51505399999985</v>
      </c>
      <c r="N31" s="39">
        <f>-'3.1'!N17</f>
        <v>0</v>
      </c>
    </row>
    <row r="32" spans="1:15" s="6" customFormat="1" x14ac:dyDescent="0.2">
      <c r="A32" s="38" t="s">
        <v>50</v>
      </c>
      <c r="B32" s="39">
        <f t="shared" ref="B32:N32" si="6">-B7</f>
        <v>-1692.4839999999999</v>
      </c>
      <c r="C32" s="39">
        <f t="shared" si="6"/>
        <v>-1313.009</v>
      </c>
      <c r="D32" s="39">
        <f t="shared" si="6"/>
        <v>-1218.885</v>
      </c>
      <c r="E32" s="39">
        <f t="shared" si="6"/>
        <v>-1105.847</v>
      </c>
      <c r="F32" s="39">
        <f t="shared" si="6"/>
        <v>-1002.193</v>
      </c>
      <c r="G32" s="39">
        <f t="shared" si="6"/>
        <v>-713.46899999999994</v>
      </c>
      <c r="H32" s="39">
        <f t="shared" si="6"/>
        <v>-1085.8590000000002</v>
      </c>
      <c r="I32" s="39">
        <f t="shared" si="6"/>
        <v>-739.66</v>
      </c>
      <c r="J32" s="39">
        <f t="shared" si="6"/>
        <v>-772.27099999999996</v>
      </c>
      <c r="K32" s="39">
        <f t="shared" si="6"/>
        <v>-1149.028</v>
      </c>
      <c r="L32" s="39">
        <f t="shared" si="6"/>
        <v>-1201.5149999999999</v>
      </c>
      <c r="M32" s="39">
        <f t="shared" si="6"/>
        <v>-1307.693</v>
      </c>
      <c r="N32" s="39">
        <f t="shared" si="6"/>
        <v>-13301.913</v>
      </c>
      <c r="O32" s="41"/>
    </row>
    <row r="33" spans="1:17" s="6" customFormat="1" x14ac:dyDescent="0.2">
      <c r="A33" s="38" t="s">
        <v>51</v>
      </c>
      <c r="B33" s="39">
        <f t="shared" ref="B33:N33" si="7">-B8</f>
        <v>-8.3830000000000002E-2</v>
      </c>
      <c r="C33" s="39">
        <f t="shared" si="7"/>
        <v>-7.6990960000000008</v>
      </c>
      <c r="D33" s="39">
        <f t="shared" si="7"/>
        <v>0</v>
      </c>
      <c r="E33" s="39">
        <f t="shared" si="7"/>
        <v>-0.178485</v>
      </c>
      <c r="F33" s="39">
        <f t="shared" si="7"/>
        <v>-1.5934670000000002</v>
      </c>
      <c r="G33" s="39">
        <f t="shared" si="7"/>
        <v>-1.0297060000000002</v>
      </c>
      <c r="H33" s="39">
        <f t="shared" si="7"/>
        <v>-0.20150699999999999</v>
      </c>
      <c r="I33" s="39">
        <f t="shared" si="7"/>
        <v>-7.8242000000000006E-2</v>
      </c>
      <c r="J33" s="39">
        <f t="shared" si="7"/>
        <v>-0.17900899999999997</v>
      </c>
      <c r="K33" s="39">
        <f t="shared" si="7"/>
        <v>-15.572121000000001</v>
      </c>
      <c r="L33" s="39">
        <f t="shared" si="7"/>
        <v>-19.352898</v>
      </c>
      <c r="M33" s="39">
        <f t="shared" si="7"/>
        <v>-20.169689999999999</v>
      </c>
      <c r="N33" s="39">
        <f t="shared" si="7"/>
        <v>-66.138051000000004</v>
      </c>
      <c r="O33" s="41"/>
    </row>
    <row r="34" spans="1:17" s="6" customFormat="1" x14ac:dyDescent="0.2">
      <c r="A34" s="38" t="s">
        <v>52</v>
      </c>
      <c r="B34" s="39">
        <f t="shared" ref="B34:N34" si="8">-B9</f>
        <v>2514.4569999999999</v>
      </c>
      <c r="C34" s="39">
        <f t="shared" si="8"/>
        <v>1952.095</v>
      </c>
      <c r="D34" s="39">
        <f t="shared" si="8"/>
        <v>1680.8980000000001</v>
      </c>
      <c r="E34" s="39">
        <f t="shared" si="8"/>
        <v>1475.7829999999999</v>
      </c>
      <c r="F34" s="39">
        <f t="shared" si="8"/>
        <v>1774.018</v>
      </c>
      <c r="G34" s="39">
        <f t="shared" si="8"/>
        <v>1620.145</v>
      </c>
      <c r="H34" s="39">
        <f t="shared" si="8"/>
        <v>1621.6889999999999</v>
      </c>
      <c r="I34" s="39">
        <f t="shared" si="8"/>
        <v>1901.6160000000002</v>
      </c>
      <c r="J34" s="39">
        <f t="shared" si="8"/>
        <v>1797.0680000000002</v>
      </c>
      <c r="K34" s="39">
        <f t="shared" si="8"/>
        <v>2018.8009999999999</v>
      </c>
      <c r="L34" s="39">
        <f t="shared" si="8"/>
        <v>2394.951</v>
      </c>
      <c r="M34" s="39">
        <f t="shared" si="8"/>
        <v>2358.5039999999999</v>
      </c>
      <c r="N34" s="39">
        <f t="shared" si="8"/>
        <v>23110.025000000001</v>
      </c>
      <c r="Q34" s="7"/>
    </row>
    <row r="35" spans="1:17" s="6" customFormat="1" x14ac:dyDescent="0.2">
      <c r="A35" s="38" t="s">
        <v>53</v>
      </c>
      <c r="B35" s="39">
        <f t="shared" ref="B35:N35" si="9">-B10</f>
        <v>44.936388000000001</v>
      </c>
      <c r="C35" s="39">
        <f t="shared" si="9"/>
        <v>41.537957999999996</v>
      </c>
      <c r="D35" s="39">
        <f t="shared" si="9"/>
        <v>33.139870999999999</v>
      </c>
      <c r="E35" s="39">
        <f t="shared" si="9"/>
        <v>24.807558999999998</v>
      </c>
      <c r="F35" s="39">
        <f t="shared" si="9"/>
        <v>20.880217999999999</v>
      </c>
      <c r="G35" s="39">
        <f t="shared" si="9"/>
        <v>46.349638999999996</v>
      </c>
      <c r="H35" s="39">
        <f t="shared" si="9"/>
        <v>27.200652999999999</v>
      </c>
      <c r="I35" s="39">
        <f t="shared" si="9"/>
        <v>33.775305999999993</v>
      </c>
      <c r="J35" s="39">
        <f t="shared" si="9"/>
        <v>24.944792999999997</v>
      </c>
      <c r="K35" s="39">
        <f t="shared" si="9"/>
        <v>37.311089000000003</v>
      </c>
      <c r="L35" s="39">
        <f t="shared" si="9"/>
        <v>45.084821000000005</v>
      </c>
      <c r="M35" s="39">
        <f t="shared" si="9"/>
        <v>30.917501000000001</v>
      </c>
      <c r="N35" s="39">
        <f t="shared" si="9"/>
        <v>410.88579599999991</v>
      </c>
    </row>
    <row r="36" spans="1:17" s="6" customFormat="1" x14ac:dyDescent="0.2">
      <c r="A36" s="38" t="s">
        <v>247</v>
      </c>
      <c r="B36" s="39">
        <f t="shared" ref="B36:M36" si="10">-B12</f>
        <v>-469.40438000000006</v>
      </c>
      <c r="C36" s="39">
        <f t="shared" si="10"/>
        <v>-393.80685500000004</v>
      </c>
      <c r="D36" s="39">
        <f t="shared" si="10"/>
        <v>-364.85357899999997</v>
      </c>
      <c r="E36" s="39">
        <f t="shared" si="10"/>
        <v>-290.17513499999995</v>
      </c>
      <c r="F36" s="39">
        <f t="shared" si="10"/>
        <v>-293.57209599999999</v>
      </c>
      <c r="G36" s="39">
        <f t="shared" si="10"/>
        <v>-276.87141100000002</v>
      </c>
      <c r="H36" s="39">
        <f t="shared" si="10"/>
        <v>-279.23971899999998</v>
      </c>
      <c r="I36" s="39">
        <f t="shared" si="10"/>
        <v>-290.60398700000002</v>
      </c>
      <c r="J36" s="39">
        <f t="shared" si="10"/>
        <v>-292.27585299999998</v>
      </c>
      <c r="K36" s="39">
        <f t="shared" si="10"/>
        <v>-353.11308700000001</v>
      </c>
      <c r="L36" s="39">
        <f t="shared" si="10"/>
        <v>-407.48011899999995</v>
      </c>
      <c r="M36" s="39">
        <f t="shared" si="10"/>
        <v>-405.66161800000003</v>
      </c>
      <c r="N36" s="39">
        <f>-N11</f>
        <v>-4117.0578389999991</v>
      </c>
    </row>
    <row r="37" spans="1:17" s="6" customFormat="1" x14ac:dyDescent="0.2">
      <c r="A37" s="38" t="s">
        <v>60</v>
      </c>
      <c r="B37" s="39">
        <f t="shared" ref="B37:M37" si="11">-B13</f>
        <v>-165.405</v>
      </c>
      <c r="C37" s="39">
        <f t="shared" si="11"/>
        <v>-125.988</v>
      </c>
      <c r="D37" s="39">
        <f t="shared" si="11"/>
        <v>-100.33199999999999</v>
      </c>
      <c r="E37" s="39">
        <f t="shared" si="11"/>
        <v>-79.724999999999994</v>
      </c>
      <c r="F37" s="39">
        <f t="shared" si="11"/>
        <v>-86.497</v>
      </c>
      <c r="G37" s="39">
        <f t="shared" si="11"/>
        <v>-78.343000000000004</v>
      </c>
      <c r="H37" s="39">
        <f t="shared" si="11"/>
        <v>-80.655000000000001</v>
      </c>
      <c r="I37" s="39">
        <f t="shared" si="11"/>
        <v>-90.61</v>
      </c>
      <c r="J37" s="39">
        <f t="shared" si="11"/>
        <v>-84.968000000000004</v>
      </c>
      <c r="K37" s="39">
        <f t="shared" si="11"/>
        <v>-109.542</v>
      </c>
      <c r="L37" s="39">
        <f t="shared" si="11"/>
        <v>-144.04499999999999</v>
      </c>
      <c r="M37" s="39">
        <f t="shared" si="11"/>
        <v>-115.057</v>
      </c>
      <c r="N37" s="39">
        <f>-N13</f>
        <v>-1261.1669999999999</v>
      </c>
    </row>
    <row r="38" spans="1:17" s="6" customFormat="1" x14ac:dyDescent="0.2">
      <c r="A38" s="38" t="s">
        <v>61</v>
      </c>
      <c r="B38" s="39">
        <f t="shared" ref="B38:M38" si="12">-B14</f>
        <v>-303.99938000000003</v>
      </c>
      <c r="C38" s="39">
        <f t="shared" si="12"/>
        <v>-267.81885500000004</v>
      </c>
      <c r="D38" s="39">
        <f t="shared" si="12"/>
        <v>-264.52157899999997</v>
      </c>
      <c r="E38" s="39">
        <f t="shared" si="12"/>
        <v>-210.45013499999999</v>
      </c>
      <c r="F38" s="39">
        <f t="shared" si="12"/>
        <v>-207.075096</v>
      </c>
      <c r="G38" s="39">
        <f t="shared" si="12"/>
        <v>-198.52841100000001</v>
      </c>
      <c r="H38" s="39">
        <f t="shared" si="12"/>
        <v>-198.58471899999998</v>
      </c>
      <c r="I38" s="39">
        <f t="shared" si="12"/>
        <v>-199.993987</v>
      </c>
      <c r="J38" s="39">
        <f t="shared" si="12"/>
        <v>-207.30785299999999</v>
      </c>
      <c r="K38" s="39">
        <f t="shared" si="12"/>
        <v>-243.57108700000001</v>
      </c>
      <c r="L38" s="39">
        <f t="shared" si="12"/>
        <v>-263.43511899999999</v>
      </c>
      <c r="M38" s="39">
        <f t="shared" si="12"/>
        <v>-290.60461800000002</v>
      </c>
      <c r="N38" s="39">
        <f>-N14</f>
        <v>-2855.8908389999992</v>
      </c>
    </row>
    <row r="39" spans="1:17" s="6" customFormat="1" x14ac:dyDescent="0.2">
      <c r="A39" s="38"/>
      <c r="B39" s="39" t="e">
        <f>-#REF!</f>
        <v>#REF!</v>
      </c>
      <c r="C39" s="39" t="e">
        <f>-#REF!</f>
        <v>#REF!</v>
      </c>
      <c r="D39" s="39" t="e">
        <f>-#REF!</f>
        <v>#REF!</v>
      </c>
      <c r="E39" s="39" t="e">
        <f>-#REF!</f>
        <v>#REF!</v>
      </c>
      <c r="F39" s="39" t="e">
        <f>-#REF!</f>
        <v>#REF!</v>
      </c>
      <c r="G39" s="39" t="e">
        <f>-#REF!</f>
        <v>#REF!</v>
      </c>
      <c r="H39" s="39" t="e">
        <f>-#REF!</f>
        <v>#REF!</v>
      </c>
      <c r="I39" s="39" t="e">
        <f>-#REF!</f>
        <v>#REF!</v>
      </c>
      <c r="J39" s="39" t="e">
        <f>-#REF!</f>
        <v>#REF!</v>
      </c>
      <c r="K39" s="39" t="e">
        <f>-#REF!</f>
        <v>#REF!</v>
      </c>
      <c r="L39" s="39" t="e">
        <f>-#REF!</f>
        <v>#REF!</v>
      </c>
      <c r="M39" s="39" t="e">
        <f>-#REF!</f>
        <v>#REF!</v>
      </c>
      <c r="N39" s="39" t="e">
        <f>-#REF!</f>
        <v>#REF!</v>
      </c>
    </row>
    <row r="40" spans="1:17" s="6" customFormat="1" x14ac:dyDescent="0.2">
      <c r="A40" s="38" t="s">
        <v>180</v>
      </c>
      <c r="B40" s="39">
        <f t="shared" ref="B40:M40" si="13">-B17</f>
        <v>-5899.2559050000018</v>
      </c>
      <c r="C40" s="39">
        <f t="shared" si="13"/>
        <v>-5354.3283649999958</v>
      </c>
      <c r="D40" s="39">
        <f t="shared" si="13"/>
        <v>-5383.2877760000038</v>
      </c>
      <c r="E40" s="39">
        <f t="shared" si="13"/>
        <v>-4334.8324640000028</v>
      </c>
      <c r="F40" s="39">
        <f t="shared" si="13"/>
        <v>-4370.5123749999912</v>
      </c>
      <c r="G40" s="39">
        <f t="shared" si="13"/>
        <v>-4377.4214479999991</v>
      </c>
      <c r="H40" s="39">
        <f t="shared" si="13"/>
        <v>-4399.9297949999946</v>
      </c>
      <c r="I40" s="39">
        <f t="shared" si="13"/>
        <v>-4424.5255189999989</v>
      </c>
      <c r="J40" s="39">
        <f t="shared" si="13"/>
        <v>-4598.987484000003</v>
      </c>
      <c r="K40" s="39">
        <f t="shared" si="13"/>
        <v>-5086.1100979999937</v>
      </c>
      <c r="L40" s="39">
        <f t="shared" si="13"/>
        <v>-5304.2373500000012</v>
      </c>
      <c r="M40" s="39">
        <f t="shared" si="13"/>
        <v>-5494.1387449999957</v>
      </c>
      <c r="N40" s="39">
        <f>-N16</f>
        <v>-59027.567323999989</v>
      </c>
    </row>
    <row r="41" spans="1:17" s="6" customFormat="1" x14ac:dyDescent="0.2">
      <c r="A41" s="38" t="s">
        <v>165</v>
      </c>
      <c r="B41" s="39">
        <f t="shared" ref="B41:N41" si="14">-B18</f>
        <v>-670.30913699999985</v>
      </c>
      <c r="C41" s="39">
        <f t="shared" si="14"/>
        <v>-631.69823399999996</v>
      </c>
      <c r="D41" s="39">
        <f t="shared" si="14"/>
        <v>-661.84518600000013</v>
      </c>
      <c r="E41" s="39">
        <f t="shared" si="14"/>
        <v>-538.30419099999995</v>
      </c>
      <c r="F41" s="39">
        <f t="shared" si="14"/>
        <v>-565.86295200000006</v>
      </c>
      <c r="G41" s="39">
        <f t="shared" si="14"/>
        <v>-597.01775600000008</v>
      </c>
      <c r="H41" s="39">
        <f t="shared" si="14"/>
        <v>-610.60881800000004</v>
      </c>
      <c r="I41" s="39">
        <f t="shared" si="14"/>
        <v>-586.90936099999999</v>
      </c>
      <c r="J41" s="39">
        <f t="shared" si="14"/>
        <v>-661.30761599999994</v>
      </c>
      <c r="K41" s="39">
        <f t="shared" si="14"/>
        <v>-653.81395999999995</v>
      </c>
      <c r="L41" s="39">
        <f t="shared" si="14"/>
        <v>-630.255987</v>
      </c>
      <c r="M41" s="39">
        <f t="shared" si="14"/>
        <v>-589.930657</v>
      </c>
      <c r="N41" s="39">
        <f t="shared" si="14"/>
        <v>-7397.8638550000005</v>
      </c>
    </row>
    <row r="42" spans="1:17" s="6" customFormat="1" x14ac:dyDescent="0.2">
      <c r="A42" s="38" t="s">
        <v>166</v>
      </c>
      <c r="B42" s="39">
        <f t="shared" ref="B42:N42" si="15">-B19</f>
        <v>-2118.50848</v>
      </c>
      <c r="C42" s="39">
        <f t="shared" si="15"/>
        <v>-2004.455929</v>
      </c>
      <c r="D42" s="39">
        <f t="shared" si="15"/>
        <v>-1968.3419699999999</v>
      </c>
      <c r="E42" s="39">
        <f t="shared" si="15"/>
        <v>-1516.8822709999999</v>
      </c>
      <c r="F42" s="39">
        <f t="shared" si="15"/>
        <v>-1620.0899910000001</v>
      </c>
      <c r="G42" s="39">
        <f t="shared" si="15"/>
        <v>-1791.4758370000011</v>
      </c>
      <c r="H42" s="39">
        <f t="shared" si="15"/>
        <v>-1813.4448449999991</v>
      </c>
      <c r="I42" s="39">
        <f t="shared" si="15"/>
        <v>-1862.388224</v>
      </c>
      <c r="J42" s="39">
        <f t="shared" si="15"/>
        <v>-1931.5021830000001</v>
      </c>
      <c r="K42" s="39">
        <f t="shared" si="15"/>
        <v>-1997.1416429999999</v>
      </c>
      <c r="L42" s="39">
        <f t="shared" si="15"/>
        <v>-1960.744589000001</v>
      </c>
      <c r="M42" s="39">
        <f t="shared" si="15"/>
        <v>-1817.7521189999991</v>
      </c>
      <c r="N42" s="39">
        <f t="shared" si="15"/>
        <v>-22402.728081000001</v>
      </c>
    </row>
    <row r="43" spans="1:17" s="6" customFormat="1" x14ac:dyDescent="0.2">
      <c r="A43" s="38" t="s">
        <v>167</v>
      </c>
      <c r="B43" s="39">
        <f t="shared" ref="B43:N43" si="16">-B20</f>
        <v>-922.54894848782203</v>
      </c>
      <c r="C43" s="39">
        <f t="shared" si="16"/>
        <v>-696.708411812397</v>
      </c>
      <c r="D43" s="39">
        <f t="shared" si="16"/>
        <v>-739.64266903813598</v>
      </c>
      <c r="E43" s="39">
        <f t="shared" si="16"/>
        <v>-584.80339265398095</v>
      </c>
      <c r="F43" s="39">
        <f t="shared" si="16"/>
        <v>-561.43534809391201</v>
      </c>
      <c r="G43" s="39">
        <f t="shared" si="16"/>
        <v>-537.14664711458602</v>
      </c>
      <c r="H43" s="39">
        <f t="shared" si="16"/>
        <v>-533.25333809983192</v>
      </c>
      <c r="I43" s="39">
        <f t="shared" si="16"/>
        <v>-555.93857557027593</v>
      </c>
      <c r="J43" s="39">
        <f t="shared" si="16"/>
        <v>-557.05707099999984</v>
      </c>
      <c r="K43" s="39">
        <f t="shared" si="16"/>
        <v>-653.58341600000006</v>
      </c>
      <c r="L43" s="39">
        <f t="shared" si="16"/>
        <v>-705.46038352060202</v>
      </c>
      <c r="M43" s="39">
        <f t="shared" si="16"/>
        <v>-741.84883620741994</v>
      </c>
      <c r="N43" s="39">
        <f t="shared" si="16"/>
        <v>-7789.4270375989636</v>
      </c>
    </row>
    <row r="44" spans="1:17" s="6" customFormat="1" x14ac:dyDescent="0.2">
      <c r="A44" s="38" t="s">
        <v>168</v>
      </c>
      <c r="B44" s="39">
        <f t="shared" ref="B44:N44" si="17">-B21</f>
        <v>-1692.793141512178</v>
      </c>
      <c r="C44" s="39">
        <f t="shared" si="17"/>
        <v>-1558.2967451876029</v>
      </c>
      <c r="D44" s="39">
        <f t="shared" si="17"/>
        <v>-1511.353451961864</v>
      </c>
      <c r="E44" s="39">
        <f t="shared" si="17"/>
        <v>-1233.72402734602</v>
      </c>
      <c r="F44" s="39">
        <f t="shared" si="17"/>
        <v>-1195.6623469060869</v>
      </c>
      <c r="G44" s="39">
        <f t="shared" si="17"/>
        <v>-1010.149712885414</v>
      </c>
      <c r="H44" s="39">
        <f t="shared" si="17"/>
        <v>-1005.827165900167</v>
      </c>
      <c r="I44" s="39">
        <f t="shared" si="17"/>
        <v>-1003.3492424297231</v>
      </c>
      <c r="J44" s="39">
        <f t="shared" si="17"/>
        <v>-1038.3942260000001</v>
      </c>
      <c r="K44" s="39">
        <f t="shared" si="17"/>
        <v>-1345.2907830000001</v>
      </c>
      <c r="L44" s="39">
        <f t="shared" si="17"/>
        <v>-1536.7472394793972</v>
      </c>
      <c r="M44" s="39">
        <f t="shared" si="17"/>
        <v>-1840.8923267925823</v>
      </c>
      <c r="N44" s="39">
        <f t="shared" si="17"/>
        <v>-15972.480409401036</v>
      </c>
    </row>
    <row r="45" spans="1:17" s="6" customFormat="1" x14ac:dyDescent="0.2">
      <c r="A45" s="38" t="s">
        <v>169</v>
      </c>
      <c r="B45" s="39">
        <f t="shared" ref="B45:N45" si="18">-B22</f>
        <v>-19.401938999999999</v>
      </c>
      <c r="C45" s="39">
        <f t="shared" si="18"/>
        <v>-17.458125000000003</v>
      </c>
      <c r="D45" s="39">
        <f t="shared" si="18"/>
        <v>-29.930709999999998</v>
      </c>
      <c r="E45" s="39">
        <f t="shared" si="18"/>
        <v>-28.132039000000002</v>
      </c>
      <c r="F45" s="39">
        <f t="shared" si="18"/>
        <v>-18.627492999999998</v>
      </c>
      <c r="G45" s="39">
        <f t="shared" si="18"/>
        <v>-27.190450000000002</v>
      </c>
      <c r="H45" s="39">
        <f t="shared" si="18"/>
        <v>-37.735522000000003</v>
      </c>
      <c r="I45" s="39">
        <f t="shared" si="18"/>
        <v>-31.696424</v>
      </c>
      <c r="J45" s="39">
        <f t="shared" si="18"/>
        <v>-15.779637000000001</v>
      </c>
      <c r="K45" s="39">
        <f t="shared" si="18"/>
        <v>-22.630065000000002</v>
      </c>
      <c r="L45" s="39">
        <f t="shared" si="18"/>
        <v>-17.391528999999998</v>
      </c>
      <c r="M45" s="39">
        <f t="shared" si="18"/>
        <v>-28.943171999999997</v>
      </c>
      <c r="N45" s="39">
        <f t="shared" si="18"/>
        <v>-294.91710500000005</v>
      </c>
    </row>
    <row r="46" spans="1:17" s="6" customFormat="1" x14ac:dyDescent="0.2">
      <c r="A46" s="38" t="s">
        <v>173</v>
      </c>
      <c r="B46" s="39">
        <f t="shared" ref="B46:N46" si="19">-B23</f>
        <v>-475.69425900000175</v>
      </c>
      <c r="C46" s="39">
        <f t="shared" si="19"/>
        <v>-445.71091999999533</v>
      </c>
      <c r="D46" s="39">
        <f t="shared" si="19"/>
        <v>-472.17378900000392</v>
      </c>
      <c r="E46" s="39">
        <f t="shared" si="19"/>
        <v>-432.9865430000018</v>
      </c>
      <c r="F46" s="39">
        <f t="shared" si="19"/>
        <v>-408.8342439999916</v>
      </c>
      <c r="G46" s="39">
        <f t="shared" si="19"/>
        <v>-414.44104499999838</v>
      </c>
      <c r="H46" s="39">
        <f t="shared" si="19"/>
        <v>-399.06010599999581</v>
      </c>
      <c r="I46" s="39">
        <f t="shared" si="19"/>
        <v>-384.24369200000035</v>
      </c>
      <c r="J46" s="39">
        <f t="shared" si="19"/>
        <v>-394.94675100000325</v>
      </c>
      <c r="K46" s="39">
        <f t="shared" si="19"/>
        <v>-413.65023099999303</v>
      </c>
      <c r="L46" s="39">
        <f t="shared" si="19"/>
        <v>-453.63762200000031</v>
      </c>
      <c r="M46" s="39">
        <f t="shared" si="19"/>
        <v>-474.77163399999426</v>
      </c>
      <c r="N46" s="39">
        <f t="shared" si="19"/>
        <v>-5170.1508359999798</v>
      </c>
    </row>
    <row r="47" spans="1:17" s="6" customFormat="1" x14ac:dyDescent="0.2">
      <c r="A47" s="38" t="s">
        <v>170</v>
      </c>
      <c r="B47" s="39">
        <f t="shared" ref="B47:N47" si="20">-B26</f>
        <v>-147.72478599999999</v>
      </c>
      <c r="C47" s="39">
        <f t="shared" si="20"/>
        <v>-146.72281999999998</v>
      </c>
      <c r="D47" s="39">
        <f t="shared" si="20"/>
        <v>-145.19722999999999</v>
      </c>
      <c r="E47" s="39">
        <f t="shared" si="20"/>
        <v>-178.91814499999998</v>
      </c>
      <c r="F47" s="39">
        <f t="shared" si="20"/>
        <v>-154.73869500000001</v>
      </c>
      <c r="G47" s="39">
        <f t="shared" si="20"/>
        <v>-79.452969999999993</v>
      </c>
      <c r="H47" s="39">
        <f t="shared" si="20"/>
        <v>-131.850965</v>
      </c>
      <c r="I47" s="39">
        <f t="shared" si="20"/>
        <v>-131.48238499999999</v>
      </c>
      <c r="J47" s="39">
        <f t="shared" si="20"/>
        <v>-135.25763499999999</v>
      </c>
      <c r="K47" s="39">
        <f t="shared" si="20"/>
        <v>-133.47447600000001</v>
      </c>
      <c r="L47" s="39">
        <f t="shared" si="20"/>
        <v>-140.47161299999999</v>
      </c>
      <c r="M47" s="39">
        <f t="shared" si="20"/>
        <v>-159.48133299999998</v>
      </c>
      <c r="N47" s="39">
        <f t="shared" si="20"/>
        <v>-1684.7730529999997</v>
      </c>
    </row>
    <row r="48" spans="1:17" s="6" customFormat="1" x14ac:dyDescent="0.2">
      <c r="A48" s="38" t="s">
        <v>171</v>
      </c>
      <c r="B48" s="39">
        <f t="shared" ref="B48:N48" si="21">-B27</f>
        <v>-7185.6219830000009</v>
      </c>
      <c r="C48" s="39">
        <f t="shared" si="21"/>
        <v>-6486.2557679999954</v>
      </c>
      <c r="D48" s="39">
        <f t="shared" si="21"/>
        <v>-6476.586293000003</v>
      </c>
      <c r="E48" s="39">
        <f t="shared" si="21"/>
        <v>-5271.9665620000033</v>
      </c>
      <c r="F48" s="39">
        <f t="shared" si="21"/>
        <v>-5297.5387769999916</v>
      </c>
      <c r="G48" s="39">
        <f t="shared" si="21"/>
        <v>-5210.4353379999993</v>
      </c>
      <c r="H48" s="39">
        <f t="shared" si="21"/>
        <v>-5250.3249059999944</v>
      </c>
      <c r="I48" s="39">
        <f t="shared" si="21"/>
        <v>-5354.3239610000001</v>
      </c>
      <c r="J48" s="39">
        <f t="shared" si="21"/>
        <v>-5553.0850260000034</v>
      </c>
      <c r="K48" s="39">
        <f t="shared" si="21"/>
        <v>-6135.859544999993</v>
      </c>
      <c r="L48" s="39">
        <f t="shared" si="21"/>
        <v>-6462.9704780000002</v>
      </c>
      <c r="M48" s="39">
        <f t="shared" si="21"/>
        <v>-6668.2967479999952</v>
      </c>
      <c r="N48" s="39">
        <f t="shared" si="21"/>
        <v>-71353.265384999977</v>
      </c>
    </row>
    <row r="49" spans="1:14" s="6" customFormat="1" x14ac:dyDescent="0.2">
      <c r="A49" s="38" t="s">
        <v>172</v>
      </c>
      <c r="B49" s="39">
        <f t="shared" ref="B49:N49" si="22">-B28</f>
        <v>-6044.8293300000014</v>
      </c>
      <c r="C49" s="39">
        <f t="shared" si="22"/>
        <v>-5481.5266959999954</v>
      </c>
      <c r="D49" s="39">
        <f t="shared" si="22"/>
        <v>-5511.0697700000037</v>
      </c>
      <c r="E49" s="39">
        <f t="shared" si="22"/>
        <v>-4435.3424510000032</v>
      </c>
      <c r="F49" s="39">
        <f t="shared" si="22"/>
        <v>-4462.6621839999916</v>
      </c>
      <c r="G49" s="39">
        <f t="shared" si="22"/>
        <v>-4454.2319569999991</v>
      </c>
      <c r="H49" s="39">
        <f t="shared" si="22"/>
        <v>-4470.9609219999948</v>
      </c>
      <c r="I49" s="39">
        <f t="shared" si="22"/>
        <v>-4492.9332479999994</v>
      </c>
      <c r="J49" s="39">
        <f t="shared" si="22"/>
        <v>-4667.9690930000033</v>
      </c>
      <c r="K49" s="39">
        <f t="shared" si="22"/>
        <v>-5181.4450649999935</v>
      </c>
      <c r="L49" s="39">
        <f t="shared" si="22"/>
        <v>-5416.9304370000009</v>
      </c>
      <c r="M49" s="39">
        <f t="shared" si="22"/>
        <v>-5614.6387429999959</v>
      </c>
      <c r="N49" s="39">
        <f t="shared" si="22"/>
        <v>-60234.539895999995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7"/>
    </row>
    <row r="53" spans="1:14" x14ac:dyDescent="0.2">
      <c r="B53" s="57"/>
    </row>
    <row r="54" spans="1:14" x14ac:dyDescent="0.2">
      <c r="B54" s="57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8.75" x14ac:dyDescent="0.3">
      <c r="A1" s="130" t="s">
        <v>329</v>
      </c>
      <c r="P1" s="150" t="str">
        <f>Titulní!A35</f>
        <v>IV. čtvrtletí 2020</v>
      </c>
    </row>
    <row r="2" spans="1:17" ht="15.75" x14ac:dyDescent="0.25">
      <c r="A2" s="149" t="s">
        <v>395</v>
      </c>
    </row>
    <row r="3" spans="1:17" ht="6" customHeight="1" x14ac:dyDescent="0.2"/>
    <row r="4" spans="1:17" ht="12" customHeight="1" x14ac:dyDescent="0.2">
      <c r="A4" s="409"/>
      <c r="B4" s="412" t="s">
        <v>19</v>
      </c>
      <c r="C4" s="413"/>
      <c r="D4" s="414"/>
      <c r="E4" s="412" t="s">
        <v>211</v>
      </c>
      <c r="F4" s="413"/>
      <c r="G4" s="414"/>
      <c r="H4" s="412" t="s">
        <v>213</v>
      </c>
      <c r="I4" s="413"/>
      <c r="J4" s="414"/>
      <c r="K4" s="412" t="s">
        <v>6</v>
      </c>
      <c r="L4" s="413"/>
      <c r="M4" s="414"/>
      <c r="N4" s="402" t="s">
        <v>225</v>
      </c>
      <c r="O4" s="403"/>
      <c r="P4" s="403"/>
      <c r="Q4" s="22"/>
    </row>
    <row r="5" spans="1:17" ht="14.1" customHeight="1" x14ac:dyDescent="0.2">
      <c r="A5" s="410"/>
      <c r="B5" s="415" t="s">
        <v>246</v>
      </c>
      <c r="C5" s="416"/>
      <c r="D5" s="417"/>
      <c r="E5" s="415" t="s">
        <v>246</v>
      </c>
      <c r="F5" s="416"/>
      <c r="G5" s="417"/>
      <c r="H5" s="415" t="s">
        <v>246</v>
      </c>
      <c r="I5" s="416"/>
      <c r="J5" s="417"/>
      <c r="K5" s="415" t="s">
        <v>246</v>
      </c>
      <c r="L5" s="416"/>
      <c r="M5" s="417"/>
      <c r="N5" s="404" t="s">
        <v>251</v>
      </c>
      <c r="O5" s="405"/>
      <c r="P5" s="405"/>
      <c r="Q5" s="22"/>
    </row>
    <row r="6" spans="1:17" x14ac:dyDescent="0.2">
      <c r="A6" s="411"/>
      <c r="B6" s="134" t="s">
        <v>71</v>
      </c>
      <c r="C6" s="135" t="s">
        <v>72</v>
      </c>
      <c r="D6" s="136" t="s">
        <v>73</v>
      </c>
      <c r="E6" s="134" t="s">
        <v>71</v>
      </c>
      <c r="F6" s="135" t="s">
        <v>72</v>
      </c>
      <c r="G6" s="136" t="s">
        <v>73</v>
      </c>
      <c r="H6" s="134" t="s">
        <v>71</v>
      </c>
      <c r="I6" s="135" t="s">
        <v>72</v>
      </c>
      <c r="J6" s="136" t="s">
        <v>73</v>
      </c>
      <c r="K6" s="134" t="s">
        <v>71</v>
      </c>
      <c r="L6" s="135" t="s">
        <v>72</v>
      </c>
      <c r="M6" s="136" t="s">
        <v>73</v>
      </c>
      <c r="N6" s="151" t="s">
        <v>71</v>
      </c>
      <c r="O6" s="152" t="s">
        <v>72</v>
      </c>
      <c r="P6" s="152" t="s">
        <v>73</v>
      </c>
      <c r="Q6" s="22"/>
    </row>
    <row r="7" spans="1:17" ht="12.75" customHeight="1" x14ac:dyDescent="0.2">
      <c r="A7" s="406" t="s">
        <v>0</v>
      </c>
      <c r="B7" s="386">
        <f>SUM(B8:D8)</f>
        <v>7948.0700299999999</v>
      </c>
      <c r="C7" s="387"/>
      <c r="D7" s="388"/>
      <c r="E7" s="386">
        <f>SUM(E8:G8)</f>
        <v>422.44015000000002</v>
      </c>
      <c r="F7" s="387"/>
      <c r="G7" s="388"/>
      <c r="H7" s="386">
        <f>SUM(H8:J8)</f>
        <v>1.07253</v>
      </c>
      <c r="I7" s="387"/>
      <c r="J7" s="388"/>
      <c r="K7" s="386">
        <f>SUM(K8:M8)</f>
        <v>7525.6298800000004</v>
      </c>
      <c r="L7" s="387"/>
      <c r="M7" s="388"/>
      <c r="N7" s="400">
        <f>P8</f>
        <v>4290</v>
      </c>
      <c r="O7" s="401"/>
      <c r="P7" s="401"/>
      <c r="Q7" s="22"/>
    </row>
    <row r="8" spans="1:17" s="117" customFormat="1" ht="15" customHeight="1" x14ac:dyDescent="0.2">
      <c r="A8" s="408"/>
      <c r="B8" s="153">
        <v>2727.2633600000004</v>
      </c>
      <c r="C8" s="154">
        <v>2494.8561299999997</v>
      </c>
      <c r="D8" s="155">
        <v>2725.9505399999998</v>
      </c>
      <c r="E8" s="153">
        <v>146.06383000000002</v>
      </c>
      <c r="F8" s="154">
        <v>134.01895999999999</v>
      </c>
      <c r="G8" s="155">
        <v>142.35736</v>
      </c>
      <c r="H8" s="153">
        <v>0.26361000000000001</v>
      </c>
      <c r="I8" s="154">
        <v>0.36284000000000005</v>
      </c>
      <c r="J8" s="155">
        <v>0.44608000000000003</v>
      </c>
      <c r="K8" s="153">
        <v>2581.1995300000003</v>
      </c>
      <c r="L8" s="154">
        <v>2360.8371699999998</v>
      </c>
      <c r="M8" s="155">
        <v>2583.5931799999998</v>
      </c>
      <c r="N8" s="271">
        <v>4290</v>
      </c>
      <c r="O8" s="272">
        <v>4290</v>
      </c>
      <c r="P8" s="272">
        <v>4290</v>
      </c>
      <c r="Q8" s="105"/>
    </row>
    <row r="9" spans="1:17" s="117" customFormat="1" ht="15" customHeight="1" x14ac:dyDescent="0.2">
      <c r="A9" s="406" t="s">
        <v>15</v>
      </c>
      <c r="B9" s="386">
        <f>SUM(B10:D10)</f>
        <v>10600.173799999999</v>
      </c>
      <c r="C9" s="387"/>
      <c r="D9" s="388"/>
      <c r="E9" s="386">
        <f>SUM(E10:G10)</f>
        <v>934.89298900000006</v>
      </c>
      <c r="F9" s="387"/>
      <c r="G9" s="388"/>
      <c r="H9" s="386">
        <f>SUM(H10:J10)</f>
        <v>314.09087000000005</v>
      </c>
      <c r="I9" s="387"/>
      <c r="J9" s="388"/>
      <c r="K9" s="386">
        <f>SUM(K10:M10)</f>
        <v>9665.2808109999987</v>
      </c>
      <c r="L9" s="387"/>
      <c r="M9" s="388"/>
      <c r="N9" s="400">
        <f>P10</f>
        <v>10058.347999999998</v>
      </c>
      <c r="O9" s="401"/>
      <c r="P9" s="401"/>
      <c r="Q9" s="105"/>
    </row>
    <row r="10" spans="1:17" s="117" customFormat="1" ht="15" customHeight="1" x14ac:dyDescent="0.2">
      <c r="A10" s="407"/>
      <c r="B10" s="163">
        <f t="shared" ref="B10:M10" si="0">SUM(B11:B22)</f>
        <v>3189.0382680000002</v>
      </c>
      <c r="C10" s="164">
        <f t="shared" si="0"/>
        <v>3798.9230239999997</v>
      </c>
      <c r="D10" s="165">
        <f t="shared" si="0"/>
        <v>3612.2125079999992</v>
      </c>
      <c r="E10" s="163">
        <f t="shared" si="0"/>
        <v>290.75472100000007</v>
      </c>
      <c r="F10" s="164">
        <f t="shared" si="0"/>
        <v>332.04360100000002</v>
      </c>
      <c r="G10" s="165">
        <f t="shared" si="0"/>
        <v>312.09466699999996</v>
      </c>
      <c r="H10" s="163">
        <f t="shared" si="0"/>
        <v>90.85851199999999</v>
      </c>
      <c r="I10" s="164">
        <f t="shared" si="0"/>
        <v>107.91255500000001</v>
      </c>
      <c r="J10" s="165">
        <f t="shared" si="0"/>
        <v>115.31980300000002</v>
      </c>
      <c r="K10" s="163">
        <f t="shared" si="0"/>
        <v>2898.2835470000009</v>
      </c>
      <c r="L10" s="164">
        <f t="shared" si="0"/>
        <v>3466.879422999999</v>
      </c>
      <c r="M10" s="165">
        <f t="shared" si="0"/>
        <v>3300.1178409999989</v>
      </c>
      <c r="N10" s="273">
        <v>10058.348</v>
      </c>
      <c r="O10" s="274">
        <v>10058.347999999998</v>
      </c>
      <c r="P10" s="274">
        <v>10058.347999999998</v>
      </c>
      <c r="Q10" s="105"/>
    </row>
    <row r="11" spans="1:17" ht="12" customHeight="1" x14ac:dyDescent="0.2">
      <c r="A11" s="156" t="s">
        <v>164</v>
      </c>
      <c r="B11" s="160">
        <v>198.90575100000004</v>
      </c>
      <c r="C11" s="161">
        <v>229.50951899999995</v>
      </c>
      <c r="D11" s="162">
        <v>236.10670400000006</v>
      </c>
      <c r="E11" s="160">
        <v>16.825319999999998</v>
      </c>
      <c r="F11" s="161">
        <v>16.420697999999998</v>
      </c>
      <c r="G11" s="162">
        <v>16.637628000000007</v>
      </c>
      <c r="H11" s="160">
        <v>7.7330829999999979</v>
      </c>
      <c r="I11" s="161">
        <v>9.9883869999999995</v>
      </c>
      <c r="J11" s="162">
        <v>10.875997000000002</v>
      </c>
      <c r="K11" s="160">
        <v>182.08043100000003</v>
      </c>
      <c r="L11" s="161">
        <v>213.08882099999997</v>
      </c>
      <c r="M11" s="162">
        <v>219.46907600000006</v>
      </c>
      <c r="N11" s="169"/>
      <c r="O11" s="170"/>
      <c r="P11" s="170"/>
      <c r="Q11" s="22"/>
    </row>
    <row r="12" spans="1:17" ht="12" customHeight="1" x14ac:dyDescent="0.2">
      <c r="A12" s="156" t="s">
        <v>163</v>
      </c>
      <c r="B12" s="157">
        <v>0.33746999999999999</v>
      </c>
      <c r="C12" s="158">
        <v>0.67146099999999997</v>
      </c>
      <c r="D12" s="159">
        <v>1.2391920000000001</v>
      </c>
      <c r="E12" s="157">
        <v>2.0902E-2</v>
      </c>
      <c r="F12" s="158">
        <v>3.8609999999999998E-2</v>
      </c>
      <c r="G12" s="159">
        <v>7.1145E-2</v>
      </c>
      <c r="H12" s="157">
        <v>1.4029999999999999E-2</v>
      </c>
      <c r="I12" s="158">
        <v>5.5159999999999994E-2</v>
      </c>
      <c r="J12" s="159">
        <v>0.10959000000000001</v>
      </c>
      <c r="K12" s="157">
        <v>0.31656800000000002</v>
      </c>
      <c r="L12" s="158">
        <v>0.63285099999999994</v>
      </c>
      <c r="M12" s="159">
        <v>1.1680470000000001</v>
      </c>
      <c r="N12" s="171"/>
      <c r="O12" s="23"/>
      <c r="P12" s="23"/>
      <c r="Q12" s="22"/>
    </row>
    <row r="13" spans="1:17" ht="12" customHeight="1" x14ac:dyDescent="0.2">
      <c r="A13" s="156" t="s">
        <v>162</v>
      </c>
      <c r="B13" s="157">
        <v>144.14135199999998</v>
      </c>
      <c r="C13" s="158">
        <v>224.62411</v>
      </c>
      <c r="D13" s="159">
        <v>259.68438199999991</v>
      </c>
      <c r="E13" s="157">
        <v>12.114138000000004</v>
      </c>
      <c r="F13" s="158">
        <v>18.716551000000003</v>
      </c>
      <c r="G13" s="159">
        <v>19.930722000000003</v>
      </c>
      <c r="H13" s="157">
        <v>14.239953</v>
      </c>
      <c r="I13" s="158">
        <v>16.149993000000002</v>
      </c>
      <c r="J13" s="159">
        <v>16.739926999999998</v>
      </c>
      <c r="K13" s="157">
        <v>132.02721399999999</v>
      </c>
      <c r="L13" s="158">
        <v>205.90755899999999</v>
      </c>
      <c r="M13" s="159">
        <v>239.75365999999991</v>
      </c>
      <c r="N13" s="171"/>
      <c r="O13" s="23"/>
      <c r="P13" s="23"/>
      <c r="Q13" s="22"/>
    </row>
    <row r="14" spans="1:17" ht="12" customHeight="1" x14ac:dyDescent="0.2">
      <c r="A14" s="156" t="s">
        <v>161</v>
      </c>
      <c r="B14" s="157">
        <v>2691.0377200000007</v>
      </c>
      <c r="C14" s="158">
        <v>3181.9803389999997</v>
      </c>
      <c r="D14" s="159">
        <v>2939.2773969999989</v>
      </c>
      <c r="E14" s="157">
        <v>249.79445900000005</v>
      </c>
      <c r="F14" s="158">
        <v>284.12102299999998</v>
      </c>
      <c r="G14" s="159">
        <v>261.65399400000001</v>
      </c>
      <c r="H14" s="157">
        <v>55.400310000000005</v>
      </c>
      <c r="I14" s="158">
        <v>68.147722000000016</v>
      </c>
      <c r="J14" s="159">
        <v>72.222258000000011</v>
      </c>
      <c r="K14" s="157">
        <v>2441.2432610000005</v>
      </c>
      <c r="L14" s="158">
        <v>2897.8593159999996</v>
      </c>
      <c r="M14" s="159">
        <v>2677.6234029999987</v>
      </c>
      <c r="N14" s="171"/>
      <c r="O14" s="23"/>
      <c r="P14" s="23"/>
      <c r="Q14" s="22"/>
    </row>
    <row r="15" spans="1:17" ht="12" customHeight="1" x14ac:dyDescent="0.2">
      <c r="A15" s="156" t="s">
        <v>160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159</v>
      </c>
      <c r="B16" s="157">
        <v>5.100884999999999</v>
      </c>
      <c r="C16" s="158">
        <v>7.0241619999999996</v>
      </c>
      <c r="D16" s="159">
        <v>6.4465199999999996</v>
      </c>
      <c r="E16" s="157">
        <v>0.82390200000000002</v>
      </c>
      <c r="F16" s="158">
        <v>1.0796410000000001</v>
      </c>
      <c r="G16" s="159">
        <v>0.94675200000000004</v>
      </c>
      <c r="H16" s="157">
        <v>0.39563100000000001</v>
      </c>
      <c r="I16" s="158">
        <v>0.49387300000000001</v>
      </c>
      <c r="J16" s="159">
        <v>0.44689400000000001</v>
      </c>
      <c r="K16" s="157">
        <v>4.2769829999999986</v>
      </c>
      <c r="L16" s="158">
        <v>5.9445209999999999</v>
      </c>
      <c r="M16" s="159">
        <v>5.4997679999999995</v>
      </c>
      <c r="N16" s="171"/>
      <c r="O16" s="23"/>
      <c r="P16" s="23"/>
      <c r="Q16" s="22"/>
    </row>
    <row r="17" spans="1:17" ht="12" customHeight="1" x14ac:dyDescent="0.2">
      <c r="A17" s="156" t="s">
        <v>158</v>
      </c>
      <c r="B17" s="157">
        <v>1.9524600000000001</v>
      </c>
      <c r="C17" s="158">
        <v>2.1387610000000001</v>
      </c>
      <c r="D17" s="159">
        <v>2.8565029999999996</v>
      </c>
      <c r="E17" s="157">
        <v>4.8967000000000004E-2</v>
      </c>
      <c r="F17" s="158">
        <v>4.9581E-2</v>
      </c>
      <c r="G17" s="159">
        <v>7.753199999999999E-2</v>
      </c>
      <c r="H17" s="157">
        <v>0.14550200000000002</v>
      </c>
      <c r="I17" s="158">
        <v>0.171377</v>
      </c>
      <c r="J17" s="159">
        <v>0.39239099999999999</v>
      </c>
      <c r="K17" s="157">
        <v>1.9034930000000001</v>
      </c>
      <c r="L17" s="158">
        <v>2.0891800000000003</v>
      </c>
      <c r="M17" s="159">
        <v>2.7789709999999994</v>
      </c>
      <c r="N17" s="171"/>
      <c r="O17" s="23"/>
      <c r="P17" s="23"/>
      <c r="Q17" s="22"/>
    </row>
    <row r="18" spans="1:17" ht="12" customHeight="1" x14ac:dyDescent="0.2">
      <c r="A18" s="156" t="s">
        <v>157</v>
      </c>
      <c r="B18" s="157">
        <v>13.304930000000001</v>
      </c>
      <c r="C18" s="158">
        <v>16.599992</v>
      </c>
      <c r="D18" s="159">
        <v>23.5655</v>
      </c>
      <c r="E18" s="157">
        <v>1.7180069999999998</v>
      </c>
      <c r="F18" s="158">
        <v>1.9549830000000001</v>
      </c>
      <c r="G18" s="159">
        <v>2.693702</v>
      </c>
      <c r="H18" s="157">
        <v>2.4204409999999998</v>
      </c>
      <c r="I18" s="158">
        <v>3.0424459999999995</v>
      </c>
      <c r="J18" s="159">
        <v>3.4021819999999998</v>
      </c>
      <c r="K18" s="157">
        <v>11.586923000000001</v>
      </c>
      <c r="L18" s="158">
        <v>14.645009</v>
      </c>
      <c r="M18" s="159">
        <v>20.871797999999998</v>
      </c>
      <c r="N18" s="171"/>
      <c r="O18" s="23"/>
      <c r="P18" s="23"/>
      <c r="Q18" s="22"/>
    </row>
    <row r="19" spans="1:17" ht="12" customHeight="1" x14ac:dyDescent="0.2">
      <c r="A19" s="156" t="s">
        <v>156</v>
      </c>
      <c r="B19" s="157">
        <v>60.152453999999992</v>
      </c>
      <c r="C19" s="158">
        <v>58.892633000000011</v>
      </c>
      <c r="D19" s="159">
        <v>63.537084</v>
      </c>
      <c r="E19" s="157">
        <v>4.7120319999999989</v>
      </c>
      <c r="F19" s="158">
        <v>5.3196059999999994</v>
      </c>
      <c r="G19" s="159">
        <v>6.0261669999999992</v>
      </c>
      <c r="H19" s="157">
        <v>6.1787920000000005</v>
      </c>
      <c r="I19" s="158">
        <v>5.5771580000000007</v>
      </c>
      <c r="J19" s="159">
        <v>5.7227459999999999</v>
      </c>
      <c r="K19" s="157">
        <v>55.440421999999991</v>
      </c>
      <c r="L19" s="158">
        <v>53.57302700000001</v>
      </c>
      <c r="M19" s="159">
        <v>57.510916999999999</v>
      </c>
      <c r="N19" s="171"/>
      <c r="O19" s="23"/>
      <c r="P19" s="23"/>
      <c r="Q19" s="22"/>
    </row>
    <row r="20" spans="1:17" ht="12" customHeight="1" x14ac:dyDescent="0.2">
      <c r="A20" s="156" t="s">
        <v>14</v>
      </c>
      <c r="B20" s="157">
        <v>0</v>
      </c>
      <c r="C20" s="158">
        <v>0</v>
      </c>
      <c r="D20" s="159">
        <v>0</v>
      </c>
      <c r="E20" s="157">
        <v>0</v>
      </c>
      <c r="F20" s="158">
        <v>0</v>
      </c>
      <c r="G20" s="159">
        <v>0</v>
      </c>
      <c r="H20" s="157">
        <v>0</v>
      </c>
      <c r="I20" s="158">
        <v>0</v>
      </c>
      <c r="J20" s="159">
        <v>0</v>
      </c>
      <c r="K20" s="157">
        <v>0</v>
      </c>
      <c r="L20" s="158">
        <v>0</v>
      </c>
      <c r="M20" s="159">
        <v>0</v>
      </c>
      <c r="N20" s="171"/>
      <c r="O20" s="23"/>
      <c r="P20" s="23"/>
      <c r="Q20" s="22"/>
    </row>
    <row r="21" spans="1:17" ht="12" customHeight="1" x14ac:dyDescent="0.2">
      <c r="A21" s="156" t="s">
        <v>155</v>
      </c>
      <c r="B21" s="157">
        <v>1.8462869999999998</v>
      </c>
      <c r="C21" s="158">
        <v>1.3887450000000001</v>
      </c>
      <c r="D21" s="159">
        <v>1.421203</v>
      </c>
      <c r="E21" s="157">
        <v>0.15673999999999996</v>
      </c>
      <c r="F21" s="158">
        <v>0.12007</v>
      </c>
      <c r="G21" s="159">
        <v>0.141266</v>
      </c>
      <c r="H21" s="157">
        <v>5.7890999999999998E-2</v>
      </c>
      <c r="I21" s="158">
        <v>2.5021999999999999E-2</v>
      </c>
      <c r="J21" s="159">
        <v>2.3728999999999997E-2</v>
      </c>
      <c r="K21" s="157">
        <v>1.6895469999999999</v>
      </c>
      <c r="L21" s="158">
        <v>1.2686750000000002</v>
      </c>
      <c r="M21" s="159">
        <v>1.2799369999999999</v>
      </c>
      <c r="N21" s="171"/>
      <c r="O21" s="23"/>
      <c r="P21" s="23"/>
      <c r="Q21" s="22"/>
    </row>
    <row r="22" spans="1:17" ht="12" customHeight="1" x14ac:dyDescent="0.2">
      <c r="A22" s="156" t="s">
        <v>154</v>
      </c>
      <c r="B22" s="160">
        <v>72.258959000000033</v>
      </c>
      <c r="C22" s="161">
        <v>76.09330199999998</v>
      </c>
      <c r="D22" s="162">
        <v>78.078023000000002</v>
      </c>
      <c r="E22" s="160">
        <v>4.540254</v>
      </c>
      <c r="F22" s="161">
        <v>4.2228379999999994</v>
      </c>
      <c r="G22" s="162">
        <v>3.915759</v>
      </c>
      <c r="H22" s="160">
        <v>4.2728789999999996</v>
      </c>
      <c r="I22" s="161">
        <v>4.2614169999999998</v>
      </c>
      <c r="J22" s="162">
        <v>5.3840890000000003</v>
      </c>
      <c r="K22" s="160">
        <v>67.718705000000028</v>
      </c>
      <c r="L22" s="161">
        <v>71.870463999999984</v>
      </c>
      <c r="M22" s="162">
        <v>74.162264000000008</v>
      </c>
      <c r="N22" s="172"/>
      <c r="O22" s="173"/>
      <c r="P22" s="173"/>
      <c r="Q22" s="22"/>
    </row>
    <row r="23" spans="1:17" s="116" customFormat="1" ht="11.25" x14ac:dyDescent="0.2">
      <c r="P23" s="14" t="s">
        <v>111</v>
      </c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5.75" x14ac:dyDescent="0.25">
      <c r="A1" s="149" t="s">
        <v>396</v>
      </c>
      <c r="P1" s="150" t="str">
        <f>Titulní!A35</f>
        <v>IV. čtvrtletí 2020</v>
      </c>
    </row>
    <row r="2" spans="1:17" ht="6" customHeight="1" x14ac:dyDescent="0.2"/>
    <row r="3" spans="1:17" ht="12" customHeight="1" x14ac:dyDescent="0.2">
      <c r="A3" s="409"/>
      <c r="B3" s="412" t="s">
        <v>19</v>
      </c>
      <c r="C3" s="413"/>
      <c r="D3" s="414"/>
      <c r="E3" s="412" t="s">
        <v>211</v>
      </c>
      <c r="F3" s="413"/>
      <c r="G3" s="414"/>
      <c r="H3" s="412" t="s">
        <v>213</v>
      </c>
      <c r="I3" s="413"/>
      <c r="J3" s="414"/>
      <c r="K3" s="412" t="s">
        <v>6</v>
      </c>
      <c r="L3" s="413"/>
      <c r="M3" s="414"/>
      <c r="N3" s="402" t="s">
        <v>225</v>
      </c>
      <c r="O3" s="403"/>
      <c r="P3" s="403"/>
      <c r="Q3" s="22"/>
    </row>
    <row r="4" spans="1:17" ht="14.1" customHeight="1" x14ac:dyDescent="0.2">
      <c r="A4" s="410"/>
      <c r="B4" s="415" t="s">
        <v>246</v>
      </c>
      <c r="C4" s="416"/>
      <c r="D4" s="417"/>
      <c r="E4" s="415" t="s">
        <v>246</v>
      </c>
      <c r="F4" s="416"/>
      <c r="G4" s="417"/>
      <c r="H4" s="415" t="s">
        <v>246</v>
      </c>
      <c r="I4" s="416"/>
      <c r="J4" s="417"/>
      <c r="K4" s="415" t="s">
        <v>246</v>
      </c>
      <c r="L4" s="416"/>
      <c r="M4" s="417"/>
      <c r="N4" s="404" t="s">
        <v>251</v>
      </c>
      <c r="O4" s="405"/>
      <c r="P4" s="405"/>
      <c r="Q4" s="22"/>
    </row>
    <row r="5" spans="1:17" x14ac:dyDescent="0.2">
      <c r="A5" s="411"/>
      <c r="B5" s="134" t="s">
        <v>71</v>
      </c>
      <c r="C5" s="346" t="s">
        <v>72</v>
      </c>
      <c r="D5" s="136" t="s">
        <v>73</v>
      </c>
      <c r="E5" s="134" t="s">
        <v>71</v>
      </c>
      <c r="F5" s="346" t="s">
        <v>72</v>
      </c>
      <c r="G5" s="136" t="s">
        <v>73</v>
      </c>
      <c r="H5" s="134" t="s">
        <v>71</v>
      </c>
      <c r="I5" s="346" t="s">
        <v>72</v>
      </c>
      <c r="J5" s="136" t="s">
        <v>73</v>
      </c>
      <c r="K5" s="134" t="s">
        <v>71</v>
      </c>
      <c r="L5" s="346" t="s">
        <v>72</v>
      </c>
      <c r="M5" s="136" t="s">
        <v>73</v>
      </c>
      <c r="N5" s="151" t="s">
        <v>71</v>
      </c>
      <c r="O5" s="152" t="s">
        <v>72</v>
      </c>
      <c r="P5" s="152" t="s">
        <v>73</v>
      </c>
      <c r="Q5" s="22"/>
    </row>
    <row r="6" spans="1:17" ht="12" customHeight="1" x14ac:dyDescent="0.2">
      <c r="A6" s="406" t="s">
        <v>16</v>
      </c>
      <c r="B6" s="386">
        <f>SUM(B7:D7)</f>
        <v>1541.6862599999999</v>
      </c>
      <c r="C6" s="387"/>
      <c r="D6" s="388"/>
      <c r="E6" s="386">
        <f>SUM(E7:G7)</f>
        <v>25.380111999999997</v>
      </c>
      <c r="F6" s="387"/>
      <c r="G6" s="388"/>
      <c r="H6" s="386">
        <f>SUM(H7:J7)</f>
        <v>2.8543899999999995</v>
      </c>
      <c r="I6" s="387"/>
      <c r="J6" s="388"/>
      <c r="K6" s="386">
        <f>SUM(K7:M7)</f>
        <v>1516.3061479999999</v>
      </c>
      <c r="L6" s="387"/>
      <c r="M6" s="388"/>
      <c r="N6" s="386">
        <f>P7</f>
        <v>1363.5</v>
      </c>
      <c r="O6" s="387"/>
      <c r="P6" s="387"/>
      <c r="Q6" s="22"/>
    </row>
    <row r="7" spans="1:17" s="118" customFormat="1" ht="15" customHeight="1" x14ac:dyDescent="0.2">
      <c r="A7" s="407"/>
      <c r="B7" s="163">
        <f t="shared" ref="B7:M7" si="0">SUM(B8:B19)</f>
        <v>287.19776000000002</v>
      </c>
      <c r="C7" s="164">
        <f t="shared" si="0"/>
        <v>610.83746999999994</v>
      </c>
      <c r="D7" s="165">
        <f t="shared" si="0"/>
        <v>643.65102999999999</v>
      </c>
      <c r="E7" s="163">
        <f t="shared" si="0"/>
        <v>6.7304189999999995</v>
      </c>
      <c r="F7" s="164">
        <f t="shared" si="0"/>
        <v>8.4146199999999993</v>
      </c>
      <c r="G7" s="165">
        <f t="shared" si="0"/>
        <v>10.235073</v>
      </c>
      <c r="H7" s="163">
        <f t="shared" si="0"/>
        <v>0.84100399999999997</v>
      </c>
      <c r="I7" s="164">
        <f t="shared" si="0"/>
        <v>0.95619100000000001</v>
      </c>
      <c r="J7" s="165">
        <f t="shared" si="0"/>
        <v>1.0571949999999999</v>
      </c>
      <c r="K7" s="163">
        <f t="shared" si="0"/>
        <v>280.46734100000003</v>
      </c>
      <c r="L7" s="164">
        <f t="shared" si="0"/>
        <v>602.42284999999993</v>
      </c>
      <c r="M7" s="165">
        <f t="shared" si="0"/>
        <v>633.41595699999993</v>
      </c>
      <c r="N7" s="271">
        <v>1363.5</v>
      </c>
      <c r="O7" s="272">
        <v>1363.5</v>
      </c>
      <c r="P7" s="272">
        <v>1363.5</v>
      </c>
      <c r="Q7" s="18"/>
    </row>
    <row r="8" spans="1:17" ht="12" customHeight="1" x14ac:dyDescent="0.2">
      <c r="A8" s="156" t="s">
        <v>164</v>
      </c>
      <c r="B8" s="160">
        <v>0</v>
      </c>
      <c r="C8" s="161">
        <v>0</v>
      </c>
      <c r="D8" s="162">
        <v>0</v>
      </c>
      <c r="E8" s="160">
        <v>0</v>
      </c>
      <c r="F8" s="161">
        <v>0</v>
      </c>
      <c r="G8" s="162">
        <v>0</v>
      </c>
      <c r="H8" s="160">
        <v>0</v>
      </c>
      <c r="I8" s="161">
        <v>0</v>
      </c>
      <c r="J8" s="162">
        <v>0</v>
      </c>
      <c r="K8" s="160">
        <v>0</v>
      </c>
      <c r="L8" s="161">
        <v>0</v>
      </c>
      <c r="M8" s="162">
        <v>0</v>
      </c>
      <c r="N8" s="169"/>
      <c r="O8" s="170"/>
      <c r="P8" s="170"/>
      <c r="Q8" s="22"/>
    </row>
    <row r="9" spans="1:17" ht="12" customHeight="1" x14ac:dyDescent="0.2">
      <c r="A9" s="156" t="s">
        <v>163</v>
      </c>
      <c r="B9" s="157">
        <v>0</v>
      </c>
      <c r="C9" s="158">
        <v>0</v>
      </c>
      <c r="D9" s="159">
        <v>0</v>
      </c>
      <c r="E9" s="157">
        <v>0</v>
      </c>
      <c r="F9" s="158">
        <v>0</v>
      </c>
      <c r="G9" s="159">
        <v>0</v>
      </c>
      <c r="H9" s="157">
        <v>0</v>
      </c>
      <c r="I9" s="158">
        <v>0</v>
      </c>
      <c r="J9" s="159">
        <v>0</v>
      </c>
      <c r="K9" s="157">
        <v>0</v>
      </c>
      <c r="L9" s="158">
        <v>0</v>
      </c>
      <c r="M9" s="159">
        <v>0</v>
      </c>
      <c r="N9" s="171"/>
      <c r="O9" s="23"/>
      <c r="P9" s="23"/>
      <c r="Q9" s="22"/>
    </row>
    <row r="10" spans="1:17" ht="12" customHeight="1" x14ac:dyDescent="0.2">
      <c r="A10" s="156" t="s">
        <v>162</v>
      </c>
      <c r="B10" s="157">
        <v>0</v>
      </c>
      <c r="C10" s="158">
        <v>0</v>
      </c>
      <c r="D10" s="159">
        <v>0</v>
      </c>
      <c r="E10" s="157">
        <v>0</v>
      </c>
      <c r="F10" s="158">
        <v>0</v>
      </c>
      <c r="G10" s="159">
        <v>0</v>
      </c>
      <c r="H10" s="157">
        <v>0</v>
      </c>
      <c r="I10" s="158">
        <v>0</v>
      </c>
      <c r="J10" s="159">
        <v>0</v>
      </c>
      <c r="K10" s="157">
        <v>0</v>
      </c>
      <c r="L10" s="158">
        <v>0</v>
      </c>
      <c r="M10" s="159">
        <v>0</v>
      </c>
      <c r="N10" s="171"/>
      <c r="O10" s="23"/>
      <c r="P10" s="23"/>
      <c r="Q10" s="22"/>
    </row>
    <row r="11" spans="1:17" ht="12" customHeight="1" x14ac:dyDescent="0.2">
      <c r="A11" s="156" t="s">
        <v>161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59">
        <v>0</v>
      </c>
      <c r="N11" s="171"/>
      <c r="O11" s="23"/>
      <c r="P11" s="23"/>
      <c r="Q11" s="22"/>
    </row>
    <row r="12" spans="1:17" ht="12" customHeight="1" x14ac:dyDescent="0.2">
      <c r="A12" s="156" t="s">
        <v>160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59">
        <v>0</v>
      </c>
      <c r="N12" s="171"/>
      <c r="O12" s="23"/>
      <c r="P12" s="23"/>
      <c r="Q12" s="22"/>
    </row>
    <row r="13" spans="1:17" ht="12" customHeight="1" x14ac:dyDescent="0.2">
      <c r="A13" s="156" t="s">
        <v>159</v>
      </c>
      <c r="B13" s="157">
        <v>0</v>
      </c>
      <c r="C13" s="158">
        <v>0</v>
      </c>
      <c r="D13" s="159">
        <v>0</v>
      </c>
      <c r="E13" s="157">
        <v>0</v>
      </c>
      <c r="F13" s="158">
        <v>0</v>
      </c>
      <c r="G13" s="159">
        <v>0</v>
      </c>
      <c r="H13" s="157">
        <v>0</v>
      </c>
      <c r="I13" s="158">
        <v>0</v>
      </c>
      <c r="J13" s="159">
        <v>0</v>
      </c>
      <c r="K13" s="157">
        <v>0</v>
      </c>
      <c r="L13" s="158">
        <v>0</v>
      </c>
      <c r="M13" s="159">
        <v>0</v>
      </c>
      <c r="N13" s="171"/>
      <c r="O13" s="23"/>
      <c r="P13" s="23"/>
      <c r="Q13" s="22"/>
    </row>
    <row r="14" spans="1:17" ht="12" customHeight="1" x14ac:dyDescent="0.2">
      <c r="A14" s="156" t="s">
        <v>158</v>
      </c>
      <c r="B14" s="157">
        <v>0</v>
      </c>
      <c r="C14" s="158">
        <v>0</v>
      </c>
      <c r="D14" s="159">
        <v>0</v>
      </c>
      <c r="E14" s="157">
        <v>0</v>
      </c>
      <c r="F14" s="158">
        <v>0</v>
      </c>
      <c r="G14" s="159">
        <v>0</v>
      </c>
      <c r="H14" s="157">
        <v>0</v>
      </c>
      <c r="I14" s="158">
        <v>0</v>
      </c>
      <c r="J14" s="159">
        <v>0</v>
      </c>
      <c r="K14" s="157">
        <v>0</v>
      </c>
      <c r="L14" s="158">
        <v>0</v>
      </c>
      <c r="M14" s="159">
        <v>0</v>
      </c>
      <c r="N14" s="171"/>
      <c r="O14" s="23"/>
      <c r="P14" s="23"/>
      <c r="Q14" s="22"/>
    </row>
    <row r="15" spans="1:17" ht="12" customHeight="1" x14ac:dyDescent="0.2">
      <c r="A15" s="156" t="s">
        <v>157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156</v>
      </c>
      <c r="B16" s="157">
        <v>0</v>
      </c>
      <c r="C16" s="158">
        <v>0</v>
      </c>
      <c r="D16" s="159">
        <v>0</v>
      </c>
      <c r="E16" s="157">
        <v>0</v>
      </c>
      <c r="F16" s="158">
        <v>0</v>
      </c>
      <c r="G16" s="159">
        <v>0</v>
      </c>
      <c r="H16" s="157">
        <v>0</v>
      </c>
      <c r="I16" s="158">
        <v>0</v>
      </c>
      <c r="J16" s="159">
        <v>0</v>
      </c>
      <c r="K16" s="157">
        <v>0</v>
      </c>
      <c r="L16" s="158">
        <v>0</v>
      </c>
      <c r="M16" s="159">
        <v>0</v>
      </c>
      <c r="N16" s="171"/>
      <c r="O16" s="23"/>
      <c r="P16" s="23"/>
      <c r="Q16" s="22"/>
    </row>
    <row r="17" spans="1:17" ht="12" customHeight="1" x14ac:dyDescent="0.2">
      <c r="A17" s="156" t="s">
        <v>14</v>
      </c>
      <c r="B17" s="157">
        <v>0</v>
      </c>
      <c r="C17" s="158">
        <v>0</v>
      </c>
      <c r="D17" s="159">
        <v>0</v>
      </c>
      <c r="E17" s="157">
        <v>0</v>
      </c>
      <c r="F17" s="158">
        <v>0</v>
      </c>
      <c r="G17" s="159">
        <v>0</v>
      </c>
      <c r="H17" s="157">
        <v>0</v>
      </c>
      <c r="I17" s="158">
        <v>0</v>
      </c>
      <c r="J17" s="159">
        <v>0</v>
      </c>
      <c r="K17" s="157">
        <v>0</v>
      </c>
      <c r="L17" s="158">
        <v>0</v>
      </c>
      <c r="M17" s="159">
        <v>0</v>
      </c>
      <c r="N17" s="171"/>
      <c r="O17" s="23"/>
      <c r="P17" s="23"/>
      <c r="Q17" s="22"/>
    </row>
    <row r="18" spans="1:17" ht="12" customHeight="1" x14ac:dyDescent="0.2">
      <c r="A18" s="156" t="s">
        <v>155</v>
      </c>
      <c r="B18" s="157">
        <v>0</v>
      </c>
      <c r="C18" s="158">
        <v>0</v>
      </c>
      <c r="D18" s="159">
        <v>0</v>
      </c>
      <c r="E18" s="157">
        <v>0</v>
      </c>
      <c r="F18" s="158">
        <v>0</v>
      </c>
      <c r="G18" s="159">
        <v>0</v>
      </c>
      <c r="H18" s="157">
        <v>0</v>
      </c>
      <c r="I18" s="158">
        <v>0</v>
      </c>
      <c r="J18" s="159">
        <v>0</v>
      </c>
      <c r="K18" s="157">
        <v>0</v>
      </c>
      <c r="L18" s="158">
        <v>0</v>
      </c>
      <c r="M18" s="159">
        <v>0</v>
      </c>
      <c r="N18" s="171"/>
      <c r="O18" s="23"/>
      <c r="P18" s="23"/>
      <c r="Q18" s="22"/>
    </row>
    <row r="19" spans="1:17" ht="12" customHeight="1" x14ac:dyDescent="0.2">
      <c r="A19" s="156" t="s">
        <v>154</v>
      </c>
      <c r="B19" s="160">
        <v>287.19776000000002</v>
      </c>
      <c r="C19" s="161">
        <v>610.83746999999994</v>
      </c>
      <c r="D19" s="162">
        <v>643.65102999999999</v>
      </c>
      <c r="E19" s="160">
        <v>6.7304189999999995</v>
      </c>
      <c r="F19" s="161">
        <v>8.4146199999999993</v>
      </c>
      <c r="G19" s="162">
        <v>10.235073</v>
      </c>
      <c r="H19" s="160">
        <v>0.84100399999999997</v>
      </c>
      <c r="I19" s="161">
        <v>0.95619100000000001</v>
      </c>
      <c r="J19" s="162">
        <v>1.0571949999999999</v>
      </c>
      <c r="K19" s="160">
        <v>280.46734100000003</v>
      </c>
      <c r="L19" s="161">
        <v>602.42284999999993</v>
      </c>
      <c r="M19" s="162">
        <v>633.41595699999993</v>
      </c>
      <c r="N19" s="172"/>
      <c r="O19" s="173"/>
      <c r="P19" s="173"/>
      <c r="Q19" s="22"/>
    </row>
    <row r="20" spans="1:17" ht="12" customHeight="1" x14ac:dyDescent="0.2">
      <c r="A20" s="406" t="s">
        <v>17</v>
      </c>
      <c r="B20" s="386">
        <f>SUM(B21:D21)</f>
        <v>1036.9732630000001</v>
      </c>
      <c r="C20" s="387"/>
      <c r="D20" s="388"/>
      <c r="E20" s="386">
        <f>SUM(E21:G21)</f>
        <v>57.202185999999998</v>
      </c>
      <c r="F20" s="387"/>
      <c r="G20" s="388"/>
      <c r="H20" s="386">
        <f>SUM(H21:J21)</f>
        <v>10.477782000000001</v>
      </c>
      <c r="I20" s="387"/>
      <c r="J20" s="388"/>
      <c r="K20" s="386">
        <f>SUM(K21:M21)</f>
        <v>979.77107699999999</v>
      </c>
      <c r="L20" s="387"/>
      <c r="M20" s="388"/>
      <c r="N20" s="386">
        <f>P21</f>
        <v>962.13929999999903</v>
      </c>
      <c r="O20" s="387"/>
      <c r="P20" s="387"/>
      <c r="Q20" s="22"/>
    </row>
    <row r="21" spans="1:17" s="118" customFormat="1" ht="15" customHeight="1" x14ac:dyDescent="0.2">
      <c r="A21" s="407"/>
      <c r="B21" s="163">
        <f>SUM(B22:B33)</f>
        <v>334.01718900000014</v>
      </c>
      <c r="C21" s="164">
        <f t="shared" ref="C21:M21" si="1">SUM(C22:C33)</f>
        <v>346.94452699999994</v>
      </c>
      <c r="D21" s="165">
        <f t="shared" si="1"/>
        <v>356.01154700000001</v>
      </c>
      <c r="E21" s="163">
        <f t="shared" si="1"/>
        <v>19.158628999999998</v>
      </c>
      <c r="F21" s="164">
        <f t="shared" si="1"/>
        <v>18.902082999999994</v>
      </c>
      <c r="G21" s="165">
        <f t="shared" si="1"/>
        <v>19.141474000000002</v>
      </c>
      <c r="H21" s="163">
        <f t="shared" si="1"/>
        <v>3.3414810000000004</v>
      </c>
      <c r="I21" s="164">
        <f t="shared" si="1"/>
        <v>3.4615009999999993</v>
      </c>
      <c r="J21" s="165">
        <f t="shared" si="1"/>
        <v>3.6748000000000012</v>
      </c>
      <c r="K21" s="163">
        <f t="shared" si="1"/>
        <v>314.85856000000013</v>
      </c>
      <c r="L21" s="164">
        <f t="shared" si="1"/>
        <v>328.04244399999993</v>
      </c>
      <c r="M21" s="165">
        <f t="shared" si="1"/>
        <v>336.87007299999993</v>
      </c>
      <c r="N21" s="271">
        <v>952.30229999999858</v>
      </c>
      <c r="O21" s="272">
        <v>959.39529999999888</v>
      </c>
      <c r="P21" s="272">
        <v>962.13929999999903</v>
      </c>
      <c r="Q21" s="18"/>
    </row>
    <row r="22" spans="1:17" ht="12" customHeight="1" x14ac:dyDescent="0.2">
      <c r="A22" s="156" t="s">
        <v>164</v>
      </c>
      <c r="B22" s="160">
        <v>9.3338000000000004E-2</v>
      </c>
      <c r="C22" s="161">
        <v>9.4742000000000007E-2</v>
      </c>
      <c r="D22" s="162">
        <v>7.5812000000000004E-2</v>
      </c>
      <c r="E22" s="160">
        <v>5.435999999999999E-3</v>
      </c>
      <c r="F22" s="161">
        <v>3.0509999999999999E-3</v>
      </c>
      <c r="G22" s="162">
        <v>2.3329999999999996E-3</v>
      </c>
      <c r="H22" s="160">
        <v>0</v>
      </c>
      <c r="I22" s="161">
        <v>0</v>
      </c>
      <c r="J22" s="162">
        <v>0</v>
      </c>
      <c r="K22" s="160">
        <v>8.7902000000000008E-2</v>
      </c>
      <c r="L22" s="161">
        <v>9.1691000000000009E-2</v>
      </c>
      <c r="M22" s="162">
        <v>7.3479000000000003E-2</v>
      </c>
      <c r="N22" s="169"/>
      <c r="O22" s="170"/>
      <c r="P22" s="170"/>
      <c r="Q22" s="22"/>
    </row>
    <row r="23" spans="1:17" ht="12" customHeight="1" x14ac:dyDescent="0.2">
      <c r="A23" s="156" t="s">
        <v>163</v>
      </c>
      <c r="B23" s="157">
        <v>218.99076700000009</v>
      </c>
      <c r="C23" s="158">
        <v>215.25330199999996</v>
      </c>
      <c r="D23" s="159">
        <v>224.83967299999995</v>
      </c>
      <c r="E23" s="157">
        <v>16.081079000000003</v>
      </c>
      <c r="F23" s="158">
        <v>15.298397999999992</v>
      </c>
      <c r="G23" s="159">
        <v>15.508069000000001</v>
      </c>
      <c r="H23" s="157">
        <v>2.1180140000000005</v>
      </c>
      <c r="I23" s="158">
        <v>1.9985539999999999</v>
      </c>
      <c r="J23" s="159">
        <v>1.934847</v>
      </c>
      <c r="K23" s="157">
        <v>202.90968800000007</v>
      </c>
      <c r="L23" s="158">
        <v>199.95490399999997</v>
      </c>
      <c r="M23" s="159">
        <v>209.33160399999994</v>
      </c>
      <c r="N23" s="171"/>
      <c r="O23" s="23"/>
      <c r="P23" s="23"/>
      <c r="Q23" s="22"/>
    </row>
    <row r="24" spans="1:17" ht="12" customHeight="1" x14ac:dyDescent="0.2">
      <c r="A24" s="156" t="s">
        <v>162</v>
      </c>
      <c r="B24" s="157">
        <v>0</v>
      </c>
      <c r="C24" s="158">
        <v>0</v>
      </c>
      <c r="D24" s="159">
        <v>0</v>
      </c>
      <c r="E24" s="157">
        <v>0</v>
      </c>
      <c r="F24" s="158">
        <v>0</v>
      </c>
      <c r="G24" s="159">
        <v>0</v>
      </c>
      <c r="H24" s="157">
        <v>0</v>
      </c>
      <c r="I24" s="158">
        <v>0</v>
      </c>
      <c r="J24" s="159">
        <v>0</v>
      </c>
      <c r="K24" s="157">
        <v>0</v>
      </c>
      <c r="L24" s="158">
        <v>0</v>
      </c>
      <c r="M24" s="159">
        <v>0</v>
      </c>
      <c r="N24" s="171"/>
      <c r="O24" s="23"/>
      <c r="P24" s="23"/>
      <c r="Q24" s="22"/>
    </row>
    <row r="25" spans="1:17" ht="12" customHeight="1" x14ac:dyDescent="0.2">
      <c r="A25" s="156" t="s">
        <v>161</v>
      </c>
      <c r="B25" s="157">
        <v>1.8010999999999999E-2</v>
      </c>
      <c r="C25" s="158">
        <v>0.21731200000000001</v>
      </c>
      <c r="D25" s="159">
        <v>0.28118200000000004</v>
      </c>
      <c r="E25" s="157">
        <v>1.3900000000000002E-4</v>
      </c>
      <c r="F25" s="158">
        <v>3.5000000000000004E-5</v>
      </c>
      <c r="G25" s="159">
        <v>1.9000000000000001E-5</v>
      </c>
      <c r="H25" s="157">
        <v>0</v>
      </c>
      <c r="I25" s="158">
        <v>0</v>
      </c>
      <c r="J25" s="159">
        <v>0</v>
      </c>
      <c r="K25" s="157">
        <v>1.7871999999999999E-2</v>
      </c>
      <c r="L25" s="158">
        <v>0.217277</v>
      </c>
      <c r="M25" s="159">
        <v>0.28116300000000005</v>
      </c>
      <c r="N25" s="171"/>
      <c r="O25" s="23"/>
      <c r="P25" s="23"/>
      <c r="Q25" s="22"/>
    </row>
    <row r="26" spans="1:17" ht="12" customHeight="1" x14ac:dyDescent="0.2">
      <c r="A26" s="156" t="s">
        <v>160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157">
        <v>0</v>
      </c>
      <c r="I26" s="158">
        <v>0</v>
      </c>
      <c r="J26" s="159">
        <v>0</v>
      </c>
      <c r="K26" s="157">
        <v>0</v>
      </c>
      <c r="L26" s="158">
        <v>0</v>
      </c>
      <c r="M26" s="159">
        <v>0</v>
      </c>
      <c r="N26" s="171"/>
      <c r="O26" s="23"/>
      <c r="P26" s="23"/>
      <c r="Q26" s="22"/>
    </row>
    <row r="27" spans="1:17" ht="12" customHeight="1" x14ac:dyDescent="0.2">
      <c r="A27" s="156" t="s">
        <v>159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157">
        <v>0</v>
      </c>
      <c r="I27" s="158">
        <v>0</v>
      </c>
      <c r="J27" s="159">
        <v>0</v>
      </c>
      <c r="K27" s="157">
        <v>0</v>
      </c>
      <c r="L27" s="158">
        <v>0</v>
      </c>
      <c r="M27" s="159">
        <v>0</v>
      </c>
      <c r="N27" s="171"/>
      <c r="O27" s="23"/>
      <c r="P27" s="23"/>
      <c r="Q27" s="22"/>
    </row>
    <row r="28" spans="1:17" ht="12" customHeight="1" x14ac:dyDescent="0.2">
      <c r="A28" s="156" t="s">
        <v>158</v>
      </c>
      <c r="B28" s="157">
        <v>3.7800000000000003E-4</v>
      </c>
      <c r="C28" s="158">
        <v>6.5300000000000004E-4</v>
      </c>
      <c r="D28" s="159">
        <v>1.3820000000000002E-3</v>
      </c>
      <c r="E28" s="157">
        <v>0</v>
      </c>
      <c r="F28" s="158">
        <v>0</v>
      </c>
      <c r="G28" s="159">
        <v>0</v>
      </c>
      <c r="H28" s="157">
        <v>0</v>
      </c>
      <c r="I28" s="158">
        <v>0</v>
      </c>
      <c r="J28" s="159">
        <v>0</v>
      </c>
      <c r="K28" s="157">
        <v>3.7800000000000003E-4</v>
      </c>
      <c r="L28" s="158">
        <v>6.5300000000000004E-4</v>
      </c>
      <c r="M28" s="159">
        <v>1.3820000000000002E-3</v>
      </c>
      <c r="N28" s="171"/>
      <c r="O28" s="23"/>
      <c r="P28" s="23"/>
      <c r="Q28" s="22"/>
    </row>
    <row r="29" spans="1:17" ht="12" customHeight="1" x14ac:dyDescent="0.2">
      <c r="A29" s="156" t="s">
        <v>157</v>
      </c>
      <c r="B29" s="157">
        <v>0</v>
      </c>
      <c r="C29" s="158">
        <v>0</v>
      </c>
      <c r="D29" s="159">
        <v>0</v>
      </c>
      <c r="E29" s="157">
        <v>0</v>
      </c>
      <c r="F29" s="158">
        <v>0</v>
      </c>
      <c r="G29" s="159">
        <v>0</v>
      </c>
      <c r="H29" s="157">
        <v>0</v>
      </c>
      <c r="I29" s="158">
        <v>0</v>
      </c>
      <c r="J29" s="159">
        <v>0</v>
      </c>
      <c r="K29" s="157">
        <v>0</v>
      </c>
      <c r="L29" s="158">
        <v>0</v>
      </c>
      <c r="M29" s="159">
        <v>0</v>
      </c>
      <c r="N29" s="171"/>
      <c r="O29" s="23"/>
      <c r="P29" s="23"/>
      <c r="Q29" s="22"/>
    </row>
    <row r="30" spans="1:17" ht="12" customHeight="1" x14ac:dyDescent="0.2">
      <c r="A30" s="156" t="s">
        <v>156</v>
      </c>
      <c r="B30" s="157">
        <v>20.012656</v>
      </c>
      <c r="C30" s="158">
        <v>19.662851999999997</v>
      </c>
      <c r="D30" s="159">
        <v>21.187540999999996</v>
      </c>
      <c r="E30" s="157">
        <v>0.8460049999999999</v>
      </c>
      <c r="F30" s="158">
        <v>0.81572899999999993</v>
      </c>
      <c r="G30" s="159">
        <v>0.84579500000000007</v>
      </c>
      <c r="H30" s="157">
        <v>1.1919000000000001E-2</v>
      </c>
      <c r="I30" s="158">
        <v>1.1588000000000001E-2</v>
      </c>
      <c r="J30" s="159">
        <v>1.6678000000000002E-2</v>
      </c>
      <c r="K30" s="157">
        <v>19.166651000000002</v>
      </c>
      <c r="L30" s="158">
        <v>18.847122999999996</v>
      </c>
      <c r="M30" s="159">
        <v>20.341745999999997</v>
      </c>
      <c r="N30" s="171"/>
      <c r="O30" s="23"/>
      <c r="P30" s="23"/>
      <c r="Q30" s="22"/>
    </row>
    <row r="31" spans="1:17" ht="12" customHeight="1" x14ac:dyDescent="0.2">
      <c r="A31" s="156" t="s">
        <v>14</v>
      </c>
      <c r="B31" s="157">
        <v>7.1999999999999998E-3</v>
      </c>
      <c r="C31" s="158">
        <v>0</v>
      </c>
      <c r="D31" s="159">
        <v>0</v>
      </c>
      <c r="E31" s="157">
        <v>0</v>
      </c>
      <c r="F31" s="158">
        <v>0</v>
      </c>
      <c r="G31" s="159">
        <v>0</v>
      </c>
      <c r="H31" s="157">
        <v>0</v>
      </c>
      <c r="I31" s="158">
        <v>0</v>
      </c>
      <c r="J31" s="159">
        <v>0</v>
      </c>
      <c r="K31" s="157">
        <v>7.1999999999999998E-3</v>
      </c>
      <c r="L31" s="158">
        <v>0</v>
      </c>
      <c r="M31" s="159">
        <v>0</v>
      </c>
      <c r="N31" s="171"/>
      <c r="O31" s="23"/>
      <c r="P31" s="23"/>
      <c r="Q31" s="22"/>
    </row>
    <row r="32" spans="1:17" ht="12" customHeight="1" x14ac:dyDescent="0.2">
      <c r="A32" s="156" t="s">
        <v>155</v>
      </c>
      <c r="B32" s="157">
        <v>0.60969700000000004</v>
      </c>
      <c r="C32" s="158">
        <v>0.5995410000000001</v>
      </c>
      <c r="D32" s="159">
        <v>0.60936199999999985</v>
      </c>
      <c r="E32" s="157">
        <v>9.5066000000000012E-2</v>
      </c>
      <c r="F32" s="158">
        <v>8.883400000000001E-2</v>
      </c>
      <c r="G32" s="159">
        <v>9.4728000000000007E-2</v>
      </c>
      <c r="H32" s="157">
        <v>5.6889999999999987E-3</v>
      </c>
      <c r="I32" s="158">
        <v>5.0620000000000005E-3</v>
      </c>
      <c r="J32" s="159">
        <v>5.8509999999999994E-3</v>
      </c>
      <c r="K32" s="157">
        <v>0.51463100000000006</v>
      </c>
      <c r="L32" s="158">
        <v>0.51070700000000013</v>
      </c>
      <c r="M32" s="159">
        <v>0.51463399999999981</v>
      </c>
      <c r="N32" s="171"/>
      <c r="O32" s="23"/>
      <c r="P32" s="23"/>
      <c r="Q32" s="22"/>
    </row>
    <row r="33" spans="1:17" ht="12" customHeight="1" x14ac:dyDescent="0.2">
      <c r="A33" s="156" t="s">
        <v>154</v>
      </c>
      <c r="B33" s="166">
        <v>94.285142000000008</v>
      </c>
      <c r="C33" s="167">
        <v>111.11612500000003</v>
      </c>
      <c r="D33" s="168">
        <v>109.01659500000001</v>
      </c>
      <c r="E33" s="166">
        <v>2.1309039999999979</v>
      </c>
      <c r="F33" s="167">
        <v>2.6960360000000025</v>
      </c>
      <c r="G33" s="168">
        <v>2.6905300000000039</v>
      </c>
      <c r="H33" s="166">
        <v>1.2058590000000002</v>
      </c>
      <c r="I33" s="167">
        <v>1.4462969999999993</v>
      </c>
      <c r="J33" s="168">
        <v>1.7174240000000012</v>
      </c>
      <c r="K33" s="166">
        <v>92.154238000000007</v>
      </c>
      <c r="L33" s="167">
        <v>108.42008900000002</v>
      </c>
      <c r="M33" s="168">
        <v>106.326065</v>
      </c>
      <c r="N33" s="172"/>
      <c r="O33" s="173"/>
      <c r="P33" s="173"/>
      <c r="Q33" s="22"/>
    </row>
    <row r="34" spans="1:17" s="116" customFormat="1" ht="11.25" x14ac:dyDescent="0.2">
      <c r="P34" s="14" t="s">
        <v>111</v>
      </c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4C422C-8600-4CD3-BD02-EDAEFEDB0A3A}"/>
</file>

<file path=customXml/itemProps2.xml><?xml version="1.0" encoding="utf-8"?>
<ds:datastoreItem xmlns:ds="http://schemas.openxmlformats.org/officeDocument/2006/customXml" ds:itemID="{55648B9C-F8F2-4AAD-8C5A-FD7133B245FE}"/>
</file>

<file path=customXml/itemProps3.xml><?xml version="1.0" encoding="utf-8"?>
<ds:datastoreItem xmlns:ds="http://schemas.openxmlformats.org/officeDocument/2006/customXml" ds:itemID="{13BA5E38-9AE1-4F8C-8FAE-17DBFBBD3A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7</vt:i4>
      </vt:variant>
    </vt:vector>
  </HeadingPairs>
  <TitlesOfParts>
    <vt:vector size="49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9.5</vt:lpstr>
      <vt:lpstr>9.6</vt:lpstr>
      <vt:lpstr>9.7</vt:lpstr>
      <vt:lpstr>9.8</vt:lpstr>
      <vt:lpstr>10</vt:lpstr>
      <vt:lpstr>'3.2'!Oblast_tisku</vt:lpstr>
      <vt:lpstr>'9.3'!Oblast_tisku</vt:lpstr>
      <vt:lpstr>'9.4'!Oblast_tisku</vt:lpstr>
      <vt:lpstr>'9.5'!Oblast_tisku</vt:lpstr>
      <vt:lpstr>'9.6'!Oblast_tisku</vt:lpstr>
      <vt:lpstr>'9.7'!Oblast_tisku</vt:lpstr>
      <vt:lpstr>'9.8'!Oblast_tisku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2021-02-16T10:50:37Z</cp:lastPrinted>
  <dcterms:created xsi:type="dcterms:W3CDTF">2006-03-02T11:20:40Z</dcterms:created>
  <dcterms:modified xsi:type="dcterms:W3CDTF">2021-02-16T10:52:10Z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