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2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4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2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harts/chart139.xml" ContentType="application/vnd.openxmlformats-officedocument.drawingml.chart+xml"/>
  <Override PartName="/xl/drawings/drawing30.xml" ContentType="application/vnd.openxmlformats-officedocument.drawing+xml"/>
  <Override PartName="/xl/charts/chart140.xml" ContentType="application/vnd.openxmlformats-officedocument.drawingml.chart+xml"/>
  <Override PartName="/xl/drawings/drawing31.xml" ContentType="application/vnd.openxmlformats-officedocument.drawing+xml"/>
  <Override PartName="/xl/charts/chart141.xml" ContentType="application/vnd.openxmlformats-officedocument.drawingml.chart+xml"/>
  <Override PartName="/xl/drawings/drawing32.xml" ContentType="application/vnd.openxmlformats-officedocument.drawing+xml"/>
  <Override PartName="/xl/charts/chart142.xml" ContentType="application/vnd.openxmlformats-officedocument.drawingml.chart+xml"/>
  <Override PartName="/xl/drawings/drawing33.xml" ContentType="application/vnd.openxmlformats-officedocument.drawing+xml"/>
  <Override PartName="/xl/charts/chart143.xml" ContentType="application/vnd.openxmlformats-officedocument.drawingml.chart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drawings/drawing3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0\1Q_2020_elektro\verze_5_final\"/>
    </mc:Choice>
  </mc:AlternateContent>
  <xr:revisionPtr revIDLastSave="0" documentId="13_ncr:1_{0D743967-662F-4291-B7EA-8D997511CE88}" xr6:coauthVersionLast="36" xr6:coauthVersionMax="36" xr10:uidLastSave="{00000000-0000-0000-0000-000000000000}"/>
  <bookViews>
    <workbookView xWindow="-120" yWindow="-120" windowWidth="29040" windowHeight="15840" tabRatio="941" xr2:uid="{00000000-000D-0000-FFFF-FFFF00000000}"/>
  </bookViews>
  <sheets>
    <sheet name="Titulní" sheetId="136" r:id="rId1"/>
    <sheet name="Obsah" sheetId="27" r:id="rId2"/>
    <sheet name="Úvod" sheetId="129" r:id="rId3"/>
    <sheet name="1" sheetId="51" r:id="rId4"/>
    <sheet name="2" sheetId="105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0" r:id="rId36"/>
    <sheet name="9.4" sheetId="131" r:id="rId37"/>
    <sheet name="9.5" sheetId="132" r:id="rId38"/>
    <sheet name="9.6" sheetId="133" r:id="rId39"/>
    <sheet name="9.7" sheetId="134" r:id="rId40"/>
    <sheet name="9.8" sheetId="135" r:id="rId41"/>
    <sheet name="10" sheetId="55" r:id="rId42"/>
  </sheets>
  <definedNames>
    <definedName name="_xlnm.Print_Area" localSheetId="6">'3.2'!$A$1:$N$46</definedName>
    <definedName name="_xlnm.Print_Area" localSheetId="35">'9.3'!$A$1:$O$45</definedName>
    <definedName name="_xlnm.Print_Area" localSheetId="36">'9.4'!$A$1:$O$45</definedName>
    <definedName name="_xlnm.Print_Area" localSheetId="37">'9.5'!$A$1:$O$45</definedName>
    <definedName name="_xlnm.Print_Area" localSheetId="38">'9.6'!$A$1:$O$45</definedName>
    <definedName name="_xlnm.Print_Area" localSheetId="39">'9.7'!$A$1:$O$45</definedName>
    <definedName name="_xlnm.Print_Area" localSheetId="40">'9.8'!$A$1:$O$46</definedName>
  </definedNames>
  <calcPr calcId="191029"/>
</workbook>
</file>

<file path=xl/calcChain.xml><?xml version="1.0" encoding="utf-8"?>
<calcChain xmlns="http://schemas.openxmlformats.org/spreadsheetml/2006/main">
  <c r="B46" i="27" l="1"/>
  <c r="B45" i="27"/>
  <c r="B44" i="27"/>
  <c r="B43" i="27"/>
  <c r="B42" i="27"/>
  <c r="B41" i="27"/>
  <c r="P1" i="137" l="1"/>
  <c r="AH1" i="55" l="1"/>
  <c r="O1" i="135"/>
  <c r="O1" i="134"/>
  <c r="O1" i="133"/>
  <c r="O1" i="132"/>
  <c r="O1" i="131"/>
  <c r="O1" i="130"/>
  <c r="Q1" i="107"/>
  <c r="N1" i="94"/>
  <c r="N1" i="33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N1" i="32"/>
  <c r="N1" i="22"/>
  <c r="J1" i="57"/>
  <c r="J1" i="47"/>
  <c r="M1" i="77"/>
  <c r="M1" i="59"/>
  <c r="M1" i="10"/>
  <c r="P1" i="46"/>
  <c r="P1" i="110"/>
  <c r="P1" i="97"/>
  <c r="N1" i="53"/>
  <c r="N1" i="7"/>
  <c r="E34" i="135" l="1" a="1"/>
  <c r="E34" i="135" s="1"/>
  <c r="E33" i="134" a="1"/>
  <c r="E34" i="134" s="1"/>
  <c r="E33" i="133" a="1"/>
  <c r="E33" i="133" s="1"/>
  <c r="Q28" i="135"/>
  <c r="P28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20" i="135"/>
  <c r="P20" i="135"/>
  <c r="Q19" i="135"/>
  <c r="P19" i="135"/>
  <c r="Q18" i="135"/>
  <c r="P18" i="135"/>
  <c r="Q17" i="135"/>
  <c r="P17" i="135"/>
  <c r="Q16" i="135"/>
  <c r="P16" i="135"/>
  <c r="Q15" i="135"/>
  <c r="P15" i="135"/>
  <c r="Q14" i="135"/>
  <c r="P14" i="135"/>
  <c r="Q13" i="135"/>
  <c r="P13" i="135"/>
  <c r="Q12" i="135"/>
  <c r="P12" i="135"/>
  <c r="Q11" i="135"/>
  <c r="P11" i="135"/>
  <c r="Q10" i="135"/>
  <c r="P10" i="135"/>
  <c r="Q9" i="135"/>
  <c r="P9" i="135"/>
  <c r="Q8" i="135"/>
  <c r="P8" i="135"/>
  <c r="Q7" i="135"/>
  <c r="P7" i="135"/>
  <c r="Q6" i="135"/>
  <c r="P6" i="135"/>
  <c r="Q5" i="135"/>
  <c r="P5" i="135"/>
  <c r="Q28" i="134"/>
  <c r="P28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20" i="134"/>
  <c r="P20" i="134"/>
  <c r="Q19" i="134"/>
  <c r="P19" i="134"/>
  <c r="Q18" i="134"/>
  <c r="P18" i="134"/>
  <c r="Q17" i="134"/>
  <c r="P17" i="134"/>
  <c r="Q16" i="134"/>
  <c r="P16" i="134"/>
  <c r="Q15" i="134"/>
  <c r="P15" i="134"/>
  <c r="Q14" i="134"/>
  <c r="P14" i="134"/>
  <c r="Q13" i="134"/>
  <c r="P13" i="134"/>
  <c r="Q12" i="134"/>
  <c r="P12" i="134"/>
  <c r="Q11" i="134"/>
  <c r="P11" i="134"/>
  <c r="Q10" i="134"/>
  <c r="P10" i="134"/>
  <c r="Q9" i="134"/>
  <c r="P9" i="134"/>
  <c r="Q8" i="134"/>
  <c r="P8" i="134"/>
  <c r="Q7" i="134"/>
  <c r="P7" i="134"/>
  <c r="Q6" i="134"/>
  <c r="P6" i="134"/>
  <c r="Q5" i="134"/>
  <c r="P5" i="134"/>
  <c r="Q28" i="133"/>
  <c r="P28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20" i="133"/>
  <c r="P20" i="133"/>
  <c r="Q19" i="133"/>
  <c r="P19" i="133"/>
  <c r="Q18" i="133"/>
  <c r="P18" i="133"/>
  <c r="Q17" i="133"/>
  <c r="P17" i="133"/>
  <c r="Q16" i="133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P8" i="133"/>
  <c r="Q7" i="133"/>
  <c r="P7" i="133"/>
  <c r="Q6" i="133"/>
  <c r="P6" i="133"/>
  <c r="Q5" i="133"/>
  <c r="P5" i="133"/>
  <c r="E33" i="132" a="1"/>
  <c r="E40" i="132" s="1"/>
  <c r="Q28" i="132"/>
  <c r="P28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20" i="132"/>
  <c r="P20" i="132"/>
  <c r="Q19" i="132"/>
  <c r="P19" i="132"/>
  <c r="Q18" i="132"/>
  <c r="P18" i="132"/>
  <c r="Q17" i="132"/>
  <c r="P17" i="132"/>
  <c r="Q16" i="132"/>
  <c r="P16" i="132"/>
  <c r="Q15" i="132"/>
  <c r="P15" i="132"/>
  <c r="Q14" i="132"/>
  <c r="P14" i="132"/>
  <c r="Q13" i="132"/>
  <c r="P13" i="132"/>
  <c r="Q12" i="132"/>
  <c r="P12" i="132"/>
  <c r="Q11" i="132"/>
  <c r="P11" i="132"/>
  <c r="Q10" i="132"/>
  <c r="P10" i="132"/>
  <c r="Q9" i="132"/>
  <c r="P9" i="132"/>
  <c r="Q8" i="132"/>
  <c r="P8" i="132"/>
  <c r="Q7" i="132"/>
  <c r="P7" i="132"/>
  <c r="Q6" i="132"/>
  <c r="P6" i="132"/>
  <c r="Q5" i="132"/>
  <c r="P5" i="132"/>
  <c r="E33" i="131" a="1"/>
  <c r="E40" i="131" s="1"/>
  <c r="Q28" i="131"/>
  <c r="P28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20" i="131"/>
  <c r="P20" i="131"/>
  <c r="Q19" i="131"/>
  <c r="P19" i="131"/>
  <c r="Q18" i="131"/>
  <c r="P18" i="131"/>
  <c r="Q17" i="131"/>
  <c r="P17" i="131"/>
  <c r="Q16" i="131"/>
  <c r="P16" i="131"/>
  <c r="Q15" i="131"/>
  <c r="P15" i="131"/>
  <c r="Q14" i="131"/>
  <c r="P14" i="131"/>
  <c r="Q13" i="131"/>
  <c r="P13" i="131"/>
  <c r="Q12" i="131"/>
  <c r="P12" i="131"/>
  <c r="Q11" i="131"/>
  <c r="P11" i="131"/>
  <c r="Q10" i="131"/>
  <c r="P10" i="131"/>
  <c r="Q9" i="131"/>
  <c r="P9" i="131"/>
  <c r="Q8" i="131"/>
  <c r="P8" i="131"/>
  <c r="Q7" i="131"/>
  <c r="P7" i="131"/>
  <c r="Q6" i="131"/>
  <c r="P6" i="131"/>
  <c r="Q5" i="131"/>
  <c r="P5" i="131"/>
  <c r="E41" i="135" l="1"/>
  <c r="E36" i="135"/>
  <c r="E43" i="135"/>
  <c r="E39" i="135"/>
  <c r="E35" i="135"/>
  <c r="E37" i="135"/>
  <c r="E40" i="135"/>
  <c r="E42" i="135"/>
  <c r="E38" i="135"/>
  <c r="E39" i="134"/>
  <c r="E35" i="134"/>
  <c r="E41" i="134"/>
  <c r="E37" i="134"/>
  <c r="E33" i="134"/>
  <c r="E40" i="134"/>
  <c r="E36" i="134"/>
  <c r="E42" i="134"/>
  <c r="E38" i="134"/>
  <c r="E40" i="133"/>
  <c r="E35" i="133"/>
  <c r="E42" i="133"/>
  <c r="E38" i="133"/>
  <c r="E34" i="133"/>
  <c r="E36" i="133"/>
  <c r="E39" i="133"/>
  <c r="E41" i="133"/>
  <c r="E37" i="133"/>
  <c r="E34" i="132"/>
  <c r="E39" i="132"/>
  <c r="E35" i="132"/>
  <c r="E41" i="132"/>
  <c r="E37" i="132"/>
  <c r="E42" i="132"/>
  <c r="E33" i="132"/>
  <c r="E38" i="132"/>
  <c r="E36" i="132"/>
  <c r="E34" i="131"/>
  <c r="E38" i="131"/>
  <c r="E42" i="131"/>
  <c r="E33" i="131"/>
  <c r="E37" i="131"/>
  <c r="E41" i="131"/>
  <c r="E35" i="131"/>
  <c r="E39" i="131"/>
  <c r="E36" i="131"/>
  <c r="E32" i="132" l="1"/>
  <c r="F39" i="132" s="1"/>
  <c r="E33" i="135"/>
  <c r="F33" i="135" s="1"/>
  <c r="E32" i="134"/>
  <c r="F34" i="134" s="1"/>
  <c r="E32" i="133"/>
  <c r="F32" i="132"/>
  <c r="F41" i="132"/>
  <c r="F42" i="132"/>
  <c r="F34" i="132"/>
  <c r="F37" i="132"/>
  <c r="F38" i="132"/>
  <c r="F36" i="132"/>
  <c r="F40" i="132"/>
  <c r="F33" i="132"/>
  <c r="E32" i="131"/>
  <c r="F34" i="131" s="1"/>
  <c r="F37" i="131" l="1"/>
  <c r="F39" i="131"/>
  <c r="F35" i="132"/>
  <c r="F41" i="135"/>
  <c r="F39" i="135"/>
  <c r="F42" i="135"/>
  <c r="F35" i="135"/>
  <c r="F40" i="135"/>
  <c r="F37" i="135"/>
  <c r="F43" i="135"/>
  <c r="F34" i="135"/>
  <c r="F38" i="135"/>
  <c r="F36" i="135"/>
  <c r="F37" i="134"/>
  <c r="F32" i="134"/>
  <c r="F40" i="134"/>
  <c r="F41" i="134"/>
  <c r="F42" i="134"/>
  <c r="F33" i="134"/>
  <c r="F38" i="134"/>
  <c r="F39" i="134"/>
  <c r="F36" i="134"/>
  <c r="F35" i="134"/>
  <c r="F32" i="133"/>
  <c r="F40" i="133"/>
  <c r="F34" i="133"/>
  <c r="F33" i="133"/>
  <c r="F42" i="133"/>
  <c r="F41" i="133"/>
  <c r="F36" i="133"/>
  <c r="F37" i="133"/>
  <c r="F39" i="133"/>
  <c r="F38" i="133"/>
  <c r="F35" i="133"/>
  <c r="F41" i="131"/>
  <c r="F42" i="131"/>
  <c r="F32" i="131"/>
  <c r="F40" i="131"/>
  <c r="F36" i="131"/>
  <c r="F33" i="131"/>
  <c r="F38" i="131"/>
  <c r="F35" i="131"/>
  <c r="E33" i="130" l="1" a="1"/>
  <c r="E33" i="130" s="1"/>
  <c r="E40" i="130" l="1"/>
  <c r="E36" i="130"/>
  <c r="E38" i="130"/>
  <c r="E39" i="130"/>
  <c r="E35" i="130"/>
  <c r="E42" i="130"/>
  <c r="E34" i="130"/>
  <c r="E41" i="130"/>
  <c r="E37" i="130"/>
  <c r="E32" i="130" l="1"/>
  <c r="F35" i="130" s="1"/>
  <c r="F33" i="130"/>
  <c r="F37" i="130"/>
  <c r="F39" i="130"/>
  <c r="F32" i="130"/>
  <c r="F41" i="130"/>
  <c r="F42" i="130"/>
  <c r="F34" i="130"/>
  <c r="F36" i="130"/>
  <c r="F38" i="130"/>
  <c r="F40" i="130" l="1"/>
  <c r="Q28" i="130"/>
  <c r="P28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20" i="130"/>
  <c r="P20" i="130"/>
  <c r="Q19" i="130"/>
  <c r="P19" i="130"/>
  <c r="Q18" i="130"/>
  <c r="P18" i="130"/>
  <c r="Q17" i="130"/>
  <c r="P17" i="130"/>
  <c r="Q16" i="130"/>
  <c r="P16" i="130"/>
  <c r="Q15" i="130"/>
  <c r="P15" i="130"/>
  <c r="Q14" i="130"/>
  <c r="P14" i="130"/>
  <c r="Q13" i="130"/>
  <c r="P13" i="130"/>
  <c r="Q12" i="130"/>
  <c r="P12" i="130"/>
  <c r="Q11" i="130"/>
  <c r="P11" i="130"/>
  <c r="Q10" i="130"/>
  <c r="P10" i="130"/>
  <c r="Q9" i="130"/>
  <c r="P9" i="130"/>
  <c r="Q8" i="130"/>
  <c r="P8" i="130"/>
  <c r="Q7" i="130"/>
  <c r="P7" i="130"/>
  <c r="Q6" i="130"/>
  <c r="P6" i="130"/>
  <c r="Q5" i="130"/>
  <c r="P5" i="130"/>
  <c r="M24" i="33" l="1"/>
  <c r="K24" i="33"/>
  <c r="I24" i="33"/>
  <c r="H24" i="33"/>
  <c r="G24" i="33"/>
  <c r="E24" i="33"/>
  <c r="D24" i="33"/>
  <c r="C24" i="33"/>
  <c r="L19" i="33"/>
  <c r="J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F41" i="7" l="1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H23" i="32" s="1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H5" i="32" s="1"/>
  <c r="L6" i="32"/>
  <c r="N25" i="32"/>
  <c r="N26" i="32"/>
  <c r="N27" i="32"/>
  <c r="N28" i="32"/>
  <c r="N29" i="32"/>
  <c r="B24" i="33"/>
  <c r="F24" i="33"/>
  <c r="F18" i="33" s="1"/>
  <c r="J24" i="33"/>
  <c r="J18" i="33" s="1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E5" i="32" l="1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J6" i="33"/>
  <c r="E10" i="32"/>
  <c r="N23" i="32"/>
  <c r="K30" i="32"/>
  <c r="N30" i="32"/>
  <c r="E5" i="53"/>
  <c r="K5" i="53"/>
  <c r="F6" i="3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N18" i="33" l="1"/>
  <c r="E5" i="33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7" i="7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C28" i="53"/>
  <c r="H6" i="77"/>
  <c r="C6" i="77"/>
  <c r="J6" i="77"/>
  <c r="H5" i="77" s="1"/>
  <c r="D6" i="77"/>
  <c r="B5" i="77" s="1"/>
  <c r="E6" i="77"/>
  <c r="I6" i="77"/>
  <c r="F6" i="77"/>
  <c r="B6" i="77"/>
  <c r="E33" i="7" l="1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I29" i="53" s="1"/>
  <c r="K49" i="53"/>
  <c r="K27" i="53"/>
  <c r="K17" i="53"/>
  <c r="F49" i="53"/>
  <c r="F27" i="53"/>
  <c r="F48" i="53" s="1"/>
  <c r="F17" i="53"/>
  <c r="F40" i="53" s="1"/>
  <c r="K6" i="7"/>
  <c r="N34" i="7"/>
  <c r="B33" i="7"/>
  <c r="B25" i="53"/>
  <c r="B26" i="7"/>
  <c r="G27" i="53"/>
  <c r="G48" i="53" s="1"/>
  <c r="G17" i="53"/>
  <c r="G40" i="53" s="1"/>
  <c r="G49" i="53"/>
  <c r="J17" i="53"/>
  <c r="J40" i="53" s="1"/>
  <c r="J49" i="53"/>
  <c r="J27" i="53"/>
  <c r="J29" i="53" s="1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D48" i="53" l="1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H29" i="53" s="1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16" i="53" l="1"/>
  <c r="H48" i="53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17" i="55"/>
  <c r="D16" i="55"/>
  <c r="E7" i="110"/>
  <c r="H7" i="110"/>
  <c r="D15" i="55"/>
  <c r="E16" i="55"/>
  <c r="B7" i="110"/>
  <c r="N7" i="110"/>
  <c r="D7" i="110"/>
  <c r="B6" i="110" s="1"/>
  <c r="N6" i="137"/>
  <c r="N7" i="97"/>
  <c r="B16" i="110"/>
  <c r="J7" i="110"/>
  <c r="P7" i="110"/>
  <c r="G7" i="110"/>
  <c r="G30" i="10"/>
  <c r="J17" i="47"/>
  <c r="D8" i="55" l="1"/>
  <c r="E9" i="55"/>
  <c r="D12" i="55"/>
  <c r="E11" i="55"/>
  <c r="D18" i="55"/>
  <c r="D17" i="55"/>
  <c r="E12" i="55"/>
  <c r="D13" i="55"/>
  <c r="D19" i="55"/>
  <c r="D10" i="55"/>
  <c r="D11" i="55"/>
  <c r="E15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H20" i="137" s="1"/>
  <c r="I10" i="97"/>
  <c r="I7" i="10"/>
  <c r="F7" i="137"/>
  <c r="I30" i="10"/>
  <c r="H29" i="10" s="1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B9" i="97" s="1"/>
  <c r="J26" i="59"/>
  <c r="E6" i="59"/>
  <c r="I34" i="59"/>
  <c r="C7" i="10"/>
  <c r="F30" i="10"/>
  <c r="F10" i="97"/>
  <c r="F6" i="59"/>
  <c r="L7" i="110"/>
  <c r="N20" i="137"/>
  <c r="N9" i="97"/>
  <c r="I34" i="122"/>
  <c r="K7" i="110"/>
  <c r="L30" i="10"/>
  <c r="M7" i="110"/>
  <c r="H6" i="10" l="1"/>
  <c r="M30" i="10"/>
  <c r="E5" i="59"/>
  <c r="B6" i="137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K29" i="10" s="1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K6" i="137" s="1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F29" i="47"/>
  <c r="J17" i="57"/>
  <c r="J14" i="57"/>
  <c r="F34" i="47" l="1"/>
  <c r="F32" i="47"/>
  <c r="F31" i="47"/>
  <c r="F23" i="117"/>
  <c r="F30" i="47"/>
  <c r="D23" i="111"/>
  <c r="F38" i="47"/>
  <c r="F35" i="47"/>
  <c r="F23" i="119"/>
  <c r="F33" i="47"/>
  <c r="D4" i="57"/>
  <c r="F36" i="47"/>
  <c r="I21" i="122"/>
  <c r="F37" i="47"/>
  <c r="D23" i="118"/>
  <c r="F23" i="118"/>
  <c r="C25" i="47"/>
  <c r="F27" i="47"/>
  <c r="F28" i="47"/>
  <c r="D23" i="116"/>
  <c r="F23" i="120"/>
  <c r="E25" i="47"/>
  <c r="I22" i="114" s="1"/>
  <c r="I23" i="122"/>
  <c r="I22" i="124"/>
  <c r="I22" i="112"/>
  <c r="F26" i="47"/>
  <c r="B25" i="47"/>
  <c r="I19" i="114" s="1"/>
  <c r="I20" i="120"/>
  <c r="F23" i="112"/>
  <c r="I20" i="123"/>
  <c r="D23" i="114"/>
  <c r="I20" i="115"/>
  <c r="B23" i="114"/>
  <c r="F39" i="47"/>
  <c r="B23" i="117"/>
  <c r="B23" i="111"/>
  <c r="F23" i="116"/>
  <c r="D23" i="115"/>
  <c r="I22" i="123"/>
  <c r="D25" i="47"/>
  <c r="I21" i="119" s="1"/>
  <c r="F23" i="124"/>
  <c r="F24" i="122"/>
  <c r="B23" i="124"/>
  <c r="D23" i="117"/>
  <c r="B24" i="122"/>
  <c r="I19" i="119"/>
  <c r="I22" i="116"/>
  <c r="D23" i="123"/>
  <c r="I19" i="124" l="1"/>
  <c r="I20" i="121"/>
  <c r="I21" i="116"/>
  <c r="D24" i="122"/>
  <c r="B23" i="122" s="1"/>
  <c r="I20" i="113"/>
  <c r="I20" i="112"/>
  <c r="I20" i="124"/>
  <c r="I19" i="115"/>
  <c r="I21" i="123"/>
  <c r="I21" i="124"/>
  <c r="I20" i="118"/>
  <c r="I22" i="115"/>
  <c r="B22" i="116"/>
  <c r="I21" i="118"/>
  <c r="F23" i="111"/>
  <c r="F23" i="113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I22" i="118"/>
  <c r="I22" i="122"/>
  <c r="I21" i="114"/>
  <c r="I22" i="119"/>
  <c r="I22" i="113"/>
  <c r="B23" i="119"/>
  <c r="B22" i="119" s="1"/>
  <c r="B22" i="118"/>
  <c r="B23" i="123"/>
  <c r="I19" i="123"/>
  <c r="B22" i="124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B22" i="111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21" l="1"/>
  <c r="J4" i="57"/>
  <c r="B22" i="115"/>
  <c r="B22" i="123"/>
</calcChain>
</file>

<file path=xl/sharedStrings.xml><?xml version="1.0" encoding="utf-8"?>
<sst xmlns="http://schemas.openxmlformats.org/spreadsheetml/2006/main" count="1963" uniqueCount="438">
  <si>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</si>
  <si>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</si>
  <si>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</si>
  <si>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</si>
  <si>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</si>
  <si>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</si>
  <si>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</si>
  <si>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</si>
  <si>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</si>
  <si>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</si>
  <si>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</si>
  <si>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</si>
  <si>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</si>
  <si>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</si>
  <si>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</si>
  <si>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</si>
  <si>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</si>
  <si>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</si>
  <si>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</si>
  <si>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</si>
  <si>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</si>
  <si>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</si>
  <si>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</si>
  <si>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</si>
  <si>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</si>
  <si>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</si>
  <si>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</si>
  <si>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</si>
  <si>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</si>
  <si>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</si>
  <si>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</si>
  <si>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</si>
  <si>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</si>
  <si>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</si>
  <si>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</si>
  <si>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</si>
  <si>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</si>
  <si>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</si>
  <si>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</si>
  <si>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</si>
  <si>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</si>
  <si>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</si>
  <si>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</si>
  <si>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</si>
  <si>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</si>
  <si>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</si>
  <si>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</si>
  <si>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</si>
  <si>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Zemědělství a lesnictví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</si>
  <si>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</si>
  <si>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</si>
  <si>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</si>
  <si>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</si>
  <si>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</si>
  <si>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</si>
  <si>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</si>
  <si>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</si>
  <si>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E.ON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</si>
  <si>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</si>
  <si>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</si>
  <si>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</si>
  <si>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</si>
  <si>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</si>
  <si>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</si>
  <si>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</si>
  <si>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</si>
  <si>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</si>
  <si>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</si>
  <si>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</si>
  <si>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</si>
  <si>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</si>
  <si>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</si>
  <si>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</si>
  <si>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</si>
  <si>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</si>
  <si>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</si>
  <si>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</si>
  <si>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</si>
  <si>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</si>
  <si>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</si>
  <si>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</si>
  <si>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</si>
  <si>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</si>
  <si>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</si>
  <si>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</si>
  <si>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</si>
  <si>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</si>
  <si>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</si>
  <si>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</si>
  <si>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</si>
  <si>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</si>
  <si>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</si>
  <si>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</si>
  <si>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</si>
  <si>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</si>
  <si>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</si>
  <si>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</si>
  <si>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</si>
  <si>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Doplňující grafy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</si>
  <si>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</si>
  <si>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</si>
  <si>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</si>
  <si>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</si>
  <si>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</si>
  <si>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</si>
  <si>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</si>
  <si>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</si>
  <si>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</si>
  <si>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</si>
  <si>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</si>
  <si>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</si>
  <si>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</si>
  <si>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</si>
  <si>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</si>
  <si>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</si>
  <si>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</si>
  <si>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</si>
  <si>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</si>
  <si>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</si>
  <si>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</si>
  <si>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</si>
  <si>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</si>
  <si>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</si>
  <si>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</si>
  <si>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</si>
  <si>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</si>
  <si>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</si>
  <si>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</si>
  <si>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</si>
  <si>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</si>
  <si>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</si>
  <si>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</si>
  <si>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</si>
  <si>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</si>
  <si>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</si>
  <si>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</si>
  <si>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</si>
  <si>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</si>
  <si>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</si>
  <si>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</si>
  <si>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</si>
  <si>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</si>
  <si>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</si>
  <si>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</si>
  <si>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</si>
  <si>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</si>
  <si>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</si>
  <si>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</si>
  <si>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</si>
  <si>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</si>
  <si>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</si>
  <si>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</si>
  <si>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</si>
  <si>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</si>
  <si>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</si>
  <si>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</si>
  <si>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</si>
  <si>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</si>
  <si>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</si>
  <si>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</si>
  <si>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</si>
  <si>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</si>
  <si>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</si>
  <si>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</si>
  <si>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</si>
  <si>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</si>
  <si>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</si>
  <si>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</si>
  <si>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</si>
  <si>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</si>
  <si>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</si>
  <si>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</si>
  <si>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</si>
  <si>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</si>
  <si>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</si>
  <si>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</si>
  <si>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</si>
  <si>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</si>
  <si>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</si>
  <si>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</si>
  <si>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</si>
  <si>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</si>
  <si>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>1. Zkratky, pojmy a základní vztahy</t>
  </si>
  <si>
    <t>Obsah</t>
  </si>
  <si>
    <t xml:space="preserve">Spotřeba elektřiny v jednotlivých soustavách RDS </t>
  </si>
  <si>
    <t>Instalovaný výkon v ES ČR a rozdělení do jednotlivých krajů v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</si>
  <si>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</si>
  <si>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</si>
  <si>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</si>
  <si>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</si>
  <si>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</si>
  <si>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</si>
  <si>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</si>
  <si>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</si>
  <si>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</si>
  <si>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</si>
  <si>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</si>
  <si>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</si>
  <si>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</si>
  <si>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</si>
  <si>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</si>
  <si>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</si>
  <si>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</si>
  <si>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</si>
  <si>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</si>
  <si>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</si>
  <si>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</si>
  <si>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</si>
  <si>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</si>
  <si>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</si>
  <si>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</si>
  <si>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</si>
  <si>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</si>
  <si>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</si>
  <si>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</si>
  <si>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</si>
  <si>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</si>
  <si>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</si>
  <si>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</si>
  <si>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</si>
  <si>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</si>
  <si>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</si>
  <si>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</si>
  <si>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</si>
  <si>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</si>
  <si>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</si>
  <si>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</si>
  <si>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</si>
  <si>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</si>
  <si>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</si>
  <si>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</si>
  <si>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</si>
  <si>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</si>
  <si>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</si>
  <si>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</si>
  <si>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</si>
  <si>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</si>
  <si>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</si>
  <si>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</si>
  <si>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</si>
  <si>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</si>
  <si>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</si>
  <si>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</si>
  <si>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</si>
  <si>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</si>
  <si>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</si>
  <si>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</si>
  <si>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</si>
  <si>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</si>
  <si>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</si>
  <si>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</si>
  <si>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</si>
  <si>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</si>
  <si>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Hodinová hodnota elektrického výkonu dodávaného do ES ČR připojenými výrobci elektřiny + saldo (uvádí se bez hodnoty výkonu čerpání přečerpávacích vodních elektráren).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</si>
  <si>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</si>
  <si>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</si>
  <si>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</si>
  <si>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</si>
  <si>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</si>
  <si>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</si>
  <si>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</si>
  <si>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</si>
  <si>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</si>
  <si>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</si>
  <si>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</si>
  <si>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</si>
  <si>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</si>
  <si>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</si>
  <si>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</si>
  <si>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</si>
  <si>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</si>
  <si>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</si>
  <si>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</si>
  <si>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</si>
  <si>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</si>
  <si>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</si>
  <si>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</si>
  <si>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</si>
  <si>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</si>
  <si>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</si>
  <si>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I. čtvrtletí 2020</t>
  </si>
  <si>
    <t>1.</t>
  </si>
  <si>
    <t>2.</t>
  </si>
  <si>
    <t>3.</t>
  </si>
  <si>
    <t>Bilance, výroba a spotřeba elektřiny</t>
  </si>
  <si>
    <t>Bilance elektřiny - zdroje</t>
  </si>
  <si>
    <t>Bilance elektřiny - spotřeba</t>
  </si>
  <si>
    <t>4.</t>
  </si>
  <si>
    <t>3.1.</t>
  </si>
  <si>
    <t>3.2.</t>
  </si>
  <si>
    <t>5.</t>
  </si>
  <si>
    <t>Výroba elektřiny podle technologií a paliv</t>
  </si>
  <si>
    <t>4.1.</t>
  </si>
  <si>
    <t>4.2.</t>
  </si>
  <si>
    <t>4.3.</t>
  </si>
  <si>
    <t>4.4.</t>
  </si>
  <si>
    <t>4.5.</t>
  </si>
  <si>
    <t>4.6.</t>
  </si>
  <si>
    <t>6.</t>
  </si>
  <si>
    <t>6.1.</t>
  </si>
  <si>
    <t>6.2.</t>
  </si>
  <si>
    <t>7.</t>
  </si>
  <si>
    <t>6.3.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</si>
  <si>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</si>
  <si>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</si>
  <si>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</si>
  <si>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</si>
  <si>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</si>
  <si>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</si>
  <si>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</si>
  <si>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</si>
  <si>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</si>
  <si>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</si>
  <si>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</si>
  <si>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</si>
  <si>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</si>
  <si>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Výroba a spotřeba elektřiny v jednotlivých krajích ČR</t>
  </si>
  <si>
    <t>7.14.</t>
  </si>
  <si>
    <t>8.</t>
  </si>
  <si>
    <t>Výroba a spotřeba elektřiny v krajích ČR a RDS</t>
  </si>
  <si>
    <t>6.4.</t>
  </si>
  <si>
    <t>6.5.</t>
  </si>
  <si>
    <t>9.</t>
  </si>
  <si>
    <t>9.1.</t>
  </si>
  <si>
    <t>9.2.</t>
  </si>
  <si>
    <t>9.3.</t>
  </si>
  <si>
    <t>10.</t>
  </si>
  <si>
    <t>3.  Bilance, výroba a spotřeba elektřiny</t>
  </si>
  <si>
    <t>3.1.  Bilance elektřiny - zdroje [GWh]</t>
  </si>
  <si>
    <t>3.2.  Bilance elektřiny - spotřeba [GWh]</t>
  </si>
  <si>
    <t>4. Výroba elektřiny podle technologií a paliv</t>
  </si>
  <si>
    <t>5. Instalovaný výkon v ES ČR a rozdělení do jednotlivých krajů v ČR [MW]</t>
  </si>
  <si>
    <t>6. Výroba a spotřeba elektřiny v krajích ČR a RDS</t>
  </si>
  <si>
    <t>6.1. Výroba elektřiny v krajích ČR podle technologie elektráren [MWh]</t>
  </si>
  <si>
    <t>6.2. Spotřeba elektřiny netto v krajích ČR podle kategorie spotřeb [MWh]</t>
  </si>
  <si>
    <t>6.3. Spotřeba elektřiny v krajích ČR podle sektorů národního hospodářství [MWh]</t>
  </si>
  <si>
    <t>6.4. Spotřeba elektřiny netto v jednotlivých soustavách RDS [MWh]</t>
  </si>
  <si>
    <t>6.5. Bilance fyzických toků PS a RDS</t>
  </si>
  <si>
    <t>7.1. Výroba a spotřeba: Hlavní město Praha</t>
  </si>
  <si>
    <t>7. Výroba a spotřeba elektřiny v jednotlivých krajích ČR</t>
  </si>
  <si>
    <t>7.2. Výroba a spotřeba: Jihočeský kraj</t>
  </si>
  <si>
    <t>7.3. Výroba a spotřeba: Jihomoravský kraj</t>
  </si>
  <si>
    <t>7.4. Výroba a spotřeba: Karlovarský kraj</t>
  </si>
  <si>
    <t>7.5. Výroba a spotřeba: Kraj Vysočina</t>
  </si>
  <si>
    <t>7.6. Výroba a spotřeba: Královéhradecký kraj</t>
  </si>
  <si>
    <t>7.7. Výroba a spotřeba: Liberecký kraj</t>
  </si>
  <si>
    <t>7.8. Výroba a spotřeba: Moravskoslezský kraj</t>
  </si>
  <si>
    <t>7.9. Výroba a spotřeba: Olomoucký kraj</t>
  </si>
  <si>
    <t>7.10. Výroba a spotřeba: Pardubický kraj</t>
  </si>
  <si>
    <t>7.11. Výroba a spotřeba: Plzeňský kraj</t>
  </si>
  <si>
    <t>7.12. Výroba a spotřeba: Středočeský kraj</t>
  </si>
  <si>
    <t>7.13. Výroba a spotřeba: Ústecký kraj</t>
  </si>
  <si>
    <t>7.14. Výroba a spotřeba: Zlínský kraj</t>
  </si>
  <si>
    <t>8. Přeshraniční fyzické toky [GWh]</t>
  </si>
  <si>
    <t>10. Doplňující grafy</t>
  </si>
  <si>
    <t xml:space="preserve">Zatížení brutto </t>
  </si>
  <si>
    <t>Zatížení brutto</t>
  </si>
  <si>
    <t>Úvod</t>
  </si>
  <si>
    <t>Komentář</t>
  </si>
  <si>
    <t>Vodní a přečerpávací vodní elektrárny</t>
  </si>
  <si>
    <t>Kombinovaná výroba elektřiny a tepla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</si>
  <si>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</si>
  <si>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</si>
  <si>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</si>
  <si>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</si>
  <si>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</si>
  <si>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</si>
  <si>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</si>
  <si>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</si>
  <si>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</si>
  <si>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</si>
  <si>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</si>
  <si>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</si>
  <si>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</si>
  <si>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2. Komentář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</si>
  <si>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</si>
  <si>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t>Spotřeba brutto</t>
  </si>
  <si>
    <t>Přeshraniční saldo</t>
  </si>
  <si>
    <t>+</t>
  </si>
  <si>
    <t>-</t>
  </si>
  <si>
    <t>Struktura pokrytí denního maxima zatížení</t>
  </si>
  <si>
    <t>[%]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</si>
  <si>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</si>
  <si>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</si>
  <si>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</si>
  <si>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</si>
  <si>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</si>
  <si>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</si>
  <si>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</si>
  <si>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</si>
  <si>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</si>
  <si>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t>9.4.</t>
  </si>
  <si>
    <t>9.5.</t>
  </si>
  <si>
    <t>9.6.</t>
  </si>
  <si>
    <t>9.7.</t>
  </si>
  <si>
    <t>* 3:00</t>
  </si>
  <si>
    <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</si>
  <si>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</si>
  <si>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4.1.  Jaderné a parní elektrárny</t>
  </si>
  <si>
    <t>4.2.  Paroplynové a plynové a spalovací elektrárny</t>
  </si>
  <si>
    <t>4.5. Výroba z biomasy a bioplynu</t>
  </si>
  <si>
    <t>4.4. Fotovoltaické a větrné elektrárny</t>
  </si>
  <si>
    <t>4.6. Kombinovaná výroba elektřiny a tepla</t>
  </si>
  <si>
    <t>4.3. Vodní a přečerpávací vodní elektrárny</t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</si>
  <si>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</si>
  <si>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</si>
  <si>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</si>
  <si>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</si>
  <si>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</si>
  <si>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</si>
  <si>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</si>
  <si>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</si>
  <si>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</si>
  <si>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Měsíční maxima a minima zatížení brutto ES ČR</t>
  </si>
  <si>
    <t>9.1. Měsíční maxima a minima zatížení brutto ES ČR</t>
  </si>
  <si>
    <t>9.2. Denní maxima a minima zatížení brutto ES ČR</t>
  </si>
  <si>
    <t>9.8.</t>
  </si>
  <si>
    <t>Denní maxima a minima zatížení brutto ES ČR</t>
  </si>
  <si>
    <t>* změna času</t>
  </si>
  <si>
    <t>9. Maxima a minima zatížení</t>
  </si>
  <si>
    <t>Maxima a minima zatížení</t>
  </si>
  <si>
    <t>ČEZ Distribuce, a. s.</t>
  </si>
  <si>
    <t>Odpovídají skutečnému zapojení zdrojů v PS a DS, nejedná se tedy o součet výkonů z vydaných licencí na příslušnou kategorii výroby elektřiny.</t>
  </si>
  <si>
    <r>
      <rPr>
        <b/>
        <sz val="12"/>
        <rFont val="Calibri"/>
        <family val="2"/>
        <charset val="238"/>
        <scheme val="minor"/>
      </rPr>
      <t>Výroba elektřiny brutto</t>
    </r>
    <r>
      <rPr>
        <sz val="12"/>
        <rFont val="Calibri"/>
        <family val="2"/>
        <charset val="238"/>
        <scheme val="minor"/>
      </rPr>
      <t xml:space="preserve"> za I. čtvrtletí roku 2020 klesla oproti stejnému období předchozího roku o 6,8 %. Celkem bylo vyrobeno </t>
    </r>
    <r>
      <rPr>
        <b/>
        <sz val="12"/>
        <rFont val="Calibri"/>
        <family val="2"/>
        <charset val="238"/>
        <scheme val="minor"/>
      </rPr>
      <t>22,2 TWh</t>
    </r>
    <r>
      <rPr>
        <sz val="12"/>
        <rFont val="Calibri"/>
        <family val="2"/>
        <charset val="238"/>
        <scheme val="minor"/>
      </rPr>
      <t xml:space="preserve"> elektřiny brutto, to je o 1,6 TWh méně než v I. čtvrtletí roku 2019 (údaje za I. čtvrtletí roku 2019 z roční zprávy o provozu ES ČR 2019). K poklesu došlo ve všech třech měsících prvního čtvrtletí roku 2020. Největší meziroční absolutní změnu výroby elektřiny zaznamenaly parní elektrárny, a to pokles o 1,5 TWh, tj. o 12 %. Klesla rovněž výroba v jaderných elektrárnách o 5,2 %. Méně vyrobily vodní elektrárny, celkově o 38,5 %. Více však poklesla výroba elektřiny ve velkých vodních elektrárnách, kde se jednalo o 64,8 %. Malé vodní elektrárny vyrobily o 8,6 % méně. Naproti tomu paroplynové elektrárny vyrobily o 406 GWh více, což představuje nárůst oproti stejnému čtvrtletí minulého roku o 33,4 %. Rostla také výroba v přečerpávacích vodních elektrárnách o 20,4 %, větrných elektrárnách o 16,7 %, fotovoltaických elektrárnách o 2,3 % a plynových a spalovacích elektrárnách o 3,9 %.
Meziroční pokles instalovaného výkonu parních elektráren o 4,1 %, tj. 453 MW, byl způsoben zejména odstavením zdrojů v Ústeckém, Moravskoslezském a Středočeském kraji. Meziroční nárůst instalovaného výkonu větrných elektráren o 6,4 % byl způsoben spuštěním nových zdrojů v Karlovarském a Plzeňském kraji, což se projevilo i na zvýšené výrobě.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za I. čtvrtletí roku 2020 byla </t>
    </r>
    <r>
      <rPr>
        <b/>
        <sz val="12"/>
        <rFont val="Calibri"/>
        <family val="2"/>
        <charset val="238"/>
        <scheme val="minor"/>
      </rPr>
      <t>20,1 TWh</t>
    </r>
    <r>
      <rPr>
        <sz val="12"/>
        <rFont val="Calibri"/>
        <family val="2"/>
        <charset val="238"/>
        <scheme val="minor"/>
      </rPr>
      <t>, tj. meziroční pokles o 1 %. Nejvíce klesla v lednu, o 2,4 % a v březnu klesla o 1,3 %. Naopak v únoru vzrostla o 0,9 %. Spotřeba elektřiny meziročně klesla téměř ve všech krajích, nejvíce v Jihomoravském kraji o 3,7 %. Vzrostla pouze v Kraji Vysočina o 4,6 % a ve Středočeském kraji o 1,7 %. Spotřeba elektřiny domácností meziročně stoupla o 1,3 %, nejvíce ve Středočeském kraji o 4 %, naopak nejvíce klesla v Jihočeském kraji o 1,7 %. Spotřeba velkoodběru na vvn stoupla o 4,9 %. Naproti tomu klesla spotřeba velkoodběru na vn o 3,7 % a spotřeba maloodběru podnikatelů o 0,1 %.
Z vyhodnocení salda, které dosáhlo hodnoty -2 TWh v I. čtvrtletí roku 2020, je zřejmé, že trvá převaha exportu nad importem. Meziročně se záporné saldo snížilo o 1,4 TWh (- 40,2 %). Na tuto meziroční změnu měl vliv pokles exportu elektřiny o 0,3 TWh (- 4,8 %) a zejména pak nárůst importu elektřiny o 1 TWh, tj. o 33 %.
Maximum zatížení brutto v daném čtvrtletí představovalo 11 649 MW a bylo dosaženo dne 22. 1. v 9:00 hod. Minimum zatížení brutto představovalo 6 059 MW a bylo dosaženo dne 29. 3. v 1:00 hod.</t>
    </r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</si>
  <si>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</si>
  <si>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Energetický regulační úřad (ERÚ) zveřejňuje Čtvrtletní zprávu o provozu elektrizační soustavy ČR za I. čtvrtletí roku 2020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 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 Zdroje dat jsou uvedeny u jednotlivých tabulek ve zprávě.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2020, kterou ERÚ předpokládá zveřejnit do konce května roku 2021.
Případné dotazy či připomínky zasílejte na emailovou adresu elektro.statistika@eru.cz.</t>
  </si>
  <si>
    <t>9:00</t>
  </si>
  <si>
    <t>13:00</t>
  </si>
  <si>
    <t>12:00</t>
  </si>
  <si>
    <t>:00</t>
  </si>
  <si>
    <t>3:00</t>
  </si>
  <si>
    <t>1:00</t>
  </si>
  <si>
    <t>9.3.  Den maxima zatížení ES ČR za měsíc leden: 22. 1. 2020</t>
  </si>
  <si>
    <t>9.4.  Den maxima zatížení ES ČR za měsíc únor: 6. 2. 2020</t>
  </si>
  <si>
    <t>9.5.  Den maxima zatížení ES ČR za měsíc březen: 3. 3. 2020</t>
  </si>
  <si>
    <t>9.6.  Den minima zatížení ES ČR za měsíc leden: 1. 1. 2020</t>
  </si>
  <si>
    <t>9.7.  Den minima zatížení ES ČR za měsíc únor: 2. 2. 2020</t>
  </si>
  <si>
    <t>9.8.  Den minima zatížení ES ČR za měsíc březen: 29. 3.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</si>
</sst>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3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2" tint="-0.499984740745262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</fills>
  <borders count="3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medium">
        <color theme="2" tint="-0.499984740745262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hair">
        <color auto="1"/>
      </right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</borders>
  <cellStyleXfs count="4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527">
    <xf numFmtId="0" fontId="0" fillId="0" borderId="0" xfId="0"/>
    <xf numFmtId="0" fontId="19" fillId="0" borderId="0" xfId="0" applyFont="1"/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0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0" fontId="26" fillId="0" borderId="0" xfId="0" applyFont="1" applyFill="1" applyBorder="1" applyAlignment="1">
      <alignment horizontal="right" vertical="center"/>
    </xf>
    <xf numFmtId="9" fontId="26" fillId="0" borderId="0" xfId="41" applyFont="1" applyFill="1" applyBorder="1"/>
    <xf numFmtId="0" fontId="37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37" fillId="0" borderId="0" xfId="0" applyFont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0" fillId="18" borderId="0" xfId="0" applyFont="1" applyFill="1" applyBorder="1"/>
    <xf numFmtId="164" fontId="40" fillId="18" borderId="0" xfId="0" applyNumberFormat="1" applyFont="1" applyFill="1" applyBorder="1"/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0" fontId="49" fillId="0" borderId="0" xfId="0" applyFont="1"/>
    <xf numFmtId="0" fontId="47" fillId="0" borderId="0" xfId="0" applyFont="1"/>
    <xf numFmtId="0" fontId="46" fillId="0" borderId="0" xfId="0" applyFont="1" applyAlignment="1"/>
    <xf numFmtId="49" fontId="50" fillId="0" borderId="0" xfId="0" applyNumberFormat="1" applyFont="1" applyAlignment="1">
      <alignment vertical="center"/>
    </xf>
    <xf numFmtId="0" fontId="47" fillId="0" borderId="0" xfId="0" applyFont="1" applyBorder="1"/>
    <xf numFmtId="0" fontId="47" fillId="18" borderId="0" xfId="0" applyFont="1" applyFill="1" applyBorder="1"/>
    <xf numFmtId="0" fontId="48" fillId="18" borderId="0" xfId="0" applyFont="1" applyFill="1" applyBorder="1"/>
    <xf numFmtId="0" fontId="51" fillId="0" borderId="0" xfId="0" applyFont="1"/>
    <xf numFmtId="0" fontId="44" fillId="0" borderId="0" xfId="0" applyFont="1" applyFill="1" applyBorder="1"/>
    <xf numFmtId="0" fontId="20" fillId="0" borderId="0" xfId="0" applyFont="1" applyAlignment="1">
      <alignment horizontal="right"/>
    </xf>
    <xf numFmtId="0" fontId="27" fillId="18" borderId="0" xfId="0" applyFont="1" applyFill="1" applyBorder="1" applyAlignment="1">
      <alignment vertical="top"/>
    </xf>
    <xf numFmtId="164" fontId="22" fillId="0" borderId="0" xfId="0" applyNumberFormat="1" applyFont="1" applyBorder="1"/>
    <xf numFmtId="0" fontId="47" fillId="0" borderId="0" xfId="0" applyFont="1" applyAlignment="1">
      <alignment vertical="top"/>
    </xf>
    <xf numFmtId="0" fontId="20" fillId="18" borderId="0" xfId="0" applyNumberFormat="1" applyFont="1" applyFill="1" applyBorder="1"/>
    <xf numFmtId="0" fontId="22" fillId="18" borderId="0" xfId="0" applyFont="1" applyFill="1" applyBorder="1"/>
    <xf numFmtId="0" fontId="41" fillId="0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45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0" fontId="22" fillId="18" borderId="0" xfId="0" applyFont="1" applyFill="1" applyBorder="1" applyAlignment="1">
      <alignment horizontal="center"/>
    </xf>
    <xf numFmtId="0" fontId="22" fillId="0" borderId="0" xfId="0" applyNumberFormat="1" applyFont="1" applyFill="1" applyBorder="1" applyAlignment="1"/>
    <xf numFmtId="166" fontId="22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164" fontId="26" fillId="0" borderId="0" xfId="0" applyNumberFormat="1" applyFont="1" applyFill="1" applyBorder="1"/>
    <xf numFmtId="0" fontId="27" fillId="18" borderId="0" xfId="0" applyFont="1" applyFill="1" applyBorder="1" applyAlignment="1"/>
    <xf numFmtId="0" fontId="27" fillId="0" borderId="0" xfId="0" applyFont="1" applyAlignment="1"/>
    <xf numFmtId="0" fontId="24" fillId="0" borderId="0" xfId="0" applyFont="1" applyFill="1" applyBorder="1" applyAlignment="1">
      <alignment horizontal="center"/>
    </xf>
    <xf numFmtId="170" fontId="22" fillId="0" borderId="0" xfId="0" applyNumberFormat="1" applyFont="1" applyBorder="1"/>
    <xf numFmtId="0" fontId="27" fillId="0" borderId="0" xfId="0" applyFont="1" applyAlignment="1">
      <alignment horizontal="right"/>
    </xf>
    <xf numFmtId="164" fontId="26" fillId="0" borderId="0" xfId="0" applyNumberFormat="1" applyFo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0" xfId="0" applyNumberFormat="1" applyFont="1" applyFill="1" applyBorder="1"/>
    <xf numFmtId="0" fontId="26" fillId="0" borderId="0" xfId="41" applyNumberFormat="1" applyFont="1" applyFill="1" applyBorder="1"/>
    <xf numFmtId="0" fontId="36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0" fontId="22" fillId="0" borderId="0" xfId="0" applyFont="1" applyFill="1" applyBorder="1" applyAlignment="1"/>
    <xf numFmtId="0" fontId="58" fillId="18" borderId="0" xfId="0" applyFont="1" applyFill="1" applyBorder="1"/>
    <xf numFmtId="49" fontId="58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59" fillId="18" borderId="0" xfId="0" applyFont="1" applyFill="1" applyBorder="1" applyAlignment="1"/>
    <xf numFmtId="0" fontId="60" fillId="0" borderId="0" xfId="0" applyFont="1" applyFill="1" applyBorder="1" applyAlignment="1"/>
    <xf numFmtId="164" fontId="60" fillId="0" borderId="0" xfId="0" applyNumberFormat="1" applyFont="1" applyFill="1" applyBorder="1"/>
    <xf numFmtId="0" fontId="22" fillId="0" borderId="0" xfId="0" applyFont="1" applyFill="1"/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0" fontId="53" fillId="18" borderId="0" xfId="0" applyFont="1" applyFill="1" applyBorder="1" applyAlignment="1"/>
    <xf numFmtId="0" fontId="27" fillId="0" borderId="0" xfId="0" applyFont="1" applyFill="1" applyBorder="1"/>
    <xf numFmtId="0" fontId="27" fillId="0" borderId="0" xfId="0" applyFont="1" applyFill="1" applyBorder="1" applyAlignment="1">
      <alignment vertical="top"/>
    </xf>
    <xf numFmtId="0" fontId="22" fillId="0" borderId="0" xfId="42" applyFont="1" applyFill="1" applyBorder="1"/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49" fontId="20" fillId="18" borderId="0" xfId="0" applyNumberFormat="1" applyFont="1" applyFill="1" applyBorder="1" applyAlignment="1">
      <alignment horizontal="right"/>
    </xf>
    <xf numFmtId="0" fontId="48" fillId="0" borderId="0" xfId="44" applyFont="1"/>
    <xf numFmtId="0" fontId="64" fillId="0" borderId="0" xfId="44" applyFont="1"/>
    <xf numFmtId="0" fontId="64" fillId="0" borderId="0" xfId="0" applyFont="1"/>
    <xf numFmtId="0" fontId="22" fillId="18" borderId="10" xfId="0" applyFont="1" applyFill="1" applyBorder="1" applyAlignment="1">
      <alignment horizontal="left" indent="1"/>
    </xf>
    <xf numFmtId="0" fontId="24" fillId="20" borderId="17" xfId="0" applyFont="1" applyFill="1" applyBorder="1" applyAlignment="1">
      <alignment horizontal="center" vertical="center"/>
    </xf>
    <xf numFmtId="0" fontId="24" fillId="20" borderId="18" xfId="0" applyFont="1" applyFill="1" applyBorder="1" applyAlignment="1">
      <alignment horizontal="center" vertical="center"/>
    </xf>
    <xf numFmtId="0" fontId="24" fillId="20" borderId="10" xfId="0" applyFont="1" applyFill="1" applyBorder="1" applyAlignment="1">
      <alignment horizontal="center" vertical="center"/>
    </xf>
    <xf numFmtId="164" fontId="22" fillId="18" borderId="17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 applyAlignment="1">
      <alignment horizontal="right"/>
    </xf>
    <xf numFmtId="164" fontId="22" fillId="18" borderId="10" xfId="0" applyNumberFormat="1" applyFont="1" applyFill="1" applyBorder="1" applyAlignment="1">
      <alignment horizontal="right"/>
    </xf>
    <xf numFmtId="164" fontId="22" fillId="18" borderId="19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 applyAlignment="1">
      <alignment horizontal="right"/>
    </xf>
    <xf numFmtId="164" fontId="22" fillId="18" borderId="21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/>
    <xf numFmtId="164" fontId="22" fillId="18" borderId="27" xfId="0" applyNumberFormat="1" applyFont="1" applyFill="1" applyBorder="1"/>
    <xf numFmtId="164" fontId="22" fillId="18" borderId="20" xfId="0" applyNumberFormat="1" applyFont="1" applyFill="1" applyBorder="1"/>
    <xf numFmtId="164" fontId="22" fillId="18" borderId="17" xfId="0" applyNumberFormat="1" applyFont="1" applyFill="1" applyBorder="1"/>
    <xf numFmtId="164" fontId="22" fillId="18" borderId="19" xfId="0" applyNumberFormat="1" applyFont="1" applyFill="1" applyBorder="1"/>
    <xf numFmtId="164" fontId="22" fillId="18" borderId="10" xfId="0" applyNumberFormat="1" applyFont="1" applyFill="1" applyBorder="1"/>
    <xf numFmtId="0" fontId="64" fillId="0" borderId="0" xfId="0" applyFont="1" applyFill="1" applyBorder="1"/>
    <xf numFmtId="49" fontId="20" fillId="0" borderId="0" xfId="0" applyNumberFormat="1" applyFont="1" applyFill="1" applyBorder="1" applyAlignment="1">
      <alignment horizontal="right"/>
    </xf>
    <xf numFmtId="0" fontId="57" fillId="21" borderId="17" xfId="0" applyFont="1" applyFill="1" applyBorder="1" applyAlignment="1">
      <alignment horizontal="center" vertical="center"/>
    </xf>
    <xf numFmtId="0" fontId="57" fillId="21" borderId="18" xfId="0" applyFont="1" applyFill="1" applyBorder="1" applyAlignment="1">
      <alignment horizontal="center" vertical="center"/>
    </xf>
    <xf numFmtId="164" fontId="24" fillId="19" borderId="17" xfId="0" applyNumberFormat="1" applyFont="1" applyFill="1" applyBorder="1" applyAlignment="1"/>
    <xf numFmtId="164" fontId="24" fillId="19" borderId="18" xfId="0" applyNumberFormat="1" applyFont="1" applyFill="1" applyBorder="1" applyAlignment="1">
      <alignment wrapText="1"/>
    </xf>
    <xf numFmtId="164" fontId="24" fillId="19" borderId="10" xfId="0" applyNumberFormat="1" applyFont="1" applyFill="1" applyBorder="1" applyAlignment="1"/>
    <xf numFmtId="0" fontId="22" fillId="0" borderId="10" xfId="0" applyFont="1" applyFill="1" applyBorder="1" applyAlignment="1">
      <alignment horizontal="left" indent="1"/>
    </xf>
    <xf numFmtId="164" fontId="22" fillId="0" borderId="19" xfId="0" applyNumberFormat="1" applyFont="1" applyFill="1" applyBorder="1"/>
    <xf numFmtId="164" fontId="22" fillId="0" borderId="20" xfId="0" applyNumberFormat="1" applyFont="1" applyFill="1" applyBorder="1"/>
    <xf numFmtId="164" fontId="22" fillId="0" borderId="21" xfId="0" applyNumberFormat="1" applyFont="1" applyFill="1" applyBorder="1"/>
    <xf numFmtId="164" fontId="22" fillId="0" borderId="17" xfId="0" applyNumberFormat="1" applyFont="1" applyFill="1" applyBorder="1"/>
    <xf numFmtId="164" fontId="22" fillId="0" borderId="18" xfId="0" applyNumberFormat="1" applyFont="1" applyFill="1" applyBorder="1"/>
    <xf numFmtId="164" fontId="22" fillId="0" borderId="10" xfId="0" applyNumberFormat="1" applyFont="1" applyFill="1" applyBorder="1"/>
    <xf numFmtId="164" fontId="24" fillId="19" borderId="22" xfId="0" applyNumberFormat="1" applyFont="1" applyFill="1" applyBorder="1" applyAlignment="1"/>
    <xf numFmtId="164" fontId="24" fillId="19" borderId="24" xfId="0" applyNumberFormat="1" applyFont="1" applyFill="1" applyBorder="1" applyAlignment="1">
      <alignment wrapText="1"/>
    </xf>
    <xf numFmtId="164" fontId="24" fillId="19" borderId="11" xfId="0" applyNumberFormat="1" applyFont="1" applyFill="1" applyBorder="1" applyAlignment="1"/>
    <xf numFmtId="164" fontId="22" fillId="0" borderId="17" xfId="0" applyNumberFormat="1" applyFont="1" applyFill="1" applyBorder="1" applyAlignment="1">
      <alignment horizontal="right"/>
    </xf>
    <xf numFmtId="164" fontId="22" fillId="0" borderId="18" xfId="0" applyNumberFormat="1" applyFont="1" applyFill="1" applyBorder="1" applyAlignment="1">
      <alignment horizontal="right"/>
    </xf>
    <xf numFmtId="164" fontId="22" fillId="0" borderId="10" xfId="0" applyNumberFormat="1" applyFont="1" applyFill="1" applyBorder="1" applyAlignment="1">
      <alignment horizontal="right"/>
    </xf>
    <xf numFmtId="164" fontId="22" fillId="0" borderId="22" xfId="0" applyNumberFormat="1" applyFont="1" applyFill="1" applyBorder="1"/>
    <xf numFmtId="164" fontId="22" fillId="0" borderId="24" xfId="0" applyNumberFormat="1" applyFont="1" applyFill="1" applyBorder="1"/>
    <xf numFmtId="164" fontId="22" fillId="0" borderId="25" xfId="0" applyNumberFormat="1" applyFont="1" applyFill="1" applyBorder="1"/>
    <xf numFmtId="164" fontId="22" fillId="0" borderId="23" xfId="0" applyNumberFormat="1" applyFont="1" applyFill="1" applyBorder="1"/>
    <xf numFmtId="164" fontId="22" fillId="0" borderId="29" xfId="0" applyNumberFormat="1" applyFont="1" applyFill="1" applyBorder="1"/>
    <xf numFmtId="164" fontId="22" fillId="0" borderId="12" xfId="0" applyNumberFormat="1" applyFont="1" applyFill="1" applyBorder="1"/>
    <xf numFmtId="0" fontId="64" fillId="18" borderId="0" xfId="0" applyFont="1" applyFill="1" applyBorder="1"/>
    <xf numFmtId="0" fontId="25" fillId="20" borderId="12" xfId="0" applyFont="1" applyFill="1" applyBorder="1" applyAlignment="1">
      <alignment horizontal="center" vertical="center" wrapText="1"/>
    </xf>
    <xf numFmtId="164" fontId="24" fillId="19" borderId="18" xfId="0" applyNumberFormat="1" applyFont="1" applyFill="1" applyBorder="1"/>
    <xf numFmtId="0" fontId="22" fillId="0" borderId="10" xfId="0" applyFont="1" applyFill="1" applyBorder="1" applyAlignment="1">
      <alignment horizontal="left" vertical="center" indent="1"/>
    </xf>
    <xf numFmtId="164" fontId="22" fillId="0" borderId="28" xfId="0" applyNumberFormat="1" applyFont="1" applyFill="1" applyBorder="1"/>
    <xf numFmtId="0" fontId="64" fillId="18" borderId="0" xfId="0" applyFont="1" applyFill="1"/>
    <xf numFmtId="164" fontId="22" fillId="0" borderId="17" xfId="0" applyNumberFormat="1" applyFont="1" applyFill="1" applyBorder="1" applyAlignment="1"/>
    <xf numFmtId="164" fontId="22" fillId="0" borderId="26" xfId="0" applyNumberFormat="1" applyFont="1" applyFill="1" applyBorder="1"/>
    <xf numFmtId="0" fontId="22" fillId="0" borderId="10" xfId="0" applyFont="1" applyFill="1" applyBorder="1" applyAlignment="1">
      <alignment horizontal="left" wrapText="1" indent="1"/>
    </xf>
    <xf numFmtId="0" fontId="22" fillId="0" borderId="10" xfId="0" applyFont="1" applyFill="1" applyBorder="1" applyAlignment="1">
      <alignment horizontal="left" vertical="center" wrapText="1" indent="1"/>
    </xf>
    <xf numFmtId="0" fontId="22" fillId="0" borderId="11" xfId="0" applyFont="1" applyBorder="1" applyAlignment="1">
      <alignment horizontal="left" indent="1"/>
    </xf>
    <xf numFmtId="0" fontId="22" fillId="0" borderId="31" xfId="0" applyFont="1" applyBorder="1" applyAlignment="1">
      <alignment horizontal="left" indent="1"/>
    </xf>
    <xf numFmtId="0" fontId="22" fillId="0" borderId="30" xfId="0" applyFont="1" applyBorder="1" applyAlignment="1">
      <alignment horizontal="left" indent="1"/>
    </xf>
    <xf numFmtId="164" fontId="22" fillId="0" borderId="17" xfId="0" applyNumberFormat="1" applyFont="1" applyBorder="1"/>
    <xf numFmtId="164" fontId="22" fillId="0" borderId="18" xfId="0" applyNumberFormat="1" applyFont="1" applyBorder="1"/>
    <xf numFmtId="164" fontId="22" fillId="0" borderId="10" xfId="0" applyNumberFormat="1" applyFont="1" applyBorder="1"/>
    <xf numFmtId="164" fontId="22" fillId="0" borderId="28" xfId="0" applyNumberFormat="1" applyFont="1" applyBorder="1"/>
    <xf numFmtId="164" fontId="22" fillId="0" borderId="21" xfId="0" applyNumberFormat="1" applyFont="1" applyBorder="1"/>
    <xf numFmtId="0" fontId="24" fillId="20" borderId="18" xfId="0" applyFont="1" applyFill="1" applyBorder="1" applyAlignment="1">
      <alignment horizontal="right" vertical="center" wrapText="1"/>
    </xf>
    <xf numFmtId="0" fontId="24" fillId="19" borderId="18" xfId="0" applyFont="1" applyFill="1" applyBorder="1" applyAlignment="1"/>
    <xf numFmtId="164" fontId="24" fillId="19" borderId="18" xfId="0" applyNumberFormat="1" applyFont="1" applyFill="1" applyBorder="1" applyAlignment="1"/>
    <xf numFmtId="0" fontId="22" fillId="0" borderId="18" xfId="0" applyFont="1" applyFill="1" applyBorder="1" applyAlignment="1">
      <alignment horizontal="left" indent="1"/>
    </xf>
    <xf numFmtId="164" fontId="22" fillId="0" borderId="18" xfId="0" applyNumberFormat="1" applyFont="1" applyFill="1" applyBorder="1" applyAlignment="1"/>
    <xf numFmtId="0" fontId="22" fillId="0" borderId="26" xfId="0" applyFont="1" applyFill="1" applyBorder="1" applyAlignment="1">
      <alignment horizontal="left" indent="1"/>
    </xf>
    <xf numFmtId="164" fontId="22" fillId="0" borderId="20" xfId="0" applyNumberFormat="1" applyFont="1" applyFill="1" applyBorder="1" applyAlignment="1"/>
    <xf numFmtId="164" fontId="22" fillId="0" borderId="10" xfId="0" applyNumberFormat="1" applyFont="1" applyFill="1" applyBorder="1" applyAlignment="1"/>
    <xf numFmtId="0" fontId="24" fillId="20" borderId="18" xfId="0" applyFont="1" applyFill="1" applyBorder="1" applyAlignment="1">
      <alignment horizontal="right" vertical="center"/>
    </xf>
    <xf numFmtId="0" fontId="24" fillId="19" borderId="18" xfId="0" applyFont="1" applyFill="1" applyBorder="1" applyAlignment="1">
      <alignment horizontal="left"/>
    </xf>
    <xf numFmtId="0" fontId="24" fillId="19" borderId="18" xfId="0" applyFont="1" applyFill="1" applyBorder="1" applyAlignment="1">
      <alignment vertical="center"/>
    </xf>
    <xf numFmtId="0" fontId="22" fillId="0" borderId="18" xfId="0" applyFont="1" applyFill="1" applyBorder="1" applyAlignment="1">
      <alignment horizontal="left" vertical="center" indent="1"/>
    </xf>
    <xf numFmtId="0" fontId="22" fillId="0" borderId="26" xfId="0" applyFont="1" applyFill="1" applyBorder="1" applyAlignment="1">
      <alignment horizontal="left" vertical="center" indent="1"/>
    </xf>
    <xf numFmtId="0" fontId="24" fillId="20" borderId="18" xfId="0" applyFont="1" applyFill="1" applyBorder="1" applyAlignment="1">
      <alignment vertical="center"/>
    </xf>
    <xf numFmtId="0" fontId="24" fillId="20" borderId="18" xfId="0" applyFont="1" applyFill="1" applyBorder="1" applyAlignment="1">
      <alignment horizontal="right" vertical="top" wrapText="1"/>
    </xf>
    <xf numFmtId="164" fontId="29" fillId="0" borderId="18" xfId="0" applyNumberFormat="1" applyFont="1" applyFill="1" applyBorder="1" applyAlignment="1" applyProtection="1">
      <alignment horizontal="right" vertical="center"/>
    </xf>
    <xf numFmtId="164" fontId="29" fillId="0" borderId="20" xfId="0" applyNumberFormat="1" applyFont="1" applyFill="1" applyBorder="1" applyAlignment="1" applyProtection="1">
      <alignment horizontal="right" vertical="center"/>
    </xf>
    <xf numFmtId="0" fontId="24" fillId="19" borderId="10" xfId="0" applyFont="1" applyFill="1" applyBorder="1" applyAlignment="1">
      <alignment vertical="center"/>
    </xf>
    <xf numFmtId="164" fontId="22" fillId="0" borderId="19" xfId="0" applyNumberFormat="1" applyFont="1" applyFill="1" applyBorder="1" applyAlignment="1"/>
    <xf numFmtId="164" fontId="22" fillId="0" borderId="21" xfId="0" applyNumberFormat="1" applyFont="1" applyFill="1" applyBorder="1" applyAlignment="1"/>
    <xf numFmtId="164" fontId="22" fillId="0" borderId="17" xfId="0" applyNumberFormat="1" applyFont="1" applyFill="1" applyBorder="1" applyAlignment="1">
      <alignment vertical="center"/>
    </xf>
    <xf numFmtId="164" fontId="22" fillId="0" borderId="18" xfId="0" applyNumberFormat="1" applyFont="1" applyFill="1" applyBorder="1" applyAlignment="1">
      <alignment vertical="center"/>
    </xf>
    <xf numFmtId="164" fontId="22" fillId="0" borderId="10" xfId="0" applyNumberFormat="1" applyFont="1" applyFill="1" applyBorder="1" applyAlignment="1">
      <alignment vertical="center"/>
    </xf>
    <xf numFmtId="164" fontId="31" fillId="0" borderId="19" xfId="0" applyNumberFormat="1" applyFont="1" applyFill="1" applyBorder="1" applyAlignment="1">
      <alignment vertical="center"/>
    </xf>
    <xf numFmtId="164" fontId="31" fillId="0" borderId="17" xfId="0" applyNumberFormat="1" applyFont="1" applyFill="1" applyBorder="1" applyAlignment="1">
      <alignment vertical="center"/>
    </xf>
    <xf numFmtId="164" fontId="29" fillId="0" borderId="17" xfId="0" applyNumberFormat="1" applyFont="1" applyFill="1" applyBorder="1" applyAlignment="1">
      <alignment horizontal="right" vertical="center"/>
    </xf>
    <xf numFmtId="164" fontId="22" fillId="0" borderId="18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164" fontId="29" fillId="0" borderId="19" xfId="0" applyNumberFormat="1" applyFont="1" applyFill="1" applyBorder="1" applyAlignment="1">
      <alignment horizontal="right" vertical="center"/>
    </xf>
    <xf numFmtId="164" fontId="22" fillId="0" borderId="20" xfId="0" applyNumberFormat="1" applyFont="1" applyFill="1" applyBorder="1" applyAlignment="1">
      <alignment horizontal="right" vertical="center"/>
    </xf>
    <xf numFmtId="164" fontId="22" fillId="0" borderId="21" xfId="0" applyNumberFormat="1" applyFont="1" applyFill="1" applyBorder="1" applyAlignment="1">
      <alignment horizontal="right" vertical="center"/>
    </xf>
    <xf numFmtId="0" fontId="48" fillId="0" borderId="0" xfId="0" applyFont="1"/>
    <xf numFmtId="171" fontId="22" fillId="0" borderId="18" xfId="41" applyNumberFormat="1" applyFont="1" applyBorder="1" applyAlignment="1"/>
    <xf numFmtId="171" fontId="22" fillId="0" borderId="10" xfId="41" applyNumberFormat="1" applyFont="1" applyBorder="1" applyAlignment="1"/>
    <xf numFmtId="171" fontId="22" fillId="0" borderId="18" xfId="41" applyNumberFormat="1" applyFont="1" applyBorder="1"/>
    <xf numFmtId="171" fontId="22" fillId="0" borderId="10" xfId="41" applyNumberFormat="1" applyFont="1" applyBorder="1"/>
    <xf numFmtId="0" fontId="22" fillId="20" borderId="0" xfId="0" applyFont="1" applyFill="1"/>
    <xf numFmtId="0" fontId="22" fillId="20" borderId="0" xfId="0" applyFont="1" applyFill="1" applyBorder="1"/>
    <xf numFmtId="0" fontId="24" fillId="20" borderId="17" xfId="0" applyFont="1" applyFill="1" applyBorder="1" applyAlignment="1">
      <alignment horizontal="center"/>
    </xf>
    <xf numFmtId="0" fontId="24" fillId="20" borderId="18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2" fillId="20" borderId="0" xfId="0" applyFont="1" applyFill="1" applyBorder="1" applyAlignment="1">
      <alignment horizontal="right" vertical="center"/>
    </xf>
    <xf numFmtId="0" fontId="24" fillId="20" borderId="9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/>
    </xf>
    <xf numFmtId="0" fontId="48" fillId="0" borderId="0" xfId="0" applyFont="1" applyFill="1" applyBorder="1"/>
    <xf numFmtId="172" fontId="22" fillId="0" borderId="20" xfId="0" applyNumberFormat="1" applyFont="1" applyFill="1" applyBorder="1" applyAlignment="1">
      <alignment horizontal="right"/>
    </xf>
    <xf numFmtId="3" fontId="22" fillId="0" borderId="28" xfId="0" applyNumberFormat="1" applyFont="1" applyFill="1" applyBorder="1" applyAlignment="1">
      <alignment horizontal="right"/>
    </xf>
    <xf numFmtId="164" fontId="22" fillId="0" borderId="2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>
      <alignment horizontal="right"/>
    </xf>
    <xf numFmtId="14" fontId="22" fillId="0" borderId="18" xfId="0" applyNumberFormat="1" applyFont="1" applyFill="1" applyBorder="1" applyAlignment="1">
      <alignment horizontal="right"/>
    </xf>
    <xf numFmtId="169" fontId="22" fillId="0" borderId="1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/>
    <xf numFmtId="14" fontId="22" fillId="0" borderId="26" xfId="0" applyNumberFormat="1" applyFont="1" applyFill="1" applyBorder="1" applyAlignment="1">
      <alignment horizontal="right"/>
    </xf>
    <xf numFmtId="3" fontId="22" fillId="0" borderId="28" xfId="0" applyNumberFormat="1" applyFont="1" applyFill="1" applyBorder="1" applyAlignment="1"/>
    <xf numFmtId="3" fontId="22" fillId="0" borderId="20" xfId="0" applyNumberFormat="1" applyFont="1" applyFill="1" applyBorder="1" applyAlignment="1"/>
    <xf numFmtId="167" fontId="24" fillId="20" borderId="24" xfId="0" applyNumberFormat="1" applyFont="1" applyFill="1" applyBorder="1" applyAlignment="1">
      <alignment horizontal="right" vertical="top" wrapText="1"/>
    </xf>
    <xf numFmtId="167" fontId="22" fillId="20" borderId="29" xfId="0" applyNumberFormat="1" applyFont="1" applyFill="1" applyBorder="1" applyAlignment="1">
      <alignment horizontal="right" vertical="center"/>
    </xf>
    <xf numFmtId="166" fontId="22" fillId="0" borderId="18" xfId="0" applyNumberFormat="1" applyFont="1" applyFill="1" applyBorder="1" applyAlignment="1"/>
    <xf numFmtId="3" fontId="22" fillId="0" borderId="18" xfId="0" applyNumberFormat="1" applyFont="1" applyFill="1" applyBorder="1"/>
    <xf numFmtId="166" fontId="22" fillId="0" borderId="26" xfId="0" applyNumberFormat="1" applyFont="1" applyFill="1" applyBorder="1" applyAlignment="1"/>
    <xf numFmtId="3" fontId="22" fillId="0" borderId="26" xfId="0" applyNumberFormat="1" applyFont="1" applyFill="1" applyBorder="1"/>
    <xf numFmtId="3" fontId="22" fillId="0" borderId="20" xfId="0" applyNumberFormat="1" applyFont="1" applyFill="1" applyBorder="1"/>
    <xf numFmtId="3" fontId="22" fillId="0" borderId="28" xfId="0" applyNumberFormat="1" applyFont="1" applyFill="1" applyBorder="1"/>
    <xf numFmtId="166" fontId="22" fillId="0" borderId="26" xfId="0" applyNumberFormat="1" applyFont="1" applyFill="1" applyBorder="1" applyAlignment="1">
      <alignment horizontal="right"/>
    </xf>
    <xf numFmtId="0" fontId="22" fillId="0" borderId="18" xfId="0" applyFont="1" applyFill="1" applyBorder="1" applyAlignment="1">
      <alignment horizontal="left" indent="1"/>
    </xf>
    <xf numFmtId="164" fontId="24" fillId="19" borderId="17" xfId="0" applyNumberFormat="1" applyFont="1" applyFill="1" applyBorder="1" applyAlignment="1">
      <alignment horizontal="right"/>
    </xf>
    <xf numFmtId="164" fontId="24" fillId="19" borderId="18" xfId="0" applyNumberFormat="1" applyFont="1" applyFill="1" applyBorder="1" applyAlignment="1">
      <alignment horizontal="right"/>
    </xf>
    <xf numFmtId="164" fontId="24" fillId="19" borderId="10" xfId="0" applyNumberFormat="1" applyFont="1" applyFill="1" applyBorder="1" applyAlignment="1">
      <alignment horizontal="right"/>
    </xf>
    <xf numFmtId="164" fontId="22" fillId="19" borderId="17" xfId="0" applyNumberFormat="1" applyFont="1" applyFill="1" applyBorder="1" applyAlignment="1">
      <alignment horizontal="right"/>
    </xf>
    <xf numFmtId="164" fontId="24" fillId="19" borderId="22" xfId="0" applyNumberFormat="1" applyFont="1" applyFill="1" applyBorder="1" applyAlignment="1">
      <alignment horizontal="right"/>
    </xf>
    <xf numFmtId="164" fontId="24" fillId="19" borderId="24" xfId="0" applyNumberFormat="1" applyFont="1" applyFill="1" applyBorder="1" applyAlignment="1">
      <alignment horizontal="right"/>
    </xf>
    <xf numFmtId="164" fontId="24" fillId="19" borderId="11" xfId="0" applyNumberFormat="1" applyFont="1" applyFill="1" applyBorder="1" applyAlignment="1">
      <alignment horizontal="right"/>
    </xf>
    <xf numFmtId="0" fontId="22" fillId="19" borderId="10" xfId="42" applyFont="1" applyFill="1" applyBorder="1" applyAlignment="1">
      <alignment wrapText="1"/>
    </xf>
    <xf numFmtId="164" fontId="22" fillId="19" borderId="17" xfId="42" applyNumberFormat="1" applyFont="1" applyFill="1" applyBorder="1" applyAlignment="1"/>
    <xf numFmtId="164" fontId="22" fillId="19" borderId="18" xfId="42" applyNumberFormat="1" applyFont="1" applyFill="1" applyBorder="1" applyAlignment="1"/>
    <xf numFmtId="164" fontId="22" fillId="19" borderId="10" xfId="42" applyNumberFormat="1" applyFont="1" applyFill="1" applyBorder="1" applyAlignment="1"/>
    <xf numFmtId="164" fontId="22" fillId="19" borderId="18" xfId="0" applyNumberFormat="1" applyFont="1" applyFill="1" applyBorder="1"/>
    <xf numFmtId="164" fontId="22" fillId="19" borderId="18" xfId="0" applyNumberFormat="1" applyFont="1" applyFill="1" applyBorder="1" applyAlignment="1">
      <alignment horizontal="right"/>
    </xf>
    <xf numFmtId="164" fontId="57" fillId="22" borderId="17" xfId="0" applyNumberFormat="1" applyFont="1" applyFill="1" applyBorder="1" applyAlignment="1"/>
    <xf numFmtId="164" fontId="57" fillId="22" borderId="18" xfId="0" applyNumberFormat="1" applyFont="1" applyFill="1" applyBorder="1" applyAlignment="1"/>
    <xf numFmtId="164" fontId="57" fillId="22" borderId="22" xfId="0" applyNumberFormat="1" applyFont="1" applyFill="1" applyBorder="1" applyAlignment="1"/>
    <xf numFmtId="164" fontId="57" fillId="22" borderId="24" xfId="0" applyNumberFormat="1" applyFont="1" applyFill="1" applyBorder="1" applyAlignment="1"/>
    <xf numFmtId="164" fontId="24" fillId="19" borderId="17" xfId="0" applyNumberFormat="1" applyFont="1" applyFill="1" applyBorder="1"/>
    <xf numFmtId="164" fontId="24" fillId="19" borderId="10" xfId="0" applyNumberFormat="1" applyFont="1" applyFill="1" applyBorder="1"/>
    <xf numFmtId="164" fontId="26" fillId="18" borderId="17" xfId="0" applyNumberFormat="1" applyFont="1" applyFill="1" applyBorder="1" applyAlignment="1">
      <alignment horizontal="right"/>
    </xf>
    <xf numFmtId="164" fontId="26" fillId="18" borderId="18" xfId="0" applyNumberFormat="1" applyFont="1" applyFill="1" applyBorder="1" applyAlignment="1">
      <alignment horizontal="right"/>
    </xf>
    <xf numFmtId="164" fontId="26" fillId="18" borderId="10" xfId="0" applyNumberFormat="1" applyFont="1" applyFill="1" applyBorder="1" applyAlignment="1">
      <alignment horizontal="right"/>
    </xf>
    <xf numFmtId="164" fontId="26" fillId="18" borderId="19" xfId="0" applyNumberFormat="1" applyFont="1" applyFill="1" applyBorder="1" applyAlignment="1">
      <alignment horizontal="right"/>
    </xf>
    <xf numFmtId="164" fontId="26" fillId="18" borderId="20" xfId="0" applyNumberFormat="1" applyFont="1" applyFill="1" applyBorder="1" applyAlignment="1">
      <alignment horizontal="right"/>
    </xf>
    <xf numFmtId="164" fontId="26" fillId="18" borderId="21" xfId="0" applyNumberFormat="1" applyFont="1" applyFill="1" applyBorder="1" applyAlignment="1">
      <alignment horizontal="right"/>
    </xf>
    <xf numFmtId="164" fontId="65" fillId="19" borderId="17" xfId="0" applyNumberFormat="1" applyFont="1" applyFill="1" applyBorder="1" applyAlignment="1">
      <alignment horizontal="right"/>
    </xf>
    <xf numFmtId="164" fontId="65" fillId="19" borderId="18" xfId="0" applyNumberFormat="1" applyFont="1" applyFill="1" applyBorder="1" applyAlignment="1">
      <alignment horizontal="right"/>
    </xf>
    <xf numFmtId="164" fontId="65" fillId="19" borderId="10" xfId="0" applyNumberFormat="1" applyFont="1" applyFill="1" applyBorder="1" applyAlignment="1">
      <alignment horizontal="right"/>
    </xf>
    <xf numFmtId="164" fontId="65" fillId="19" borderId="22" xfId="0" applyNumberFormat="1" applyFont="1" applyFill="1" applyBorder="1" applyAlignment="1">
      <alignment horizontal="right"/>
    </xf>
    <xf numFmtId="164" fontId="65" fillId="19" borderId="24" xfId="0" applyNumberFormat="1" applyFont="1" applyFill="1" applyBorder="1" applyAlignment="1">
      <alignment horizontal="right"/>
    </xf>
    <xf numFmtId="164" fontId="65" fillId="19" borderId="11" xfId="0" applyNumberFormat="1" applyFont="1" applyFill="1" applyBorder="1" applyAlignment="1">
      <alignment horizontal="right"/>
    </xf>
    <xf numFmtId="164" fontId="26" fillId="18" borderId="17" xfId="0" applyNumberFormat="1" applyFont="1" applyFill="1" applyBorder="1"/>
    <xf numFmtId="164" fontId="26" fillId="18" borderId="18" xfId="0" applyNumberFormat="1" applyFont="1" applyFill="1" applyBorder="1"/>
    <xf numFmtId="164" fontId="26" fillId="18" borderId="19" xfId="0" applyNumberFormat="1" applyFont="1" applyFill="1" applyBorder="1"/>
    <xf numFmtId="164" fontId="26" fillId="18" borderId="20" xfId="0" applyNumberFormat="1" applyFont="1" applyFill="1" applyBorder="1"/>
    <xf numFmtId="164" fontId="26" fillId="18" borderId="10" xfId="0" applyNumberFormat="1" applyFont="1" applyFill="1" applyBorder="1"/>
    <xf numFmtId="164" fontId="66" fillId="19" borderId="17" xfId="42" applyNumberFormat="1" applyFont="1" applyFill="1" applyBorder="1" applyAlignment="1"/>
    <xf numFmtId="164" fontId="66" fillId="19" borderId="18" xfId="42" applyNumberFormat="1" applyFont="1" applyFill="1" applyBorder="1" applyAlignment="1"/>
    <xf numFmtId="164" fontId="66" fillId="19" borderId="10" xfId="42" applyNumberFormat="1" applyFont="1" applyFill="1" applyBorder="1" applyAlignment="1"/>
    <xf numFmtId="164" fontId="22" fillId="19" borderId="17" xfId="0" applyNumberFormat="1" applyFont="1" applyFill="1" applyBorder="1"/>
    <xf numFmtId="0" fontId="22" fillId="19" borderId="10" xfId="0" applyFont="1" applyFill="1" applyBorder="1"/>
    <xf numFmtId="164" fontId="22" fillId="19" borderId="10" xfId="0" applyNumberFormat="1" applyFont="1" applyFill="1" applyBorder="1"/>
    <xf numFmtId="164" fontId="26" fillId="0" borderId="17" xfId="0" applyNumberFormat="1" applyFont="1" applyFill="1" applyBorder="1" applyAlignment="1"/>
    <xf numFmtId="164" fontId="26" fillId="0" borderId="18" xfId="0" applyNumberFormat="1" applyFont="1" applyFill="1" applyBorder="1" applyAlignment="1"/>
    <xf numFmtId="164" fontId="26" fillId="0" borderId="10" xfId="0" applyNumberFormat="1" applyFont="1" applyFill="1" applyBorder="1" applyAlignment="1"/>
    <xf numFmtId="164" fontId="26" fillId="0" borderId="19" xfId="0" applyNumberFormat="1" applyFont="1" applyFill="1" applyBorder="1"/>
    <xf numFmtId="164" fontId="26" fillId="0" borderId="20" xfId="0" applyNumberFormat="1" applyFont="1" applyFill="1" applyBorder="1"/>
    <xf numFmtId="164" fontId="26" fillId="0" borderId="21" xfId="0" applyNumberFormat="1" applyFont="1" applyFill="1" applyBorder="1"/>
    <xf numFmtId="164" fontId="26" fillId="0" borderId="28" xfId="0" applyNumberFormat="1" applyFont="1" applyFill="1" applyBorder="1"/>
    <xf numFmtId="164" fontId="26" fillId="0" borderId="17" xfId="0" applyNumberFormat="1" applyFont="1" applyFill="1" applyBorder="1"/>
    <xf numFmtId="164" fontId="26" fillId="0" borderId="18" xfId="0" applyNumberFormat="1" applyFont="1" applyFill="1" applyBorder="1"/>
    <xf numFmtId="164" fontId="26" fillId="0" borderId="10" xfId="0" applyNumberFormat="1" applyFont="1" applyFill="1" applyBorder="1"/>
    <xf numFmtId="164" fontId="22" fillId="19" borderId="17" xfId="0" applyNumberFormat="1" applyFont="1" applyFill="1" applyBorder="1" applyAlignment="1"/>
    <xf numFmtId="164" fontId="26" fillId="0" borderId="19" xfId="0" applyNumberFormat="1" applyFont="1" applyFill="1" applyBorder="1" applyAlignment="1"/>
    <xf numFmtId="164" fontId="26" fillId="0" borderId="20" xfId="0" applyNumberFormat="1" applyFont="1" applyFill="1" applyBorder="1" applyAlignment="1"/>
    <xf numFmtId="164" fontId="26" fillId="0" borderId="21" xfId="0" applyNumberFormat="1" applyFont="1" applyFill="1" applyBorder="1" applyAlignment="1"/>
    <xf numFmtId="164" fontId="26" fillId="0" borderId="28" xfId="0" applyNumberFormat="1" applyFont="1" applyFill="1" applyBorder="1" applyAlignment="1"/>
    <xf numFmtId="164" fontId="26" fillId="0" borderId="17" xfId="0" applyNumberFormat="1" applyFont="1" applyFill="1" applyBorder="1" applyAlignment="1">
      <alignment horizontal="right"/>
    </xf>
    <xf numFmtId="164" fontId="26" fillId="0" borderId="18" xfId="0" applyNumberFormat="1" applyFont="1" applyFill="1" applyBorder="1" applyAlignment="1">
      <alignment horizontal="right"/>
    </xf>
    <xf numFmtId="164" fontId="26" fillId="0" borderId="10" xfId="0" applyNumberFormat="1" applyFont="1" applyFill="1" applyBorder="1" applyAlignment="1">
      <alignment horizontal="right"/>
    </xf>
    <xf numFmtId="164" fontId="65" fillId="19" borderId="17" xfId="0" applyNumberFormat="1" applyFont="1" applyFill="1" applyBorder="1" applyAlignment="1"/>
    <xf numFmtId="164" fontId="65" fillId="19" borderId="18" xfId="0" applyNumberFormat="1" applyFont="1" applyFill="1" applyBorder="1" applyAlignment="1"/>
    <xf numFmtId="164" fontId="65" fillId="19" borderId="10" xfId="0" applyNumberFormat="1" applyFont="1" applyFill="1" applyBorder="1" applyAlignment="1"/>
    <xf numFmtId="164" fontId="65" fillId="19" borderId="0" xfId="0" applyNumberFormat="1" applyFont="1" applyFill="1" applyBorder="1" applyAlignment="1"/>
    <xf numFmtId="164" fontId="26" fillId="0" borderId="17" xfId="0" applyNumberFormat="1" applyFont="1" applyFill="1" applyBorder="1" applyAlignment="1">
      <alignment vertical="center"/>
    </xf>
    <xf numFmtId="164" fontId="26" fillId="0" borderId="18" xfId="0" applyNumberFormat="1" applyFont="1" applyFill="1" applyBorder="1" applyAlignment="1">
      <alignment vertical="center"/>
    </xf>
    <xf numFmtId="164" fontId="26" fillId="0" borderId="10" xfId="0" applyNumberFormat="1" applyFont="1" applyFill="1" applyBorder="1" applyAlignment="1">
      <alignment vertical="center"/>
    </xf>
    <xf numFmtId="164" fontId="26" fillId="0" borderId="17" xfId="0" applyNumberFormat="1" applyFont="1" applyFill="1" applyBorder="1" applyAlignment="1">
      <alignment horizontal="right" vertical="center"/>
    </xf>
    <xf numFmtId="164" fontId="26" fillId="0" borderId="18" xfId="0" applyNumberFormat="1" applyFont="1" applyFill="1" applyBorder="1" applyAlignment="1">
      <alignment horizontal="right" vertical="center"/>
    </xf>
    <xf numFmtId="164" fontId="26" fillId="0" borderId="10" xfId="0" applyNumberFormat="1" applyFont="1" applyFill="1" applyBorder="1" applyAlignment="1">
      <alignment horizontal="right" vertical="center"/>
    </xf>
    <xf numFmtId="164" fontId="26" fillId="0" borderId="19" xfId="0" applyNumberFormat="1" applyFont="1" applyFill="1" applyBorder="1" applyAlignment="1">
      <alignment horizontal="right" vertical="center"/>
    </xf>
    <xf numFmtId="164" fontId="26" fillId="0" borderId="20" xfId="0" applyNumberFormat="1" applyFont="1" applyFill="1" applyBorder="1" applyAlignment="1">
      <alignment horizontal="right" vertical="center"/>
    </xf>
    <xf numFmtId="164" fontId="26" fillId="0" borderId="21" xfId="0" applyNumberFormat="1" applyFont="1" applyFill="1" applyBorder="1" applyAlignment="1">
      <alignment horizontal="right" vertical="center"/>
    </xf>
    <xf numFmtId="0" fontId="44" fillId="0" borderId="29" xfId="0" applyFont="1" applyBorder="1"/>
    <xf numFmtId="0" fontId="22" fillId="0" borderId="29" xfId="0" applyFont="1" applyBorder="1"/>
    <xf numFmtId="0" fontId="22" fillId="0" borderId="24" xfId="0" applyFont="1" applyFill="1" applyBorder="1" applyAlignment="1">
      <alignment horizontal="left" vertical="center" indent="1"/>
    </xf>
    <xf numFmtId="0" fontId="24" fillId="19" borderId="10" xfId="0" applyFont="1" applyFill="1" applyBorder="1" applyAlignment="1">
      <alignment horizontal="left" vertical="center" shrinkToFit="1"/>
    </xf>
    <xf numFmtId="164" fontId="24" fillId="19" borderId="25" xfId="0" applyNumberFormat="1" applyFont="1" applyFill="1" applyBorder="1"/>
    <xf numFmtId="0" fontId="22" fillId="19" borderId="10" xfId="0" applyFont="1" applyFill="1" applyBorder="1" applyAlignment="1">
      <alignment horizontal="left"/>
    </xf>
    <xf numFmtId="0" fontId="22" fillId="19" borderId="10" xfId="0" applyFont="1" applyFill="1" applyBorder="1" applyAlignment="1">
      <alignment horizontal="left" vertical="center" shrinkToFit="1"/>
    </xf>
    <xf numFmtId="172" fontId="26" fillId="0" borderId="20" xfId="0" applyNumberFormat="1" applyFont="1" applyFill="1" applyBorder="1" applyAlignment="1">
      <alignment horizontal="right"/>
    </xf>
    <xf numFmtId="172" fontId="26" fillId="0" borderId="28" xfId="0" applyNumberFormat="1" applyFont="1" applyFill="1" applyBorder="1" applyAlignment="1">
      <alignment horizontal="right"/>
    </xf>
    <xf numFmtId="3" fontId="26" fillId="0" borderId="28" xfId="0" applyNumberFormat="1" applyFont="1" applyFill="1" applyBorder="1" applyAlignment="1">
      <alignment horizontal="right"/>
    </xf>
    <xf numFmtId="164" fontId="26" fillId="0" borderId="28" xfId="0" applyNumberFormat="1" applyFont="1" applyFill="1" applyBorder="1" applyAlignment="1">
      <alignment horizontal="right"/>
    </xf>
    <xf numFmtId="3" fontId="26" fillId="0" borderId="18" xfId="0" applyNumberFormat="1" applyFont="1" applyFill="1" applyBorder="1" applyAlignment="1">
      <alignment horizontal="right"/>
    </xf>
    <xf numFmtId="164" fontId="65" fillId="19" borderId="17" xfId="0" applyNumberFormat="1" applyFont="1" applyFill="1" applyBorder="1"/>
    <xf numFmtId="164" fontId="65" fillId="19" borderId="18" xfId="0" applyNumberFormat="1" applyFont="1" applyFill="1" applyBorder="1"/>
    <xf numFmtId="164" fontId="65" fillId="19" borderId="10" xfId="0" applyNumberFormat="1" applyFont="1" applyFill="1" applyBorder="1"/>
    <xf numFmtId="164" fontId="66" fillId="19" borderId="17" xfId="0" applyNumberFormat="1" applyFont="1" applyFill="1" applyBorder="1"/>
    <xf numFmtId="164" fontId="66" fillId="19" borderId="18" xfId="0" applyNumberFormat="1" applyFont="1" applyFill="1" applyBorder="1"/>
    <xf numFmtId="164" fontId="66" fillId="19" borderId="10" xfId="0" applyNumberFormat="1" applyFont="1" applyFill="1" applyBorder="1"/>
    <xf numFmtId="0" fontId="48" fillId="0" borderId="0" xfId="0" applyFont="1" applyFill="1" applyAlignment="1">
      <alignment horizontal="left" vertical="top"/>
    </xf>
    <xf numFmtId="0" fontId="20" fillId="0" borderId="0" xfId="0" applyFont="1" applyFill="1"/>
    <xf numFmtId="49" fontId="20" fillId="0" borderId="0" xfId="0" applyNumberFormat="1" applyFont="1" applyFill="1" applyAlignment="1">
      <alignment horizontal="right" vertical="center"/>
    </xf>
    <xf numFmtId="0" fontId="64" fillId="0" borderId="0" xfId="0" applyFont="1" applyFill="1"/>
    <xf numFmtId="49" fontId="46" fillId="18" borderId="0" xfId="0" applyNumberFormat="1" applyFont="1" applyFill="1" applyBorder="1" applyAlignment="1">
      <alignment horizontal="left" vertical="center"/>
    </xf>
    <xf numFmtId="0" fontId="46" fillId="18" borderId="0" xfId="0" applyFont="1" applyFill="1" applyBorder="1" applyAlignment="1">
      <alignment horizontal="left" vertical="center"/>
    </xf>
    <xf numFmtId="0" fontId="47" fillId="0" borderId="0" xfId="0" applyFont="1" applyBorder="1" applyAlignment="1">
      <alignment horizontal="right"/>
    </xf>
    <xf numFmtId="0" fontId="47" fillId="18" borderId="0" xfId="0" applyFont="1" applyFill="1" applyBorder="1" applyAlignment="1">
      <alignment horizontal="left" vertical="center" indent="1"/>
    </xf>
    <xf numFmtId="0" fontId="46" fillId="0" borderId="0" xfId="0" applyFont="1" applyBorder="1" applyAlignment="1"/>
    <xf numFmtId="49" fontId="46" fillId="0" borderId="0" xfId="44" applyNumberFormat="1" applyFont="1" applyAlignment="1">
      <alignment horizontal="left" vertical="center"/>
    </xf>
    <xf numFmtId="49" fontId="47" fillId="18" borderId="0" xfId="0" applyNumberFormat="1" applyFont="1" applyFill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18" borderId="0" xfId="0" applyFont="1" applyFill="1" applyBorder="1" applyAlignment="1">
      <alignment horizontal="left" vertical="center"/>
    </xf>
    <xf numFmtId="0" fontId="67" fillId="18" borderId="0" xfId="0" applyFont="1" applyFill="1" applyBorder="1"/>
    <xf numFmtId="0" fontId="46" fillId="0" borderId="0" xfId="0" applyFont="1" applyBorder="1"/>
    <xf numFmtId="0" fontId="47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47" fillId="0" borderId="0" xfId="0" applyFont="1" applyFill="1" applyAlignment="1">
      <alignment horizontal="left" vertical="top" indent="1"/>
    </xf>
    <xf numFmtId="0" fontId="47" fillId="0" borderId="0" xfId="0" applyFont="1" applyFill="1" applyAlignment="1">
      <alignment horizontal="left" vertical="top"/>
    </xf>
    <xf numFmtId="0" fontId="22" fillId="0" borderId="26" xfId="0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left"/>
    </xf>
    <xf numFmtId="0" fontId="24" fillId="20" borderId="24" xfId="0" applyFont="1" applyFill="1" applyBorder="1" applyAlignment="1">
      <alignment horizontal="right" vertical="top" wrapText="1"/>
    </xf>
    <xf numFmtId="22" fontId="24" fillId="0" borderId="0" xfId="0" applyNumberFormat="1" applyFont="1" applyFill="1" applyBorder="1" applyAlignment="1">
      <alignment horizontal="center" wrapText="1"/>
    </xf>
    <xf numFmtId="166" fontId="22" fillId="0" borderId="29" xfId="0" applyNumberFormat="1" applyFont="1" applyFill="1" applyBorder="1" applyAlignment="1"/>
    <xf numFmtId="3" fontId="22" fillId="0" borderId="29" xfId="0" applyNumberFormat="1" applyFont="1" applyFill="1" applyBorder="1"/>
    <xf numFmtId="0" fontId="24" fillId="20" borderId="29" xfId="0" applyFont="1" applyFill="1" applyBorder="1" applyAlignment="1">
      <alignment horizontal="right" vertical="top" wrapText="1"/>
    </xf>
    <xf numFmtId="0" fontId="22" fillId="20" borderId="29" xfId="0" applyFont="1" applyFill="1" applyBorder="1" applyAlignment="1">
      <alignment horizontal="right" vertical="top" wrapText="1"/>
    </xf>
    <xf numFmtId="22" fontId="25" fillId="0" borderId="0" xfId="0" applyNumberFormat="1" applyFont="1" applyFill="1" applyBorder="1" applyAlignment="1">
      <alignment horizontal="center" wrapText="1"/>
    </xf>
    <xf numFmtId="0" fontId="24" fillId="20" borderId="18" xfId="0" applyFont="1" applyFill="1" applyBorder="1"/>
    <xf numFmtId="0" fontId="24" fillId="20" borderId="18" xfId="0" applyFont="1" applyFill="1" applyBorder="1" applyAlignment="1">
      <alignment vertical="center" wrapText="1"/>
    </xf>
    <xf numFmtId="9" fontId="24" fillId="19" borderId="18" xfId="41" applyFont="1" applyFill="1" applyBorder="1"/>
    <xf numFmtId="9" fontId="22" fillId="0" borderId="18" xfId="41" applyFont="1" applyFill="1" applyBorder="1"/>
    <xf numFmtId="9" fontId="22" fillId="0" borderId="28" xfId="41" applyFont="1" applyFill="1" applyBorder="1"/>
    <xf numFmtId="0" fontId="22" fillId="0" borderId="20" xfId="0" applyFont="1" applyFill="1" applyBorder="1" applyAlignment="1">
      <alignment horizontal="left" indent="1"/>
    </xf>
    <xf numFmtId="3" fontId="22" fillId="0" borderId="0" xfId="0" applyNumberFormat="1" applyFont="1" applyFill="1" applyBorder="1"/>
    <xf numFmtId="166" fontId="27" fillId="0" borderId="0" xfId="0" applyNumberFormat="1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0" fontId="71" fillId="18" borderId="0" xfId="0" applyFont="1" applyFill="1" applyBorder="1"/>
    <xf numFmtId="49" fontId="26" fillId="0" borderId="0" xfId="0" applyNumberFormat="1" applyFont="1" applyFill="1" applyBorder="1" applyAlignment="1">
      <alignment horizontal="right"/>
    </xf>
    <xf numFmtId="0" fontId="72" fillId="18" borderId="0" xfId="0" applyNumberFormat="1" applyFont="1" applyFill="1" applyBorder="1" applyAlignment="1">
      <alignment horizontal="right"/>
    </xf>
    <xf numFmtId="0" fontId="26" fillId="0" borderId="0" xfId="0" quotePrefix="1" applyFont="1" applyFill="1" applyBorder="1"/>
    <xf numFmtId="0" fontId="26" fillId="0" borderId="0" xfId="0" applyFont="1" applyFill="1" applyBorder="1" applyAlignment="1">
      <alignment horizontal="right" vertical="top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textRotation="90"/>
    </xf>
    <xf numFmtId="169" fontId="22" fillId="0" borderId="20" xfId="0" applyNumberFormat="1" applyFont="1" applyFill="1" applyBorder="1" applyAlignment="1">
      <alignment horizontal="right"/>
    </xf>
    <xf numFmtId="0" fontId="20" fillId="0" borderId="0" xfId="0" applyFont="1" applyFill="1" applyBorder="1" applyAlignment="1"/>
    <xf numFmtId="0" fontId="42" fillId="0" borderId="0" xfId="0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38" fillId="0" borderId="0" xfId="0" applyFont="1" applyFill="1" applyBorder="1"/>
    <xf numFmtId="0" fontId="41" fillId="0" borderId="0" xfId="0" applyFont="1" applyFill="1" applyBorder="1" applyAlignment="1"/>
    <xf numFmtId="0" fontId="20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inden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left" vertical="center" indent="1"/>
    </xf>
    <xf numFmtId="49" fontId="42" fillId="0" borderId="0" xfId="0" applyNumberFormat="1" applyFont="1" applyFill="1" applyAlignment="1">
      <alignment vertical="center"/>
    </xf>
    <xf numFmtId="0" fontId="24" fillId="20" borderId="18" xfId="0" applyFont="1" applyFill="1" applyBorder="1" applyAlignment="1">
      <alignment horizontal="center" vertical="center"/>
    </xf>
    <xf numFmtId="0" fontId="72" fillId="18" borderId="0" xfId="0" applyFont="1" applyFill="1"/>
    <xf numFmtId="0" fontId="22" fillId="0" borderId="0" xfId="0" applyFont="1" applyBorder="1"/>
    <xf numFmtId="0" fontId="46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right" vertical="center"/>
    </xf>
    <xf numFmtId="0" fontId="22" fillId="18" borderId="11" xfId="0" applyFont="1" applyFill="1" applyBorder="1" applyAlignment="1">
      <alignment horizontal="left" indent="1"/>
    </xf>
    <xf numFmtId="164" fontId="22" fillId="19" borderId="24" xfId="0" applyNumberFormat="1" applyFont="1" applyFill="1" applyBorder="1"/>
    <xf numFmtId="164" fontId="22" fillId="18" borderId="33" xfId="0" applyNumberFormat="1" applyFont="1" applyFill="1" applyBorder="1"/>
    <xf numFmtId="164" fontId="22" fillId="18" borderId="34" xfId="0" applyNumberFormat="1" applyFont="1" applyFill="1" applyBorder="1"/>
    <xf numFmtId="164" fontId="22" fillId="18" borderId="35" xfId="0" applyNumberFormat="1" applyFont="1" applyFill="1" applyBorder="1"/>
    <xf numFmtId="164" fontId="26" fillId="18" borderId="33" xfId="0" applyNumberFormat="1" applyFont="1" applyFill="1" applyBorder="1"/>
    <xf numFmtId="164" fontId="26" fillId="18" borderId="34" xfId="0" applyNumberFormat="1" applyFont="1" applyFill="1" applyBorder="1"/>
    <xf numFmtId="164" fontId="26" fillId="18" borderId="35" xfId="0" applyNumberFormat="1" applyFont="1" applyFill="1" applyBorder="1"/>
    <xf numFmtId="164" fontId="26" fillId="18" borderId="36" xfId="0" applyNumberFormat="1" applyFont="1" applyFill="1" applyBorder="1"/>
    <xf numFmtId="164" fontId="26" fillId="18" borderId="37" xfId="0" applyNumberFormat="1" applyFont="1" applyFill="1" applyBorder="1"/>
    <xf numFmtId="0" fontId="22" fillId="18" borderId="12" xfId="0" applyFont="1" applyFill="1" applyBorder="1" applyAlignment="1">
      <alignment horizontal="left" indent="1"/>
    </xf>
    <xf numFmtId="164" fontId="22" fillId="18" borderId="23" xfId="0" applyNumberFormat="1" applyFont="1" applyFill="1" applyBorder="1"/>
    <xf numFmtId="164" fontId="22" fillId="18" borderId="29" xfId="0" applyNumberFormat="1" applyFont="1" applyFill="1" applyBorder="1"/>
    <xf numFmtId="164" fontId="22" fillId="18" borderId="12" xfId="0" applyNumberFormat="1" applyFont="1" applyFill="1" applyBorder="1"/>
    <xf numFmtId="164" fontId="26" fillId="18" borderId="23" xfId="0" applyNumberFormat="1" applyFont="1" applyFill="1" applyBorder="1"/>
    <xf numFmtId="164" fontId="26" fillId="18" borderId="29" xfId="0" applyNumberFormat="1" applyFont="1" applyFill="1" applyBorder="1"/>
    <xf numFmtId="164" fontId="26" fillId="18" borderId="12" xfId="0" applyNumberFormat="1" applyFont="1" applyFill="1" applyBorder="1"/>
    <xf numFmtId="164" fontId="22" fillId="19" borderId="29" xfId="0" applyNumberFormat="1" applyFont="1" applyFill="1" applyBorder="1"/>
    <xf numFmtId="164" fontId="24" fillId="19" borderId="22" xfId="0" applyNumberFormat="1" applyFont="1" applyFill="1" applyBorder="1"/>
    <xf numFmtId="171" fontId="22" fillId="19" borderId="24" xfId="41" applyNumberFormat="1" applyFont="1" applyFill="1" applyBorder="1" applyAlignment="1"/>
    <xf numFmtId="164" fontId="24" fillId="19" borderId="24" xfId="0" applyNumberFormat="1" applyFont="1" applyFill="1" applyBorder="1"/>
    <xf numFmtId="171" fontId="22" fillId="19" borderId="11" xfId="41" applyNumberFormat="1" applyFont="1" applyFill="1" applyBorder="1" applyAlignment="1"/>
    <xf numFmtId="171" fontId="22" fillId="19" borderId="24" xfId="0" applyNumberFormat="1" applyFont="1" applyFill="1" applyBorder="1" applyAlignment="1">
      <alignment vertical="center"/>
    </xf>
    <xf numFmtId="0" fontId="62" fillId="0" borderId="0" xfId="0" applyFont="1" applyFill="1" applyBorder="1" applyAlignment="1">
      <alignment horizontal="center"/>
    </xf>
    <xf numFmtId="49" fontId="6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justify" vertical="top" wrapText="1"/>
    </xf>
    <xf numFmtId="0" fontId="47" fillId="0" borderId="0" xfId="0" applyFont="1" applyAlignment="1">
      <alignment horizontal="justify" vertical="top" wrapText="1"/>
    </xf>
    <xf numFmtId="0" fontId="47" fillId="0" borderId="0" xfId="0" applyFont="1" applyFill="1" applyAlignment="1">
      <alignment horizontal="justify" vertical="top" wrapText="1"/>
    </xf>
    <xf numFmtId="0" fontId="24" fillId="19" borderId="11" xfId="0" applyFont="1" applyFill="1" applyBorder="1" applyAlignment="1">
      <alignment horizontal="left" vertical="center" wrapText="1"/>
    </xf>
    <xf numFmtId="0" fontId="24" fillId="19" borderId="12" xfId="0" applyFont="1" applyFill="1" applyBorder="1" applyAlignment="1">
      <alignment horizontal="left" vertical="center" wrapText="1"/>
    </xf>
    <xf numFmtId="164" fontId="24" fillId="19" borderId="17" xfId="0" applyNumberFormat="1" applyFont="1" applyFill="1" applyBorder="1" applyAlignment="1">
      <alignment horizontal="center"/>
    </xf>
    <xf numFmtId="164" fontId="24" fillId="19" borderId="18" xfId="0" applyNumberFormat="1" applyFont="1" applyFill="1" applyBorder="1" applyAlignment="1">
      <alignment horizontal="center"/>
    </xf>
    <xf numFmtId="164" fontId="24" fillId="19" borderId="10" xfId="0" applyNumberFormat="1" applyFont="1" applyFill="1" applyBorder="1" applyAlignment="1">
      <alignment horizontal="center"/>
    </xf>
    <xf numFmtId="164" fontId="65" fillId="19" borderId="17" xfId="0" applyNumberFormat="1" applyFont="1" applyFill="1" applyBorder="1" applyAlignment="1">
      <alignment horizontal="center"/>
    </xf>
    <xf numFmtId="164" fontId="65" fillId="19" borderId="18" xfId="0" applyNumberFormat="1" applyFont="1" applyFill="1" applyBorder="1" applyAlignment="1">
      <alignment horizontal="center"/>
    </xf>
    <xf numFmtId="164" fontId="65" fillId="19" borderId="10" xfId="0" applyNumberFormat="1" applyFont="1" applyFill="1" applyBorder="1" applyAlignment="1">
      <alignment horizontal="center"/>
    </xf>
    <xf numFmtId="164" fontId="24" fillId="19" borderId="22" xfId="0" applyNumberFormat="1" applyFont="1" applyFill="1" applyBorder="1" applyAlignment="1">
      <alignment horizontal="right" vertical="center"/>
    </xf>
    <xf numFmtId="164" fontId="24" fillId="19" borderId="23" xfId="0" applyNumberFormat="1" applyFont="1" applyFill="1" applyBorder="1" applyAlignment="1">
      <alignment horizontal="right" vertical="center"/>
    </xf>
    <xf numFmtId="0" fontId="24" fillId="20" borderId="22" xfId="0" applyFont="1" applyFill="1" applyBorder="1" applyAlignment="1">
      <alignment horizontal="center" vertical="center"/>
    </xf>
    <xf numFmtId="0" fontId="24" fillId="20" borderId="23" xfId="0" applyFont="1" applyFill="1" applyBorder="1" applyAlignment="1">
      <alignment horizontal="center" vertical="center"/>
    </xf>
    <xf numFmtId="0" fontId="24" fillId="20" borderId="14" xfId="0" applyFont="1" applyFill="1" applyBorder="1" applyAlignment="1">
      <alignment horizontal="center" vertical="center"/>
    </xf>
    <xf numFmtId="0" fontId="24" fillId="20" borderId="15" xfId="0" applyFont="1" applyFill="1" applyBorder="1" applyAlignment="1">
      <alignment horizontal="center" vertical="center"/>
    </xf>
    <xf numFmtId="0" fontId="24" fillId="20" borderId="16" xfId="0" applyFont="1" applyFill="1" applyBorder="1" applyAlignment="1">
      <alignment horizontal="center" vertical="center"/>
    </xf>
    <xf numFmtId="0" fontId="24" fillId="19" borderId="13" xfId="0" applyFont="1" applyFill="1" applyBorder="1" applyAlignment="1">
      <alignment horizontal="left" vertical="center" wrapText="1"/>
    </xf>
    <xf numFmtId="0" fontId="24" fillId="20" borderId="11" xfId="0" applyFont="1" applyFill="1" applyBorder="1" applyAlignment="1">
      <alignment horizontal="center" vertical="center"/>
    </xf>
    <xf numFmtId="0" fontId="24" fillId="20" borderId="12" xfId="0" applyFont="1" applyFill="1" applyBorder="1" applyAlignment="1">
      <alignment horizontal="center" vertical="center"/>
    </xf>
    <xf numFmtId="164" fontId="24" fillId="19" borderId="25" xfId="0" applyNumberFormat="1" applyFont="1" applyFill="1" applyBorder="1" applyAlignment="1">
      <alignment horizontal="right" vertical="center"/>
    </xf>
    <xf numFmtId="164" fontId="57" fillId="22" borderId="17" xfId="0" applyNumberFormat="1" applyFont="1" applyFill="1" applyBorder="1" applyAlignment="1">
      <alignment horizontal="center"/>
    </xf>
    <xf numFmtId="164" fontId="57" fillId="22" borderId="18" xfId="0" applyNumberFormat="1" applyFont="1" applyFill="1" applyBorder="1" applyAlignment="1">
      <alignment horizontal="center"/>
    </xf>
    <xf numFmtId="0" fontId="57" fillId="21" borderId="22" xfId="0" applyFont="1" applyFill="1" applyBorder="1" applyAlignment="1">
      <alignment horizontal="center" vertical="center" wrapText="1"/>
    </xf>
    <xf numFmtId="0" fontId="57" fillId="21" borderId="24" xfId="0" applyFont="1" applyFill="1" applyBorder="1" applyAlignment="1">
      <alignment horizontal="center" vertical="center" wrapText="1"/>
    </xf>
    <xf numFmtId="0" fontId="56" fillId="21" borderId="23" xfId="0" applyFont="1" applyFill="1" applyBorder="1" applyAlignment="1">
      <alignment horizontal="center" vertical="center" wrapText="1"/>
    </xf>
    <xf numFmtId="0" fontId="56" fillId="21" borderId="29" xfId="0" applyFont="1" applyFill="1" applyBorder="1" applyAlignment="1">
      <alignment horizontal="center" vertical="center" wrapText="1"/>
    </xf>
    <xf numFmtId="2" fontId="24" fillId="19" borderId="11" xfId="0" applyNumberFormat="1" applyFont="1" applyFill="1" applyBorder="1" applyAlignment="1">
      <alignment vertical="center" wrapText="1"/>
    </xf>
    <xf numFmtId="2" fontId="24" fillId="19" borderId="12" xfId="0" applyNumberFormat="1" applyFont="1" applyFill="1" applyBorder="1" applyAlignment="1">
      <alignment vertical="center" wrapText="1"/>
    </xf>
    <xf numFmtId="0" fontId="24" fillId="19" borderId="12" xfId="0" applyNumberFormat="1" applyFont="1" applyFill="1" applyBorder="1" applyAlignment="1">
      <alignment vertical="center" wrapText="1"/>
    </xf>
    <xf numFmtId="0" fontId="24" fillId="20" borderId="11" xfId="0" applyFont="1" applyFill="1" applyBorder="1" applyAlignment="1">
      <alignment horizontal="right" vertical="top" wrapText="1"/>
    </xf>
    <xf numFmtId="0" fontId="24" fillId="20" borderId="13" xfId="0" applyFont="1" applyFill="1" applyBorder="1" applyAlignment="1">
      <alignment horizontal="right" vertical="top" wrapText="1"/>
    </xf>
    <xf numFmtId="0" fontId="24" fillId="20" borderId="12" xfId="0" applyFont="1" applyFill="1" applyBorder="1" applyAlignment="1">
      <alignment horizontal="right" vertical="top" wrapText="1"/>
    </xf>
    <xf numFmtId="0" fontId="24" fillId="20" borderId="22" xfId="0" applyFont="1" applyFill="1" applyBorder="1" applyAlignment="1">
      <alignment horizontal="center" vertical="center" wrapText="1"/>
    </xf>
    <xf numFmtId="0" fontId="24" fillId="20" borderId="24" xfId="0" applyFont="1" applyFill="1" applyBorder="1" applyAlignment="1">
      <alignment horizontal="center" vertical="center" wrapText="1"/>
    </xf>
    <xf numFmtId="0" fontId="24" fillId="20" borderId="11" xfId="0" applyFont="1" applyFill="1" applyBorder="1" applyAlignment="1">
      <alignment horizontal="center" vertical="center" wrapText="1"/>
    </xf>
    <xf numFmtId="0" fontId="22" fillId="20" borderId="23" xfId="0" applyFont="1" applyFill="1" applyBorder="1" applyAlignment="1">
      <alignment horizontal="center" vertical="center" wrapText="1"/>
    </xf>
    <xf numFmtId="0" fontId="22" fillId="20" borderId="29" xfId="0" applyFont="1" applyFill="1" applyBorder="1" applyAlignment="1">
      <alignment horizontal="center" vertical="center" wrapText="1"/>
    </xf>
    <xf numFmtId="0" fontId="22" fillId="20" borderId="12" xfId="0" applyFont="1" applyFill="1" applyBorder="1" applyAlignment="1">
      <alignment horizontal="center" vertical="center" wrapText="1"/>
    </xf>
    <xf numFmtId="0" fontId="24" fillId="20" borderId="22" xfId="0" applyFont="1" applyFill="1" applyBorder="1" applyAlignment="1">
      <alignment horizontal="center" vertical="top" wrapText="1"/>
    </xf>
    <xf numFmtId="0" fontId="24" fillId="20" borderId="24" xfId="0" applyFont="1" applyFill="1" applyBorder="1" applyAlignment="1">
      <alignment horizontal="center" vertical="top" wrapText="1"/>
    </xf>
    <xf numFmtId="0" fontId="24" fillId="20" borderId="11" xfId="0" applyFont="1" applyFill="1" applyBorder="1" applyAlignment="1">
      <alignment horizontal="center" vertical="top" wrapText="1"/>
    </xf>
    <xf numFmtId="0" fontId="22" fillId="20" borderId="23" xfId="0" applyFont="1" applyFill="1" applyBorder="1" applyAlignment="1">
      <alignment horizontal="center" vertical="top" wrapText="1"/>
    </xf>
    <xf numFmtId="0" fontId="22" fillId="20" borderId="29" xfId="0" applyFont="1" applyFill="1" applyBorder="1" applyAlignment="1">
      <alignment horizontal="center" vertical="top" wrapText="1"/>
    </xf>
    <xf numFmtId="2" fontId="24" fillId="19" borderId="11" xfId="0" applyNumberFormat="1" applyFont="1" applyFill="1" applyBorder="1" applyAlignment="1">
      <alignment horizontal="left" vertical="center" wrapText="1"/>
    </xf>
    <xf numFmtId="2" fontId="24" fillId="19" borderId="12" xfId="0" applyNumberFormat="1" applyFont="1" applyFill="1" applyBorder="1" applyAlignment="1">
      <alignment horizontal="left" vertical="center" wrapText="1"/>
    </xf>
    <xf numFmtId="0" fontId="22" fillId="20" borderId="12" xfId="0" applyFont="1" applyFill="1" applyBorder="1" applyAlignment="1">
      <alignment horizontal="center" vertical="top" wrapText="1"/>
    </xf>
    <xf numFmtId="0" fontId="25" fillId="20" borderId="11" xfId="0" applyFont="1" applyFill="1" applyBorder="1" applyAlignment="1">
      <alignment horizontal="center" vertical="center" wrapText="1"/>
    </xf>
    <xf numFmtId="0" fontId="25" fillId="20" borderId="13" xfId="0" applyFont="1" applyFill="1" applyBorder="1" applyAlignment="1">
      <alignment horizontal="center" vertical="center" wrapText="1"/>
    </xf>
    <xf numFmtId="164" fontId="24" fillId="19" borderId="17" xfId="0" applyNumberFormat="1" applyFont="1" applyFill="1" applyBorder="1" applyAlignment="1">
      <alignment horizontal="center" vertical="center"/>
    </xf>
    <xf numFmtId="0" fontId="24" fillId="19" borderId="18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horizontal="center" vertical="center"/>
    </xf>
    <xf numFmtId="0" fontId="24" fillId="20" borderId="3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20" borderId="18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/>
    </xf>
    <xf numFmtId="0" fontId="24" fillId="20" borderId="11" xfId="0" applyFont="1" applyFill="1" applyBorder="1" applyAlignment="1">
      <alignment horizontal="center"/>
    </xf>
    <xf numFmtId="0" fontId="22" fillId="20" borderId="23" xfId="0" applyFont="1" applyFill="1" applyBorder="1" applyAlignment="1">
      <alignment horizontal="center"/>
    </xf>
    <xf numFmtId="0" fontId="22" fillId="20" borderId="29" xfId="0" applyFont="1" applyFill="1" applyBorder="1" applyAlignment="1">
      <alignment horizontal="center"/>
    </xf>
    <xf numFmtId="0" fontId="22" fillId="20" borderId="12" xfId="0" applyFont="1" applyFill="1" applyBorder="1" applyAlignment="1">
      <alignment horizontal="center"/>
    </xf>
    <xf numFmtId="0" fontId="24" fillId="20" borderId="17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164" fontId="24" fillId="19" borderId="11" xfId="0" applyNumberFormat="1" applyFont="1" applyFill="1" applyBorder="1" applyAlignment="1">
      <alignment horizontal="left" vertical="center"/>
    </xf>
    <xf numFmtId="164" fontId="24" fillId="19" borderId="12" xfId="0" applyNumberFormat="1" applyFont="1" applyFill="1" applyBorder="1" applyAlignment="1">
      <alignment horizontal="left" vertical="center"/>
    </xf>
    <xf numFmtId="164" fontId="24" fillId="19" borderId="0" xfId="0" applyNumberFormat="1" applyFont="1" applyFill="1" applyBorder="1" applyAlignment="1">
      <alignment horizontal="center"/>
    </xf>
    <xf numFmtId="0" fontId="24" fillId="19" borderId="11" xfId="0" applyFont="1" applyFill="1" applyBorder="1" applyAlignment="1">
      <alignment horizontal="left" vertical="center"/>
    </xf>
    <xf numFmtId="0" fontId="24" fillId="19" borderId="12" xfId="0" applyFont="1" applyFill="1" applyBorder="1" applyAlignment="1">
      <alignment horizontal="left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2" fillId="0" borderId="18" xfId="0" applyFont="1" applyFill="1" applyBorder="1" applyAlignment="1">
      <alignment horizontal="left" indent="1"/>
    </xf>
    <xf numFmtId="0" fontId="22" fillId="0" borderId="26" xfId="0" applyFont="1" applyFill="1" applyBorder="1" applyAlignment="1">
      <alignment horizontal="left" indent="1"/>
    </xf>
    <xf numFmtId="0" fontId="22" fillId="0" borderId="28" xfId="0" applyFont="1" applyFill="1" applyBorder="1" applyAlignment="1">
      <alignment horizontal="left" indent="1"/>
    </xf>
    <xf numFmtId="0" fontId="24" fillId="20" borderId="18" xfId="0" applyFont="1" applyFill="1" applyBorder="1" applyAlignment="1">
      <alignment horizontal="center" vertical="center"/>
    </xf>
    <xf numFmtId="0" fontId="24" fillId="20" borderId="29" xfId="0" applyFont="1" applyFill="1" applyBorder="1" applyAlignment="1">
      <alignment horizontal="center" vertical="center" wrapText="1"/>
    </xf>
    <xf numFmtId="0" fontId="24" fillId="19" borderId="18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22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</cellXfs>
  <cellStyles count="45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2" xfId="43" xr:uid="{00000000-0005-0000-0000-00001C000000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#,##0.0</c:formatCode>
                <c:ptCount val="12"/>
                <c:pt idx="0">
                  <c:v>2558.0812500000002</c:v>
                </c:pt>
                <c:pt idx="1">
                  <c:v>2422.0693500000002</c:v>
                </c:pt>
                <c:pt idx="2">
                  <c:v>2259.24766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#,##0.0</c:formatCode>
                <c:ptCount val="12"/>
                <c:pt idx="0">
                  <c:v>4141.9623469999979</c:v>
                </c:pt>
                <c:pt idx="1">
                  <c:v>3383.6725660000011</c:v>
                </c:pt>
                <c:pt idx="2">
                  <c:v>3270.4368379999992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#,##0.0</c:formatCode>
                <c:ptCount val="12"/>
                <c:pt idx="0">
                  <c:v>623.26305000000002</c:v>
                </c:pt>
                <c:pt idx="1">
                  <c:v>535.49879199999998</c:v>
                </c:pt>
                <c:pt idx="2">
                  <c:v>462.27432999999996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#,##0.0</c:formatCode>
                <c:ptCount val="12"/>
                <c:pt idx="0">
                  <c:v>363.24294500000059</c:v>
                </c:pt>
                <c:pt idx="1">
                  <c:v>334.55956000000015</c:v>
                </c:pt>
                <c:pt idx="2">
                  <c:v>347.61819900000017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#,##0.0</c:formatCode>
                <c:ptCount val="12"/>
                <c:pt idx="0">
                  <c:v>120.27428799999991</c:v>
                </c:pt>
                <c:pt idx="1">
                  <c:v>172.10558699999984</c:v>
                </c:pt>
                <c:pt idx="2">
                  <c:v>197.20523000000054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#,##0.0</c:formatCode>
                <c:ptCount val="12"/>
                <c:pt idx="0">
                  <c:v>112.21346</c:v>
                </c:pt>
                <c:pt idx="1">
                  <c:v>113.04502000000001</c:v>
                </c:pt>
                <c:pt idx="2">
                  <c:v>110.35604000000001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'3.1'!$B$14:$M$14</c:f>
              <c:numCache>
                <c:formatCode>#,##0.0</c:formatCode>
                <c:ptCount val="12"/>
                <c:pt idx="0">
                  <c:v>74.051712999999992</c:v>
                </c:pt>
                <c:pt idx="1">
                  <c:v>114.68980300000008</c:v>
                </c:pt>
                <c:pt idx="2">
                  <c:v>79.787316999999916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'3.1'!$B$15:$M$15</c:f>
              <c:numCache>
                <c:formatCode>#,##0.0</c:formatCode>
                <c:ptCount val="12"/>
                <c:pt idx="0">
                  <c:v>61.970027999999836</c:v>
                </c:pt>
                <c:pt idx="1">
                  <c:v>102.65865300000061</c:v>
                </c:pt>
                <c:pt idx="2">
                  <c:v>228.03287999999978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17434240"/>
        <c:axId val="119170176"/>
      </c:barChart>
      <c:catAx>
        <c:axId val="117434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19170176"/>
        <c:crossesAt val="-4000"/>
        <c:auto val="1"/>
        <c:lblAlgn val="ctr"/>
        <c:lblOffset val="100"/>
        <c:noMultiLvlLbl val="0"/>
      </c:catAx>
      <c:valAx>
        <c:axId val="119170176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1743424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#,##0.0</c:formatCode>
                <c:ptCount val="3"/>
                <c:pt idx="0">
                  <c:v>157.02689000000029</c:v>
                </c:pt>
                <c:pt idx="1">
                  <c:v>184.268</c:v>
                </c:pt>
                <c:pt idx="2">
                  <c:v>752.78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1096499.2450000001</c:v>
                </c:pt>
                <c:pt idx="2">
                  <c:v>0</c:v>
                </c:pt>
                <c:pt idx="3">
                  <c:v>90462.147999999986</c:v>
                </c:pt>
                <c:pt idx="4">
                  <c:v>23552.969000000005</c:v>
                </c:pt>
                <c:pt idx="5">
                  <c:v>0</c:v>
                </c:pt>
                <c:pt idx="6">
                  <c:v>6967.4759999999997</c:v>
                </c:pt>
                <c:pt idx="7">
                  <c:v>16564.788000000026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3.3495500853937071E-2</c:v>
                </c:pt>
                <c:pt idx="1">
                  <c:v>4.311737329540094E-2</c:v>
                </c:pt>
                <c:pt idx="2">
                  <c:v>5.0505172121862438E-2</c:v>
                </c:pt>
                <c:pt idx="3">
                  <c:v>4.8134445850314504E-2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19680"/>
        <c:axId val="94521216"/>
      </c:barChart>
      <c:catAx>
        <c:axId val="945196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4521216"/>
        <c:crosses val="autoZero"/>
        <c:auto val="1"/>
        <c:lblAlgn val="ctr"/>
        <c:lblOffset val="100"/>
        <c:noMultiLvlLbl val="0"/>
      </c:catAx>
      <c:valAx>
        <c:axId val="945212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45196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0.12097455508221637</c:v>
                </c:pt>
                <c:pt idx="2">
                  <c:v>0</c:v>
                </c:pt>
                <c:pt idx="3">
                  <c:v>5.8775686107161877E-2</c:v>
                </c:pt>
                <c:pt idx="4">
                  <c:v>2.7188266792230287E-2</c:v>
                </c:pt>
                <c:pt idx="5">
                  <c:v>0</c:v>
                </c:pt>
                <c:pt idx="6">
                  <c:v>5.6567185022423562E-2</c:v>
                </c:pt>
                <c:pt idx="7">
                  <c:v>4.5921990209347188E-2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41696"/>
        <c:axId val="94543232"/>
      </c:barChart>
      <c:catAx>
        <c:axId val="94541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4543232"/>
        <c:crosses val="autoZero"/>
        <c:auto val="1"/>
        <c:lblAlgn val="ctr"/>
        <c:lblOffset val="100"/>
        <c:noMultiLvlLbl val="0"/>
      </c:catAx>
      <c:valAx>
        <c:axId val="945432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45416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'7.10'!$K$32:$M$32</c:f>
              <c:numCache>
                <c:formatCode>#,##0.0</c:formatCode>
                <c:ptCount val="3"/>
                <c:pt idx="0">
                  <c:v>520573.82199999999</c:v>
                </c:pt>
                <c:pt idx="1">
                  <c:v>330249.04300000001</c:v>
                </c:pt>
                <c:pt idx="2">
                  <c:v>245676.38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'7.10'!$K$34:$M$34</c:f>
              <c:numCache>
                <c:formatCode>#,##0.0</c:formatCode>
                <c:ptCount val="3"/>
                <c:pt idx="0">
                  <c:v>31855.901999999995</c:v>
                </c:pt>
                <c:pt idx="1">
                  <c:v>28811.479999999996</c:v>
                </c:pt>
                <c:pt idx="2">
                  <c:v>29794.765999999996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'7.10'!$K$35:$M$35</c:f>
              <c:numCache>
                <c:formatCode>#,##0.0</c:formatCode>
                <c:ptCount val="3"/>
                <c:pt idx="0">
                  <c:v>4156.8919999999998</c:v>
                </c:pt>
                <c:pt idx="1">
                  <c:v>8290.5260000000017</c:v>
                </c:pt>
                <c:pt idx="2">
                  <c:v>11105.551000000001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'7.10'!$K$37:$M$37</c:f>
              <c:numCache>
                <c:formatCode>#,##0.0</c:formatCode>
                <c:ptCount val="3"/>
                <c:pt idx="0">
                  <c:v>1411.6079999999999</c:v>
                </c:pt>
                <c:pt idx="1">
                  <c:v>3571.8420000000001</c:v>
                </c:pt>
                <c:pt idx="2">
                  <c:v>1984.0260000000001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'7.10'!$K$38:$M$38</c:f>
              <c:numCache>
                <c:formatCode>#,##0.0</c:formatCode>
                <c:ptCount val="3"/>
                <c:pt idx="0">
                  <c:v>2467.0069999999973</c:v>
                </c:pt>
                <c:pt idx="1">
                  <c:v>4006.5250000000019</c:v>
                </c:pt>
                <c:pt idx="2">
                  <c:v>10091.256000000027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872192"/>
        <c:axId val="100873728"/>
      </c:barChart>
      <c:catAx>
        <c:axId val="10087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0873728"/>
        <c:crosses val="autoZero"/>
        <c:auto val="1"/>
        <c:lblAlgn val="ctr"/>
        <c:lblOffset val="100"/>
        <c:noMultiLvlLbl val="0"/>
      </c:catAx>
      <c:valAx>
        <c:axId val="1008737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08721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0.10156464965124329</c:v>
                </c:pt>
                <c:pt idx="2">
                  <c:v>0</c:v>
                </c:pt>
                <c:pt idx="3">
                  <c:v>8.6531812172719311E-2</c:v>
                </c:pt>
                <c:pt idx="4">
                  <c:v>4.8061660557269209E-2</c:v>
                </c:pt>
                <c:pt idx="5">
                  <c:v>0</c:v>
                </c:pt>
                <c:pt idx="6">
                  <c:v>2.5946844970647889E-2</c:v>
                </c:pt>
                <c:pt idx="7">
                  <c:v>4.2185916945407416E-2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98688"/>
        <c:axId val="100900224"/>
      </c:barChart>
      <c:catAx>
        <c:axId val="100898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0900224"/>
        <c:crosses val="autoZero"/>
        <c:auto val="1"/>
        <c:lblAlgn val="ctr"/>
        <c:lblOffset val="100"/>
        <c:noMultiLvlLbl val="0"/>
      </c:catAx>
      <c:valAx>
        <c:axId val="100900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08986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404672"/>
        <c:axId val="101406208"/>
      </c:barChart>
      <c:catAx>
        <c:axId val="10140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406208"/>
        <c:crosses val="autoZero"/>
        <c:auto val="1"/>
        <c:lblAlgn val="ctr"/>
        <c:lblOffset val="100"/>
        <c:noMultiLvlLbl val="0"/>
      </c:catAx>
      <c:valAx>
        <c:axId val="1014062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14046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218189.99900000001</c:v>
                </c:pt>
                <c:pt idx="2">
                  <c:v>0</c:v>
                </c:pt>
                <c:pt idx="3">
                  <c:v>67308.089000000007</c:v>
                </c:pt>
                <c:pt idx="4">
                  <c:v>24819.500000000007</c:v>
                </c:pt>
                <c:pt idx="5">
                  <c:v>0</c:v>
                </c:pt>
                <c:pt idx="6">
                  <c:v>3870.5190000000002</c:v>
                </c:pt>
                <c:pt idx="7">
                  <c:v>37148.550000000003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2.7807941999181355E-2</c:v>
                </c:pt>
                <c:pt idx="1">
                  <c:v>6.0548495191691296E-2</c:v>
                </c:pt>
                <c:pt idx="2">
                  <c:v>5.9326315765595591E-2</c:v>
                </c:pt>
                <c:pt idx="3">
                  <c:v>5.8541209453706354E-2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67488"/>
        <c:axId val="101577472"/>
      </c:barChart>
      <c:catAx>
        <c:axId val="1015674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1577472"/>
        <c:crosses val="autoZero"/>
        <c:auto val="1"/>
        <c:lblAlgn val="ctr"/>
        <c:lblOffset val="100"/>
        <c:noMultiLvlLbl val="0"/>
      </c:catAx>
      <c:valAx>
        <c:axId val="101577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156748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2.4573683677149311E-2</c:v>
                </c:pt>
                <c:pt idx="2">
                  <c:v>0</c:v>
                </c:pt>
                <c:pt idx="3">
                  <c:v>7.1446829995838373E-2</c:v>
                </c:pt>
                <c:pt idx="4">
                  <c:v>1.8731624486875837E-2</c:v>
                </c:pt>
                <c:pt idx="5">
                  <c:v>1.2804097311139564E-3</c:v>
                </c:pt>
                <c:pt idx="6">
                  <c:v>1.5673824183296527E-2</c:v>
                </c:pt>
                <c:pt idx="7">
                  <c:v>0.10194885416039647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851904"/>
        <c:axId val="101853440"/>
      </c:barChart>
      <c:catAx>
        <c:axId val="101851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1853440"/>
        <c:crosses val="autoZero"/>
        <c:auto val="1"/>
        <c:lblAlgn val="ctr"/>
        <c:lblOffset val="100"/>
        <c:noMultiLvlLbl val="0"/>
      </c:catAx>
      <c:valAx>
        <c:axId val="1018534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18519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'7.11'!$K$32:$M$32</c:f>
              <c:numCache>
                <c:formatCode>#,##0.0</c:formatCode>
                <c:ptCount val="3"/>
                <c:pt idx="0">
                  <c:v>83141.676999999996</c:v>
                </c:pt>
                <c:pt idx="1">
                  <c:v>69999.812000000005</c:v>
                </c:pt>
                <c:pt idx="2">
                  <c:v>65048.509999999995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'7.11'!$K$34:$M$34</c:f>
              <c:numCache>
                <c:formatCode>#,##0.0</c:formatCode>
                <c:ptCount val="3"/>
                <c:pt idx="0">
                  <c:v>22934.159999999996</c:v>
                </c:pt>
                <c:pt idx="1">
                  <c:v>21346.916000000005</c:v>
                </c:pt>
                <c:pt idx="2">
                  <c:v>23027.013000000006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'7.11'!$K$35:$M$35</c:f>
              <c:numCache>
                <c:formatCode>#,##0.0</c:formatCode>
                <c:ptCount val="3"/>
                <c:pt idx="0">
                  <c:v>4412.6409999999978</c:v>
                </c:pt>
                <c:pt idx="1">
                  <c:v>9371.0830000000042</c:v>
                </c:pt>
                <c:pt idx="2">
                  <c:v>11035.776000000003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'7.11'!$K$37:$M$37</c:f>
              <c:numCache>
                <c:formatCode>#,##0.0</c:formatCode>
                <c:ptCount val="3"/>
                <c:pt idx="0">
                  <c:v>818.69799999999998</c:v>
                </c:pt>
                <c:pt idx="1">
                  <c:v>1768.9180000000001</c:v>
                </c:pt>
                <c:pt idx="2">
                  <c:v>1282.903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'7.11'!$K$38:$M$38</c:f>
              <c:numCache>
                <c:formatCode>#,##0.0</c:formatCode>
                <c:ptCount val="3"/>
                <c:pt idx="0">
                  <c:v>6326.6449999999895</c:v>
                </c:pt>
                <c:pt idx="1">
                  <c:v>9056.6699999999855</c:v>
                </c:pt>
                <c:pt idx="2">
                  <c:v>21765.23500000003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890688"/>
        <c:axId val="101896576"/>
      </c:barChart>
      <c:catAx>
        <c:axId val="1018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1896576"/>
        <c:crosses val="autoZero"/>
        <c:auto val="1"/>
        <c:lblAlgn val="ctr"/>
        <c:lblOffset val="100"/>
        <c:noMultiLvlLbl val="0"/>
      </c:catAx>
      <c:valAx>
        <c:axId val="1018965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189068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'4.3'!$E$8:$G$8</c:f>
              <c:numCache>
                <c:formatCode>#,##0.0</c:formatCode>
                <c:ptCount val="3"/>
                <c:pt idx="0">
                  <c:v>37281.965999999942</c:v>
                </c:pt>
                <c:pt idx="1">
                  <c:v>58921.197999999938</c:v>
                </c:pt>
                <c:pt idx="2">
                  <c:v>68103.204000000027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'4.3'!$E$9:$G$9</c:f>
              <c:numCache>
                <c:formatCode>#,##0.0</c:formatCode>
                <c:ptCount val="3"/>
                <c:pt idx="0">
                  <c:v>40788.606999999996</c:v>
                </c:pt>
                <c:pt idx="1">
                  <c:v>63568.941000000013</c:v>
                </c:pt>
                <c:pt idx="2">
                  <c:v>72233.855000000025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'4.3'!$E$10:$G$10</c:f>
              <c:numCache>
                <c:formatCode>#,##0.0</c:formatCode>
                <c:ptCount val="3"/>
                <c:pt idx="0">
                  <c:v>42268.829999999994</c:v>
                </c:pt>
                <c:pt idx="1">
                  <c:v>49805.365999999995</c:v>
                </c:pt>
                <c:pt idx="2">
                  <c:v>57086.776999999995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37056"/>
        <c:axId val="46638592"/>
      </c:barChart>
      <c:catAx>
        <c:axId val="4663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6638592"/>
        <c:crosses val="autoZero"/>
        <c:auto val="1"/>
        <c:lblAlgn val="ctr"/>
        <c:lblOffset val="100"/>
        <c:noMultiLvlLbl val="0"/>
      </c:catAx>
      <c:valAx>
        <c:axId val="466385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66370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2.0210128649783176E-2</c:v>
                </c:pt>
                <c:pt idx="2">
                  <c:v>0</c:v>
                </c:pt>
                <c:pt idx="3">
                  <c:v>6.4383734454908984E-2</c:v>
                </c:pt>
                <c:pt idx="4">
                  <c:v>5.0646115324193025E-2</c:v>
                </c:pt>
                <c:pt idx="5">
                  <c:v>0</c:v>
                </c:pt>
                <c:pt idx="6">
                  <c:v>1.4413792950122413E-2</c:v>
                </c:pt>
                <c:pt idx="7">
                  <c:v>9.4607045073097959E-2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48512"/>
        <c:axId val="102050048"/>
      </c:barChart>
      <c:catAx>
        <c:axId val="102048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050048"/>
        <c:crosses val="autoZero"/>
        <c:auto val="1"/>
        <c:lblAlgn val="ctr"/>
        <c:lblOffset val="100"/>
        <c:noMultiLvlLbl val="0"/>
      </c:catAx>
      <c:valAx>
        <c:axId val="1020500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0485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91392"/>
        <c:axId val="102244736"/>
      </c:barChart>
      <c:catAx>
        <c:axId val="102091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244736"/>
        <c:crosses val="autoZero"/>
        <c:auto val="1"/>
        <c:lblAlgn val="ctr"/>
        <c:lblOffset val="100"/>
        <c:noMultiLvlLbl val="0"/>
      </c:catAx>
      <c:valAx>
        <c:axId val="102244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0913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1512704.8419999999</c:v>
                </c:pt>
                <c:pt idx="2">
                  <c:v>0</c:v>
                </c:pt>
                <c:pt idx="3">
                  <c:v>109121.685</c:v>
                </c:pt>
                <c:pt idx="4">
                  <c:v>150596.06999999995</c:v>
                </c:pt>
                <c:pt idx="5">
                  <c:v>15554.4</c:v>
                </c:pt>
                <c:pt idx="6">
                  <c:v>3620.904</c:v>
                </c:pt>
                <c:pt idx="7">
                  <c:v>45005.255000000012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0.11509925029468493</c:v>
                </c:pt>
                <c:pt idx="1">
                  <c:v>0.12160085339880751</c:v>
                </c:pt>
                <c:pt idx="2">
                  <c:v>0.12649215663611349</c:v>
                </c:pt>
                <c:pt idx="3">
                  <c:v>0.18619195336173613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5248"/>
        <c:axId val="102327040"/>
      </c:barChart>
      <c:catAx>
        <c:axId val="1023252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327040"/>
        <c:crosses val="autoZero"/>
        <c:auto val="1"/>
        <c:lblAlgn val="ctr"/>
        <c:lblOffset val="100"/>
        <c:noMultiLvlLbl val="0"/>
      </c:catAx>
      <c:valAx>
        <c:axId val="10232704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3252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0.15690154085820121</c:v>
                </c:pt>
                <c:pt idx="2">
                  <c:v>0</c:v>
                </c:pt>
                <c:pt idx="3">
                  <c:v>0.20874220200735619</c:v>
                </c:pt>
                <c:pt idx="4">
                  <c:v>0.58885292578097626</c:v>
                </c:pt>
                <c:pt idx="5">
                  <c:v>3.8412291933418691E-2</c:v>
                </c:pt>
                <c:pt idx="6">
                  <c:v>1.7806878451850416E-2</c:v>
                </c:pt>
                <c:pt idx="7">
                  <c:v>0.11977930770716094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39328"/>
        <c:axId val="102340864"/>
      </c:barChart>
      <c:catAx>
        <c:axId val="10233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340864"/>
        <c:crosses val="autoZero"/>
        <c:auto val="1"/>
        <c:lblAlgn val="ctr"/>
        <c:lblOffset val="100"/>
        <c:noMultiLvlLbl val="0"/>
      </c:catAx>
      <c:valAx>
        <c:axId val="102340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339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'7.12'!$K$32:$M$32</c:f>
              <c:numCache>
                <c:formatCode>#,##0.0</c:formatCode>
                <c:ptCount val="3"/>
                <c:pt idx="0">
                  <c:v>520449.92300000001</c:v>
                </c:pt>
                <c:pt idx="1">
                  <c:v>472245.02399999992</c:v>
                </c:pt>
                <c:pt idx="2">
                  <c:v>520009.89500000002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'7.12'!$K$34:$M$34</c:f>
              <c:numCache>
                <c:formatCode>#,##0.0</c:formatCode>
                <c:ptCount val="3"/>
                <c:pt idx="0">
                  <c:v>37928.506999999998</c:v>
                </c:pt>
                <c:pt idx="1">
                  <c:v>35028.751999999986</c:v>
                </c:pt>
                <c:pt idx="2">
                  <c:v>36164.426000000007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'7.12'!$K$35:$M$35</c:f>
              <c:numCache>
                <c:formatCode>#,##0.0</c:formatCode>
                <c:ptCount val="3"/>
                <c:pt idx="0">
                  <c:v>43926.319000000003</c:v>
                </c:pt>
                <c:pt idx="1">
                  <c:v>55220.305999999968</c:v>
                </c:pt>
                <c:pt idx="2">
                  <c:v>51449.444999999985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'7.12'!$K$36:$M$36</c:f>
              <c:numCache>
                <c:formatCode>#,##0.0</c:formatCode>
                <c:ptCount val="3"/>
                <c:pt idx="0">
                  <c:v>5092</c:v>
                </c:pt>
                <c:pt idx="1">
                  <c:v>4949.3900000000003</c:v>
                </c:pt>
                <c:pt idx="2">
                  <c:v>5513.01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'7.12'!$K$37:$M$37</c:f>
              <c:numCache>
                <c:formatCode>#,##0.0</c:formatCode>
                <c:ptCount val="3"/>
                <c:pt idx="0">
                  <c:v>783.59300000000007</c:v>
                </c:pt>
                <c:pt idx="1">
                  <c:v>1736.191</c:v>
                </c:pt>
                <c:pt idx="2">
                  <c:v>1101.1199999999999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'7.12'!$K$38:$M$38</c:f>
              <c:numCache>
                <c:formatCode>#,##0.0</c:formatCode>
                <c:ptCount val="3"/>
                <c:pt idx="0">
                  <c:v>7297.1020000000071</c:v>
                </c:pt>
                <c:pt idx="1">
                  <c:v>10982.802999999989</c:v>
                </c:pt>
                <c:pt idx="2">
                  <c:v>26725.350000000017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86304"/>
        <c:axId val="102400384"/>
      </c:barChart>
      <c:catAx>
        <c:axId val="1023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400384"/>
        <c:crosses val="autoZero"/>
        <c:auto val="1"/>
        <c:lblAlgn val="ctr"/>
        <c:lblOffset val="100"/>
        <c:noMultiLvlLbl val="0"/>
      </c:catAx>
      <c:valAx>
        <c:axId val="1024003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38630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0.14011622716937605</c:v>
                </c:pt>
                <c:pt idx="2">
                  <c:v>0</c:v>
                </c:pt>
                <c:pt idx="3">
                  <c:v>0.10438064272352501</c:v>
                </c:pt>
                <c:pt idx="4">
                  <c:v>0.30730296454764361</c:v>
                </c:pt>
                <c:pt idx="5">
                  <c:v>4.6346028175419822E-2</c:v>
                </c:pt>
                <c:pt idx="6">
                  <c:v>1.3484227967430219E-2</c:v>
                </c:pt>
                <c:pt idx="7">
                  <c:v>0.11461589182649842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413056"/>
        <c:axId val="102414592"/>
      </c:barChart>
      <c:catAx>
        <c:axId val="10241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414592"/>
        <c:crosses val="autoZero"/>
        <c:auto val="1"/>
        <c:lblAlgn val="ctr"/>
        <c:lblOffset val="100"/>
        <c:noMultiLvlLbl val="0"/>
      </c:catAx>
      <c:valAx>
        <c:axId val="10241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413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91104"/>
        <c:axId val="102596992"/>
      </c:barChart>
      <c:catAx>
        <c:axId val="10259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596992"/>
        <c:crosses val="autoZero"/>
        <c:auto val="1"/>
        <c:lblAlgn val="ctr"/>
        <c:lblOffset val="100"/>
        <c:noMultiLvlLbl val="0"/>
      </c:catAx>
      <c:valAx>
        <c:axId val="102596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59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5879958.4550000001</c:v>
                </c:pt>
                <c:pt idx="2">
                  <c:v>1011309.81</c:v>
                </c:pt>
                <c:pt idx="3">
                  <c:v>55831.564000000013</c:v>
                </c:pt>
                <c:pt idx="4">
                  <c:v>89686.214000000007</c:v>
                </c:pt>
                <c:pt idx="5">
                  <c:v>0</c:v>
                </c:pt>
                <c:pt idx="6">
                  <c:v>72418.928000000014</c:v>
                </c:pt>
                <c:pt idx="7">
                  <c:v>25470.551000000025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0.24658803802448598</c:v>
                </c:pt>
                <c:pt idx="1">
                  <c:v>7.1400923535781979E-2</c:v>
                </c:pt>
                <c:pt idx="2">
                  <c:v>6.9840404828944574E-2</c:v>
                </c:pt>
                <c:pt idx="3">
                  <c:v>6.944968422300396E-2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48544"/>
        <c:axId val="102750080"/>
      </c:barChart>
      <c:catAx>
        <c:axId val="1027485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750080"/>
        <c:crosses val="autoZero"/>
        <c:auto val="1"/>
        <c:lblAlgn val="ctr"/>
        <c:lblOffset val="100"/>
        <c:noMultiLvlLbl val="0"/>
      </c:catAx>
      <c:valAx>
        <c:axId val="10275008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74854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PVE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'4.3'!$E$17:$G$17</c:f>
              <c:numCache>
                <c:formatCode>#,##0.0</c:formatCode>
                <c:ptCount val="3"/>
                <c:pt idx="0">
                  <c:v>112213.45999999999</c:v>
                </c:pt>
                <c:pt idx="1">
                  <c:v>113045.02</c:v>
                </c:pt>
                <c:pt idx="2">
                  <c:v>110356.04000000001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36896"/>
        <c:axId val="46738432"/>
      </c:barChart>
      <c:catAx>
        <c:axId val="4673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6738432"/>
        <c:crosses val="autoZero"/>
        <c:auto val="1"/>
        <c:lblAlgn val="ctr"/>
        <c:lblOffset val="100"/>
        <c:noMultiLvlLbl val="0"/>
      </c:catAx>
      <c:valAx>
        <c:axId val="467384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6736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0.42202692192220864</c:v>
                </c:pt>
                <c:pt idx="2">
                  <c:v>0.61972863953061974</c:v>
                </c:pt>
                <c:pt idx="3">
                  <c:v>4.8239285616202596E-2</c:v>
                </c:pt>
                <c:pt idx="4">
                  <c:v>7.0673864016749313E-2</c:v>
                </c:pt>
                <c:pt idx="5">
                  <c:v>0</c:v>
                </c:pt>
                <c:pt idx="6">
                  <c:v>0.25573081562220651</c:v>
                </c:pt>
                <c:pt idx="7">
                  <c:v>7.8738939381634551E-2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27904"/>
        <c:axId val="102829440"/>
      </c:barChart>
      <c:catAx>
        <c:axId val="102827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829440"/>
        <c:crosses val="autoZero"/>
        <c:auto val="1"/>
        <c:lblAlgn val="ctr"/>
        <c:lblOffset val="100"/>
        <c:noMultiLvlLbl val="0"/>
      </c:catAx>
      <c:valAx>
        <c:axId val="1028294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8279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'7.13'!$K$32:$M$32</c:f>
              <c:numCache>
                <c:formatCode>#,##0.0</c:formatCode>
                <c:ptCount val="3"/>
                <c:pt idx="0">
                  <c:v>2274746.5660000006</c:v>
                </c:pt>
                <c:pt idx="1">
                  <c:v>1819829.1119999997</c:v>
                </c:pt>
                <c:pt idx="2">
                  <c:v>1785382.7769999998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'7.13'!$K$33:$M$33</c:f>
              <c:numCache>
                <c:formatCode>#,##0.0</c:formatCode>
                <c:ptCount val="3"/>
                <c:pt idx="0">
                  <c:v>411547.57</c:v>
                </c:pt>
                <c:pt idx="1">
                  <c:v>340420.78</c:v>
                </c:pt>
                <c:pt idx="2">
                  <c:v>259341.46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'7.13'!$K$34:$M$34</c:f>
              <c:numCache>
                <c:formatCode>#,##0.0</c:formatCode>
                <c:ptCount val="3"/>
                <c:pt idx="0">
                  <c:v>19825.081000000002</c:v>
                </c:pt>
                <c:pt idx="1">
                  <c:v>18034.074000000004</c:v>
                </c:pt>
                <c:pt idx="2">
                  <c:v>17972.409000000011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'7.13'!$K$35:$M$35</c:f>
              <c:numCache>
                <c:formatCode>#,##0.0</c:formatCode>
                <c:ptCount val="3"/>
                <c:pt idx="0">
                  <c:v>22323.97</c:v>
                </c:pt>
                <c:pt idx="1">
                  <c:v>32225.705000000002</c:v>
                </c:pt>
                <c:pt idx="2">
                  <c:v>35136.538999999997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'7.13'!$K$37:$M$37</c:f>
              <c:numCache>
                <c:formatCode>#,##0.0</c:formatCode>
                <c:ptCount val="3"/>
                <c:pt idx="0">
                  <c:v>19447.787000000004</c:v>
                </c:pt>
                <c:pt idx="1">
                  <c:v>32917.875000000015</c:v>
                </c:pt>
                <c:pt idx="2">
                  <c:v>20053.266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'7.13'!$K$38:$M$38</c:f>
              <c:numCache>
                <c:formatCode>#,##0.0</c:formatCode>
                <c:ptCount val="3"/>
                <c:pt idx="0">
                  <c:v>3463.9470000000024</c:v>
                </c:pt>
                <c:pt idx="1">
                  <c:v>5897.9820000000082</c:v>
                </c:pt>
                <c:pt idx="2">
                  <c:v>16108.622000000014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866944"/>
        <c:axId val="102868480"/>
      </c:barChart>
      <c:catAx>
        <c:axId val="10286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868480"/>
        <c:crosses val="autoZero"/>
        <c:auto val="1"/>
        <c:lblAlgn val="ctr"/>
        <c:lblOffset val="100"/>
        <c:noMultiLvlLbl val="0"/>
      </c:catAx>
      <c:valAx>
        <c:axId val="1028684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86694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0.54463869735354054</c:v>
                </c:pt>
                <c:pt idx="2">
                  <c:v>0.62386628223864216</c:v>
                </c:pt>
                <c:pt idx="3">
                  <c:v>5.3405833447124851E-2</c:v>
                </c:pt>
                <c:pt idx="4">
                  <c:v>0.18301167780310862</c:v>
                </c:pt>
                <c:pt idx="5">
                  <c:v>0</c:v>
                </c:pt>
                <c:pt idx="6">
                  <c:v>0.26968771729626512</c:v>
                </c:pt>
                <c:pt idx="7">
                  <c:v>6.4866423224961473E-2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930304"/>
        <c:axId val="102931840"/>
      </c:barChart>
      <c:catAx>
        <c:axId val="102930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2931840"/>
        <c:crosses val="autoZero"/>
        <c:auto val="1"/>
        <c:lblAlgn val="ctr"/>
        <c:lblOffset val="100"/>
        <c:noMultiLvlLbl val="0"/>
      </c:catAx>
      <c:valAx>
        <c:axId val="1029318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29303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00416"/>
        <c:axId val="103101952"/>
      </c:barChart>
      <c:catAx>
        <c:axId val="10310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101952"/>
        <c:crosses val="autoZero"/>
        <c:auto val="1"/>
        <c:lblAlgn val="ctr"/>
        <c:lblOffset val="100"/>
        <c:noMultiLvlLbl val="0"/>
      </c:catAx>
      <c:valAx>
        <c:axId val="1031019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31004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102599.788</c:v>
                </c:pt>
                <c:pt idx="2">
                  <c:v>0</c:v>
                </c:pt>
                <c:pt idx="3">
                  <c:v>38981.922999999995</c:v>
                </c:pt>
                <c:pt idx="4">
                  <c:v>9421.2760000000017</c:v>
                </c:pt>
                <c:pt idx="5">
                  <c:v>0</c:v>
                </c:pt>
                <c:pt idx="6">
                  <c:v>60.243000000000002</c:v>
                </c:pt>
                <c:pt idx="7">
                  <c:v>32119.157000000007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6.6978879109186859E-2</c:v>
                </c:pt>
                <c:pt idx="1">
                  <c:v>4.4311977123849253E-2</c:v>
                </c:pt>
                <c:pt idx="2">
                  <c:v>5.3898407617592674E-2</c:v>
                </c:pt>
                <c:pt idx="3">
                  <c:v>5.9306387984497486E-2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05600"/>
        <c:axId val="103307136"/>
      </c:barChart>
      <c:catAx>
        <c:axId val="1033056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3307136"/>
        <c:crosses val="autoZero"/>
        <c:auto val="1"/>
        <c:lblAlgn val="ctr"/>
        <c:lblOffset val="100"/>
        <c:noMultiLvlLbl val="0"/>
      </c:catAx>
      <c:valAx>
        <c:axId val="1033071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33056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1.2982746373427488E-2</c:v>
                </c:pt>
                <c:pt idx="2">
                  <c:v>0</c:v>
                </c:pt>
                <c:pt idx="3">
                  <c:v>3.9027461186963867E-2</c:v>
                </c:pt>
                <c:pt idx="4">
                  <c:v>6.9762134838868275E-3</c:v>
                </c:pt>
                <c:pt idx="5">
                  <c:v>0</c:v>
                </c:pt>
                <c:pt idx="6">
                  <c:v>6.6289669948152614E-4</c:v>
                </c:pt>
                <c:pt idx="7">
                  <c:v>7.6393787552948664E-2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15328"/>
        <c:axId val="103316864"/>
      </c:barChart>
      <c:catAx>
        <c:axId val="103315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3316864"/>
        <c:crosses val="autoZero"/>
        <c:auto val="1"/>
        <c:lblAlgn val="ctr"/>
        <c:lblOffset val="100"/>
        <c:noMultiLvlLbl val="0"/>
      </c:catAx>
      <c:valAx>
        <c:axId val="103316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3315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'7.14'!$K$32:$M$32</c:f>
              <c:numCache>
                <c:formatCode>#,##0.0</c:formatCode>
                <c:ptCount val="3"/>
                <c:pt idx="0">
                  <c:v>39713.650000000009</c:v>
                </c:pt>
                <c:pt idx="1">
                  <c:v>33539.252</c:v>
                </c:pt>
                <c:pt idx="2">
                  <c:v>29346.885999999995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'7.14'!$K$34:$M$34</c:f>
              <c:numCache>
                <c:formatCode>#,##0.0</c:formatCode>
                <c:ptCount val="3"/>
                <c:pt idx="0">
                  <c:v>14529.414999999999</c:v>
                </c:pt>
                <c:pt idx="1">
                  <c:v>12076.844999999998</c:v>
                </c:pt>
                <c:pt idx="2">
                  <c:v>12375.662999999997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'7.14'!$K$35:$M$35</c:f>
              <c:numCache>
                <c:formatCode>#,##0.0</c:formatCode>
                <c:ptCount val="3"/>
                <c:pt idx="0">
                  <c:v>2220.0830000000005</c:v>
                </c:pt>
                <c:pt idx="1">
                  <c:v>3437.3550000000005</c:v>
                </c:pt>
                <c:pt idx="2">
                  <c:v>3763.8379999999997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'7.14'!$K$37:$M$37</c:f>
              <c:numCache>
                <c:formatCode>#,##0.0</c:formatCode>
                <c:ptCount val="3"/>
                <c:pt idx="0">
                  <c:v>17.951000000000001</c:v>
                </c:pt>
                <c:pt idx="1">
                  <c:v>23.67</c:v>
                </c:pt>
                <c:pt idx="2">
                  <c:v>18.622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'7.14'!$K$38:$M$38</c:f>
              <c:numCache>
                <c:formatCode>#,##0.0</c:formatCode>
                <c:ptCount val="3"/>
                <c:pt idx="0">
                  <c:v>4867.5780000000095</c:v>
                </c:pt>
                <c:pt idx="1">
                  <c:v>8981.0850000000009</c:v>
                </c:pt>
                <c:pt idx="2">
                  <c:v>18270.493999999995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501824"/>
        <c:axId val="103503360"/>
      </c:barChart>
      <c:catAx>
        <c:axId val="1035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3503360"/>
        <c:crosses val="autoZero"/>
        <c:auto val="1"/>
        <c:lblAlgn val="ctr"/>
        <c:lblOffset val="100"/>
        <c:noMultiLvlLbl val="0"/>
      </c:catAx>
      <c:valAx>
        <c:axId val="1035033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35018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9.5034370247211938E-3</c:v>
                </c:pt>
                <c:pt idx="2">
                  <c:v>0</c:v>
                </c:pt>
                <c:pt idx="3">
                  <c:v>3.7288263806950578E-2</c:v>
                </c:pt>
                <c:pt idx="4">
                  <c:v>1.922484460996603E-2</c:v>
                </c:pt>
                <c:pt idx="5">
                  <c:v>0</c:v>
                </c:pt>
                <c:pt idx="6">
                  <c:v>2.2434462372984722E-4</c:v>
                </c:pt>
                <c:pt idx="7">
                  <c:v>8.1798577172161768E-2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11936"/>
        <c:axId val="103513472"/>
      </c:barChart>
      <c:catAx>
        <c:axId val="103511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3513472"/>
        <c:crosses val="autoZero"/>
        <c:auto val="1"/>
        <c:lblAlgn val="ctr"/>
        <c:lblOffset val="100"/>
        <c:noMultiLvlLbl val="0"/>
      </c:catAx>
      <c:valAx>
        <c:axId val="103513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3511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63264"/>
        <c:axId val="103564800"/>
      </c:barChart>
      <c:catAx>
        <c:axId val="10356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564800"/>
        <c:crosses val="autoZero"/>
        <c:auto val="1"/>
        <c:lblAlgn val="ctr"/>
        <c:lblOffset val="100"/>
        <c:noMultiLvlLbl val="0"/>
      </c:catAx>
      <c:valAx>
        <c:axId val="103564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3563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72"/>
        <c:axId val="46763008"/>
      </c:barChart>
      <c:catAx>
        <c:axId val="467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763008"/>
        <c:crosses val="autoZero"/>
        <c:auto val="1"/>
        <c:lblAlgn val="ctr"/>
        <c:lblOffset val="100"/>
        <c:noMultiLvlLbl val="0"/>
      </c:catAx>
      <c:valAx>
        <c:axId val="46763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67614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#,##0.0</c:formatCode>
                <c:ptCount val="12"/>
                <c:pt idx="0">
                  <c:v>-2514.4569999999999</c:v>
                </c:pt>
                <c:pt idx="1">
                  <c:v>-1952.095</c:v>
                </c:pt>
                <c:pt idx="2">
                  <c:v>-1680.8980000000001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#,##0.0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#,##0.0</c:formatCode>
                <c:ptCount val="12"/>
                <c:pt idx="0">
                  <c:v>1692.4839999999999</c:v>
                </c:pt>
                <c:pt idx="1">
                  <c:v>1313.009</c:v>
                </c:pt>
                <c:pt idx="2">
                  <c:v>1218.885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#,##0.0</c:formatCode>
                <c:ptCount val="12"/>
                <c:pt idx="0">
                  <c:v>8.3830000000000002E-2</c:v>
                </c:pt>
                <c:pt idx="1">
                  <c:v>7.6990959999999999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3604608"/>
        <c:axId val="103606144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'8'!$B$6:$D$6</c:f>
              <c:numCache>
                <c:formatCode>#,##0.0</c:formatCode>
                <c:ptCount val="3"/>
                <c:pt idx="0">
                  <c:v>-866.825558</c:v>
                </c:pt>
                <c:pt idx="1">
                  <c:v>-672.92486199999985</c:v>
                </c:pt>
                <c:pt idx="2">
                  <c:v>-495.15287100000023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48736"/>
        <c:axId val="103607680"/>
      </c:lineChart>
      <c:catAx>
        <c:axId val="10360460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3606144"/>
        <c:crosses val="autoZero"/>
        <c:auto val="1"/>
        <c:lblAlgn val="ctr"/>
        <c:lblOffset val="100"/>
        <c:noMultiLvlLbl val="0"/>
      </c:catAx>
      <c:valAx>
        <c:axId val="103606144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3604608"/>
        <c:crosses val="autoZero"/>
        <c:crossBetween val="between"/>
        <c:majorUnit val="500"/>
        <c:minorUnit val="500"/>
      </c:valAx>
      <c:valAx>
        <c:axId val="103607680"/>
        <c:scaling>
          <c:orientation val="minMax"/>
          <c:max val="2000"/>
          <c:min val="-3000"/>
        </c:scaling>
        <c:delete val="1"/>
        <c:axPos val="r"/>
        <c:numFmt formatCode="#,##0.0" sourceLinked="1"/>
        <c:majorTickMark val="out"/>
        <c:minorTickMark val="none"/>
        <c:tickLblPos val="nextTo"/>
        <c:crossAx val="103748736"/>
        <c:crosses val="max"/>
        <c:crossBetween val="between"/>
        <c:majorUnit val="500"/>
        <c:minorUnit val="500"/>
      </c:valAx>
      <c:catAx>
        <c:axId val="10374873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036076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803520"/>
        <c:axId val="103940480"/>
      </c:barChart>
      <c:catAx>
        <c:axId val="10380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940480"/>
        <c:crosses val="autoZero"/>
        <c:auto val="1"/>
        <c:lblAlgn val="ctr"/>
        <c:lblOffset val="100"/>
        <c:noMultiLvlLbl val="0"/>
      </c:catAx>
      <c:valAx>
        <c:axId val="103940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38035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166123.02104286719</c:v>
                </c:pt>
                <c:pt idx="1">
                  <c:v>204670.41943627244</c:v>
                </c:pt>
                <c:pt idx="2">
                  <c:v>212355.62086900946</c:v>
                </c:pt>
                <c:pt idx="3">
                  <c:v>193319.76984075643</c:v>
                </c:pt>
                <c:pt idx="4">
                  <c:v>194661.49490260248</c:v>
                </c:pt>
                <c:pt idx="5">
                  <c:v>230890.18613604188</c:v>
                </c:pt>
                <c:pt idx="6">
                  <c:v>240731.80416400623</c:v>
                </c:pt>
                <c:pt idx="7">
                  <c:v>237227.20630888606</c:v>
                </c:pt>
                <c:pt idx="8">
                  <c:v>233906.32439772628</c:v>
                </c:pt>
                <c:pt idx="9">
                  <c:v>226473.54727573498</c:v>
                </c:pt>
                <c:pt idx="10">
                  <c:v>198222.1302760496</c:v>
                </c:pt>
                <c:pt idx="11">
                  <c:v>195051.32904509982</c:v>
                </c:pt>
                <c:pt idx="12">
                  <c:v>235402.10822795151</c:v>
                </c:pt>
                <c:pt idx="13">
                  <c:v>241924.88233609192</c:v>
                </c:pt>
                <c:pt idx="14">
                  <c:v>243615.94936432506</c:v>
                </c:pt>
                <c:pt idx="15">
                  <c:v>243261.84524367223</c:v>
                </c:pt>
                <c:pt idx="16">
                  <c:v>241573.57689585077</c:v>
                </c:pt>
                <c:pt idx="17">
                  <c:v>214105.86478331219</c:v>
                </c:pt>
                <c:pt idx="18">
                  <c:v>208008.96531553741</c:v>
                </c:pt>
                <c:pt idx="19">
                  <c:v>241547.76667225634</c:v>
                </c:pt>
                <c:pt idx="20">
                  <c:v>248959.07111871263</c:v>
                </c:pt>
                <c:pt idx="21">
                  <c:v>250157.0171899022</c:v>
                </c:pt>
                <c:pt idx="22">
                  <c:v>245692.629918071</c:v>
                </c:pt>
                <c:pt idx="23">
                  <c:v>247489.35664460709</c:v>
                </c:pt>
                <c:pt idx="24">
                  <c:v>219616.41354300475</c:v>
                </c:pt>
                <c:pt idx="25">
                  <c:v>214576.10736795623</c:v>
                </c:pt>
                <c:pt idx="26">
                  <c:v>245134.8029179622</c:v>
                </c:pt>
                <c:pt idx="27">
                  <c:v>245723.2441932449</c:v>
                </c:pt>
                <c:pt idx="28">
                  <c:v>245954.61797642711</c:v>
                </c:pt>
                <c:pt idx="29">
                  <c:v>243082.40742503054</c:v>
                </c:pt>
                <c:pt idx="30">
                  <c:v>230939.68917103179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56864"/>
        <c:axId val="103958400"/>
      </c:scatterChart>
      <c:valAx>
        <c:axId val="103956864"/>
        <c:scaling>
          <c:orientation val="minMax"/>
          <c:max val="43861"/>
          <c:min val="4383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03958400"/>
        <c:crosses val="autoZero"/>
        <c:crossBetween val="midCat"/>
        <c:majorUnit val="1"/>
      </c:valAx>
      <c:valAx>
        <c:axId val="1039584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3956864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7816.95820725262</c:v>
                </c:pt>
                <c:pt idx="1">
                  <c:v>9568.62566764244</c:v>
                </c:pt>
                <c:pt idx="2">
                  <c:v>9857.1204437551896</c:v>
                </c:pt>
                <c:pt idx="3">
                  <c:v>9054.2054177765403</c:v>
                </c:pt>
                <c:pt idx="4">
                  <c:v>9156.5350997986807</c:v>
                </c:pt>
                <c:pt idx="5">
                  <c:v>10645.8793151641</c:v>
                </c:pt>
                <c:pt idx="6">
                  <c:v>11096.521553529001</c:v>
                </c:pt>
                <c:pt idx="7">
                  <c:v>10892.4713573508</c:v>
                </c:pt>
                <c:pt idx="8">
                  <c:v>10826.5695344537</c:v>
                </c:pt>
                <c:pt idx="9">
                  <c:v>10544.0911545743</c:v>
                </c:pt>
                <c:pt idx="10">
                  <c:v>9282.7681282728299</c:v>
                </c:pt>
                <c:pt idx="11">
                  <c:v>9034.8734262983999</c:v>
                </c:pt>
                <c:pt idx="12">
                  <c:v>10860.8675624427</c:v>
                </c:pt>
                <c:pt idx="13">
                  <c:v>11211.4520936107</c:v>
                </c:pt>
                <c:pt idx="14">
                  <c:v>11204.4980525218</c:v>
                </c:pt>
                <c:pt idx="15">
                  <c:v>11164.7127570668</c:v>
                </c:pt>
                <c:pt idx="16">
                  <c:v>11238.754128537101</c:v>
                </c:pt>
                <c:pt idx="17">
                  <c:v>10088.990274981999</c:v>
                </c:pt>
                <c:pt idx="18">
                  <c:v>9560.6202315193805</c:v>
                </c:pt>
                <c:pt idx="19">
                  <c:v>11163.6264762546</c:v>
                </c:pt>
                <c:pt idx="20">
                  <c:v>11349.8946851944</c:v>
                </c:pt>
                <c:pt idx="21">
                  <c:v>11648.8380775977</c:v>
                </c:pt>
                <c:pt idx="22">
                  <c:v>11201.136709566101</c:v>
                </c:pt>
                <c:pt idx="23">
                  <c:v>11500.0391786992</c:v>
                </c:pt>
                <c:pt idx="24">
                  <c:v>10235.603727149601</c:v>
                </c:pt>
                <c:pt idx="25">
                  <c:v>9923.5632731424794</c:v>
                </c:pt>
                <c:pt idx="26">
                  <c:v>11315.911076561</c:v>
                </c:pt>
                <c:pt idx="27">
                  <c:v>11277.269945755899</c:v>
                </c:pt>
                <c:pt idx="28">
                  <c:v>11255.4703989015</c:v>
                </c:pt>
                <c:pt idx="29">
                  <c:v>11129.351405540299</c:v>
                </c:pt>
                <c:pt idx="30">
                  <c:v>10725.5892716575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6200.9979699297101</c:v>
                </c:pt>
                <c:pt idx="1">
                  <c:v>6707.2564290220098</c:v>
                </c:pt>
                <c:pt idx="2">
                  <c:v>7521.8307692722801</c:v>
                </c:pt>
                <c:pt idx="3">
                  <c:v>6941.3053223300303</c:v>
                </c:pt>
                <c:pt idx="4">
                  <c:v>6898.10841184332</c:v>
                </c:pt>
                <c:pt idx="5">
                  <c:v>7699.97685833794</c:v>
                </c:pt>
                <c:pt idx="6">
                  <c:v>8349.4232452951401</c:v>
                </c:pt>
                <c:pt idx="7">
                  <c:v>8106.8411539872905</c:v>
                </c:pt>
                <c:pt idx="8">
                  <c:v>7998.6473790931504</c:v>
                </c:pt>
                <c:pt idx="9">
                  <c:v>7863.4595493562701</c:v>
                </c:pt>
                <c:pt idx="10">
                  <c:v>7232.1746194583302</c:v>
                </c:pt>
                <c:pt idx="11">
                  <c:v>6902.33574541296</c:v>
                </c:pt>
                <c:pt idx="12">
                  <c:v>7860.1855398942698</c:v>
                </c:pt>
                <c:pt idx="13">
                  <c:v>8257.07517631874</c:v>
                </c:pt>
                <c:pt idx="14">
                  <c:v>8388.6372414540892</c:v>
                </c:pt>
                <c:pt idx="15">
                  <c:v>8421.1068462191506</c:v>
                </c:pt>
                <c:pt idx="16">
                  <c:v>8471.2158939470792</c:v>
                </c:pt>
                <c:pt idx="17">
                  <c:v>7698.1798799438102</c:v>
                </c:pt>
                <c:pt idx="18">
                  <c:v>7376.2898273705596</c:v>
                </c:pt>
                <c:pt idx="19">
                  <c:v>8097.8111519099202</c:v>
                </c:pt>
                <c:pt idx="20">
                  <c:v>8655.9229332237101</c:v>
                </c:pt>
                <c:pt idx="21">
                  <c:v>8828.3946817911292</c:v>
                </c:pt>
                <c:pt idx="22">
                  <c:v>8548.3314812468398</c:v>
                </c:pt>
                <c:pt idx="23">
                  <c:v>8678.9740914464292</c:v>
                </c:pt>
                <c:pt idx="24">
                  <c:v>8109.0171921785904</c:v>
                </c:pt>
                <c:pt idx="25">
                  <c:v>7660.6062838072103</c:v>
                </c:pt>
                <c:pt idx="26">
                  <c:v>8382.1112002925493</c:v>
                </c:pt>
                <c:pt idx="27">
                  <c:v>8448.4868170081409</c:v>
                </c:pt>
                <c:pt idx="28">
                  <c:v>8543.8726304591692</c:v>
                </c:pt>
                <c:pt idx="29">
                  <c:v>8529.2394558153101</c:v>
                </c:pt>
                <c:pt idx="30">
                  <c:v>7981.1768287306904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'9.1'!$C$6</c:f>
              <c:numCache>
                <c:formatCode>d/\ m/</c:formatCode>
                <c:ptCount val="1"/>
                <c:pt idx="0">
                  <c:v>43852</c:v>
                </c:pt>
              </c:numCache>
            </c:numRef>
          </c:xVal>
          <c:yVal>
            <c:numRef>
              <c:f>'9.1'!$C$5</c:f>
              <c:numCache>
                <c:formatCode>#,##0.0</c:formatCode>
                <c:ptCount val="1"/>
                <c:pt idx="0">
                  <c:v>11648.8380775977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'9.1'!$C$9</c:f>
              <c:numCache>
                <c:formatCode>d/\ m/</c:formatCode>
                <c:ptCount val="1"/>
                <c:pt idx="0">
                  <c:v>43831</c:v>
                </c:pt>
              </c:numCache>
            </c:numRef>
          </c:xVal>
          <c:yVal>
            <c:numRef>
              <c:f>'9.1'!$C$8</c:f>
              <c:numCache>
                <c:formatCode>#,##0.0</c:formatCode>
                <c:ptCount val="1"/>
                <c:pt idx="0">
                  <c:v>6200.9979699297101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0512"/>
        <c:axId val="104082432"/>
      </c:scatterChart>
      <c:valAx>
        <c:axId val="104080512"/>
        <c:scaling>
          <c:orientation val="minMax"/>
          <c:max val="43861"/>
          <c:min val="4383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04082432"/>
        <c:crosses val="autoZero"/>
        <c:crossBetween val="midCat"/>
        <c:majorUnit val="1"/>
      </c:valAx>
      <c:valAx>
        <c:axId val="1040824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40805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9002.3170839124996</c:v>
                </c:pt>
                <c:pt idx="1">
                  <c:v>8706.9649764405294</c:v>
                </c:pt>
                <c:pt idx="2">
                  <c:v>10396.326679947701</c:v>
                </c:pt>
                <c:pt idx="3">
                  <c:v>10681.8567575459</c:v>
                </c:pt>
                <c:pt idx="4">
                  <c:v>10797.779593753399</c:v>
                </c:pt>
                <c:pt idx="5">
                  <c:v>11094.3050918277</c:v>
                </c:pt>
                <c:pt idx="6">
                  <c:v>10870.119822602401</c:v>
                </c:pt>
                <c:pt idx="7">
                  <c:v>9428.2142523679504</c:v>
                </c:pt>
                <c:pt idx="8">
                  <c:v>9089.6538471861604</c:v>
                </c:pt>
                <c:pt idx="9">
                  <c:v>10489.988774540299</c:v>
                </c:pt>
                <c:pt idx="10">
                  <c:v>10614.6454815298</c:v>
                </c:pt>
                <c:pt idx="11">
                  <c:v>10868.9948658421</c:v>
                </c:pt>
                <c:pt idx="12">
                  <c:v>10749.8140062811</c:v>
                </c:pt>
                <c:pt idx="13">
                  <c:v>10682.9148881481</c:v>
                </c:pt>
                <c:pt idx="14">
                  <c:v>9124.4558223949698</c:v>
                </c:pt>
                <c:pt idx="15">
                  <c:v>8772.4688794621106</c:v>
                </c:pt>
                <c:pt idx="16">
                  <c:v>10367.915306582699</c:v>
                </c:pt>
                <c:pt idx="17">
                  <c:v>10343.688695180101</c:v>
                </c:pt>
                <c:pt idx="18">
                  <c:v>10652.155957516101</c:v>
                </c:pt>
                <c:pt idx="19">
                  <c:v>10511.9314124414</c:v>
                </c:pt>
                <c:pt idx="20">
                  <c:v>10558.6949851675</c:v>
                </c:pt>
                <c:pt idx="21">
                  <c:v>9104.32598623587</c:v>
                </c:pt>
                <c:pt idx="22">
                  <c:v>8765.4331504780002</c:v>
                </c:pt>
                <c:pt idx="23">
                  <c:v>10216.498273094499</c:v>
                </c:pt>
                <c:pt idx="24">
                  <c:v>10419.314579755101</c:v>
                </c:pt>
                <c:pt idx="25">
                  <c:v>10534.034408023799</c:v>
                </c:pt>
                <c:pt idx="26">
                  <c:v>10453.4010438897</c:v>
                </c:pt>
                <c:pt idx="27">
                  <c:v>10609.1596437678</c:v>
                </c:pt>
                <c:pt idx="28">
                  <c:v>9468.2517060815608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7154.52344600379</c:v>
                </c:pt>
                <c:pt idx="1">
                  <c:v>6653.5568617562603</c:v>
                </c:pt>
                <c:pt idx="2">
                  <c:v>7195.9938274159404</c:v>
                </c:pt>
                <c:pt idx="3">
                  <c:v>7572.5214586481397</c:v>
                </c:pt>
                <c:pt idx="4">
                  <c:v>7876.7450144322102</c:v>
                </c:pt>
                <c:pt idx="5">
                  <c:v>8378.8059094331093</c:v>
                </c:pt>
                <c:pt idx="6">
                  <c:v>8193.6229217643304</c:v>
                </c:pt>
                <c:pt idx="7">
                  <c:v>7634.7868326483804</c:v>
                </c:pt>
                <c:pt idx="8">
                  <c:v>7304.5633516089501</c:v>
                </c:pt>
                <c:pt idx="9">
                  <c:v>7625.5133843752401</c:v>
                </c:pt>
                <c:pt idx="10">
                  <c:v>7886.7302599310797</c:v>
                </c:pt>
                <c:pt idx="11">
                  <c:v>8171.4088612160804</c:v>
                </c:pt>
                <c:pt idx="12">
                  <c:v>8325.1305016108108</c:v>
                </c:pt>
                <c:pt idx="13">
                  <c:v>8118.1920871042403</c:v>
                </c:pt>
                <c:pt idx="14">
                  <c:v>7318.7875613162096</c:v>
                </c:pt>
                <c:pt idx="15">
                  <c:v>6864.4561784991702</c:v>
                </c:pt>
                <c:pt idx="16">
                  <c:v>7410.4717861634599</c:v>
                </c:pt>
                <c:pt idx="17">
                  <c:v>7738.0515568865503</c:v>
                </c:pt>
                <c:pt idx="18">
                  <c:v>7947.9035198675301</c:v>
                </c:pt>
                <c:pt idx="19">
                  <c:v>7982.8065554613504</c:v>
                </c:pt>
                <c:pt idx="20">
                  <c:v>7854.3644089913396</c:v>
                </c:pt>
                <c:pt idx="21">
                  <c:v>7280.98956347287</c:v>
                </c:pt>
                <c:pt idx="22">
                  <c:v>6718.7176279302903</c:v>
                </c:pt>
                <c:pt idx="23">
                  <c:v>7330.2885018235402</c:v>
                </c:pt>
                <c:pt idx="24">
                  <c:v>7684.6063369956701</c:v>
                </c:pt>
                <c:pt idx="25">
                  <c:v>7719.6651464816196</c:v>
                </c:pt>
                <c:pt idx="26">
                  <c:v>8015.8231735317704</c:v>
                </c:pt>
                <c:pt idx="27">
                  <c:v>8006.8396767149798</c:v>
                </c:pt>
                <c:pt idx="28">
                  <c:v>7403.46635008057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'9.1'!$D$6</c:f>
              <c:numCache>
                <c:formatCode>d/\ m/</c:formatCode>
                <c:ptCount val="1"/>
                <c:pt idx="0">
                  <c:v>43867</c:v>
                </c:pt>
              </c:numCache>
            </c:numRef>
          </c:xVal>
          <c:yVal>
            <c:numRef>
              <c:f>'9.1'!$D$5</c:f>
              <c:numCache>
                <c:formatCode>#,##0.0</c:formatCode>
                <c:ptCount val="1"/>
                <c:pt idx="0">
                  <c:v>11094.3050918277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'9.1'!$D$9</c:f>
              <c:numCache>
                <c:formatCode>d/\ m/</c:formatCode>
                <c:ptCount val="1"/>
                <c:pt idx="0">
                  <c:v>43863</c:v>
                </c:pt>
              </c:numCache>
            </c:numRef>
          </c:xVal>
          <c:yVal>
            <c:numRef>
              <c:f>'9.1'!$D$8</c:f>
              <c:numCache>
                <c:formatCode>#,##0.0</c:formatCode>
                <c:ptCount val="1"/>
                <c:pt idx="0">
                  <c:v>6653.5568617562603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106240"/>
        <c:axId val="104116608"/>
      </c:scatterChart>
      <c:valAx>
        <c:axId val="104106240"/>
        <c:scaling>
          <c:orientation val="minMax"/>
          <c:max val="43890"/>
          <c:min val="4386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04116608"/>
        <c:crosses val="autoZero"/>
        <c:crossBetween val="midCat"/>
        <c:majorUnit val="1"/>
      </c:valAx>
      <c:valAx>
        <c:axId val="104116608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410624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8703.2269010592699</c:v>
                </c:pt>
                <c:pt idx="1">
                  <c:v>10233.5273163971</c:v>
                </c:pt>
                <c:pt idx="2">
                  <c:v>10687.742967546401</c:v>
                </c:pt>
                <c:pt idx="3">
                  <c:v>10337.3069051232</c:v>
                </c:pt>
                <c:pt idx="4">
                  <c:v>10339.6552434437</c:v>
                </c:pt>
                <c:pt idx="5">
                  <c:v>10459.403123315</c:v>
                </c:pt>
                <c:pt idx="6">
                  <c:v>9250.3189285249591</c:v>
                </c:pt>
                <c:pt idx="7">
                  <c:v>8851.4041658388396</c:v>
                </c:pt>
                <c:pt idx="8">
                  <c:v>10459.574943534701</c:v>
                </c:pt>
                <c:pt idx="9">
                  <c:v>10253.136805227799</c:v>
                </c:pt>
                <c:pt idx="10">
                  <c:v>10306.420089430399</c:v>
                </c:pt>
                <c:pt idx="11">
                  <c:v>9850.6939644817303</c:v>
                </c:pt>
                <c:pt idx="12">
                  <c:v>9827.5314567407695</c:v>
                </c:pt>
                <c:pt idx="13">
                  <c:v>8672.8036129342108</c:v>
                </c:pt>
                <c:pt idx="14">
                  <c:v>8344.7243952214594</c:v>
                </c:pt>
                <c:pt idx="15">
                  <c:v>9761.4897148645105</c:v>
                </c:pt>
                <c:pt idx="16">
                  <c:v>9908.78733105836</c:v>
                </c:pt>
                <c:pt idx="17">
                  <c:v>9486.8793884609495</c:v>
                </c:pt>
                <c:pt idx="18">
                  <c:v>9386.9131822377694</c:v>
                </c:pt>
                <c:pt idx="19">
                  <c:v>9148.3242402962296</c:v>
                </c:pt>
                <c:pt idx="20">
                  <c:v>8572.2091989652799</c:v>
                </c:pt>
                <c:pt idx="21">
                  <c:v>8315.4704996709406</c:v>
                </c:pt>
                <c:pt idx="22">
                  <c:v>9640.1468354827994</c:v>
                </c:pt>
                <c:pt idx="23">
                  <c:v>9696.0549950705699</c:v>
                </c:pt>
                <c:pt idx="24">
                  <c:v>9621.5261471245594</c:v>
                </c:pt>
                <c:pt idx="25">
                  <c:v>9598.9590776589703</c:v>
                </c:pt>
                <c:pt idx="26">
                  <c:v>8883.6754403778104</c:v>
                </c:pt>
                <c:pt idx="27">
                  <c:v>7629.8567720134997</c:v>
                </c:pt>
                <c:pt idx="28">
                  <c:v>7741.4685378210397</c:v>
                </c:pt>
                <c:pt idx="29">
                  <c:v>9236.4788550841095</c:v>
                </c:pt>
                <c:pt idx="30">
                  <c:v>9425.7536451841297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6851.5195508586303</c:v>
                </c:pt>
                <c:pt idx="1">
                  <c:v>7389.2381067673196</c:v>
                </c:pt>
                <c:pt idx="2">
                  <c:v>7607.6529967799997</c:v>
                </c:pt>
                <c:pt idx="3">
                  <c:v>7913.5746532268504</c:v>
                </c:pt>
                <c:pt idx="4">
                  <c:v>7989.1558394405902</c:v>
                </c:pt>
                <c:pt idx="5">
                  <c:v>7580.6293659377598</c:v>
                </c:pt>
                <c:pt idx="6">
                  <c:v>7122.8779037761797</c:v>
                </c:pt>
                <c:pt idx="7">
                  <c:v>6842.99824961175</c:v>
                </c:pt>
                <c:pt idx="8">
                  <c:v>7580.6904696653701</c:v>
                </c:pt>
                <c:pt idx="9">
                  <c:v>7755.1731307556202</c:v>
                </c:pt>
                <c:pt idx="10">
                  <c:v>7661.49970362556</c:v>
                </c:pt>
                <c:pt idx="11">
                  <c:v>7491.3404167835797</c:v>
                </c:pt>
                <c:pt idx="12">
                  <c:v>7348.6358688071196</c:v>
                </c:pt>
                <c:pt idx="13">
                  <c:v>6923.9047833428604</c:v>
                </c:pt>
                <c:pt idx="14">
                  <c:v>6736.2168664375604</c:v>
                </c:pt>
                <c:pt idx="15">
                  <c:v>7388.8089433504601</c:v>
                </c:pt>
                <c:pt idx="16">
                  <c:v>7547.9931958815896</c:v>
                </c:pt>
                <c:pt idx="17">
                  <c:v>7487.3999840074403</c:v>
                </c:pt>
                <c:pt idx="18">
                  <c:v>7256.9118377797704</c:v>
                </c:pt>
                <c:pt idx="19">
                  <c:v>7005.4651980062199</c:v>
                </c:pt>
                <c:pt idx="20">
                  <c:v>6399.6247576853602</c:v>
                </c:pt>
                <c:pt idx="21">
                  <c:v>6458.5239161160798</c:v>
                </c:pt>
                <c:pt idx="22">
                  <c:v>7237.6319780756703</c:v>
                </c:pt>
                <c:pt idx="23">
                  <c:v>7522.14895563761</c:v>
                </c:pt>
                <c:pt idx="24">
                  <c:v>7473.9468823382304</c:v>
                </c:pt>
                <c:pt idx="25">
                  <c:v>7280.5229423172796</c:v>
                </c:pt>
                <c:pt idx="26">
                  <c:v>7034.5803956107802</c:v>
                </c:pt>
                <c:pt idx="27">
                  <c:v>6324.8268171863901</c:v>
                </c:pt>
                <c:pt idx="28">
                  <c:v>6058.8937750669302</c:v>
                </c:pt>
                <c:pt idx="29">
                  <c:v>6686.4386696198299</c:v>
                </c:pt>
                <c:pt idx="30">
                  <c:v>7074.2001497716201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'9.1'!$E$6</c:f>
              <c:numCache>
                <c:formatCode>d/\ m/</c:formatCode>
                <c:ptCount val="1"/>
                <c:pt idx="0">
                  <c:v>43893</c:v>
                </c:pt>
              </c:numCache>
            </c:numRef>
          </c:xVal>
          <c:yVal>
            <c:numRef>
              <c:f>'9.1'!$E$5</c:f>
              <c:numCache>
                <c:formatCode>#,##0.0</c:formatCode>
                <c:ptCount val="1"/>
                <c:pt idx="0">
                  <c:v>10687.742967546401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'9.1'!$E$9</c:f>
              <c:numCache>
                <c:formatCode>d/\ m/</c:formatCode>
                <c:ptCount val="1"/>
                <c:pt idx="0">
                  <c:v>43919</c:v>
                </c:pt>
              </c:numCache>
            </c:numRef>
          </c:xVal>
          <c:yVal>
            <c:numRef>
              <c:f>'9.1'!$E$8</c:f>
              <c:numCache>
                <c:formatCode>#,##0.0</c:formatCode>
                <c:ptCount val="1"/>
                <c:pt idx="0">
                  <c:v>6058.8937750669302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136064"/>
        <c:axId val="104146432"/>
      </c:scatterChart>
      <c:valAx>
        <c:axId val="104136064"/>
        <c:scaling>
          <c:orientation val="minMax"/>
          <c:max val="43921"/>
          <c:min val="4389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04146432"/>
        <c:crosses val="autoZero"/>
        <c:crossBetween val="midCat"/>
        <c:majorUnit val="1"/>
      </c:valAx>
      <c:valAx>
        <c:axId val="1041464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413606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194696.33373196056</c:v>
                </c:pt>
                <c:pt idx="1">
                  <c:v>187551.54589821314</c:v>
                </c:pt>
                <c:pt idx="2">
                  <c:v>221146.74977107771</c:v>
                </c:pt>
                <c:pt idx="3">
                  <c:v>229384.63667435647</c:v>
                </c:pt>
                <c:pt idx="4">
                  <c:v>234748.5753602144</c:v>
                </c:pt>
                <c:pt idx="5">
                  <c:v>240522.55434985834</c:v>
                </c:pt>
                <c:pt idx="6">
                  <c:v>234916.57644740405</c:v>
                </c:pt>
                <c:pt idx="7">
                  <c:v>205091.29997323602</c:v>
                </c:pt>
                <c:pt idx="8">
                  <c:v>198925.50666605012</c:v>
                </c:pt>
                <c:pt idx="9">
                  <c:v>225231.19177652852</c:v>
                </c:pt>
                <c:pt idx="10">
                  <c:v>232046.90600847721</c:v>
                </c:pt>
                <c:pt idx="11">
                  <c:v>238321.58836281809</c:v>
                </c:pt>
                <c:pt idx="12">
                  <c:v>235815.98634241638</c:v>
                </c:pt>
                <c:pt idx="13">
                  <c:v>229854.03768291781</c:v>
                </c:pt>
                <c:pt idx="14">
                  <c:v>197665.73217402844</c:v>
                </c:pt>
                <c:pt idx="15">
                  <c:v>191026.99485440343</c:v>
                </c:pt>
                <c:pt idx="16">
                  <c:v>223157.84173271136</c:v>
                </c:pt>
                <c:pt idx="17">
                  <c:v>226596.81627241653</c:v>
                </c:pt>
                <c:pt idx="18">
                  <c:v>232079.79260753328</c:v>
                </c:pt>
                <c:pt idx="19">
                  <c:v>230610.64187622699</c:v>
                </c:pt>
                <c:pt idx="20">
                  <c:v>226983.61118222532</c:v>
                </c:pt>
                <c:pt idx="21">
                  <c:v>197333.92134184716</c:v>
                </c:pt>
                <c:pt idx="22">
                  <c:v>188059.97895027598</c:v>
                </c:pt>
                <c:pt idx="23">
                  <c:v>221851.31236057004</c:v>
                </c:pt>
                <c:pt idx="24">
                  <c:v>225419.1004428317</c:v>
                </c:pt>
                <c:pt idx="25">
                  <c:v>228320.97816023204</c:v>
                </c:pt>
                <c:pt idx="26">
                  <c:v>230259.30790880747</c:v>
                </c:pt>
                <c:pt idx="27">
                  <c:v>229647.90799268489</c:v>
                </c:pt>
                <c:pt idx="28">
                  <c:v>201107.65209767659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166912"/>
        <c:axId val="104168448"/>
      </c:scatterChart>
      <c:valAx>
        <c:axId val="104166912"/>
        <c:scaling>
          <c:orientation val="minMax"/>
          <c:max val="43890"/>
          <c:min val="4386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04168448"/>
        <c:crosses val="autoZero"/>
        <c:crossBetween val="midCat"/>
        <c:majorUnit val="1"/>
      </c:valAx>
      <c:valAx>
        <c:axId val="1041684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41669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189429.98131037038</c:v>
                </c:pt>
                <c:pt idx="1">
                  <c:v>220187.62093073557</c:v>
                </c:pt>
                <c:pt idx="2">
                  <c:v>227445.03797024177</c:v>
                </c:pt>
                <c:pt idx="3">
                  <c:v>227051.78919190617</c:v>
                </c:pt>
                <c:pt idx="4">
                  <c:v>224933.59916113198</c:v>
                </c:pt>
                <c:pt idx="5">
                  <c:v>222907.71849033839</c:v>
                </c:pt>
                <c:pt idx="6">
                  <c:v>196755.09240096764</c:v>
                </c:pt>
                <c:pt idx="7">
                  <c:v>190167.02646449264</c:v>
                </c:pt>
                <c:pt idx="8">
                  <c:v>224850.69940740435</c:v>
                </c:pt>
                <c:pt idx="9">
                  <c:v>224867.11118068965</c:v>
                </c:pt>
                <c:pt idx="10">
                  <c:v>221625.98443717512</c:v>
                </c:pt>
                <c:pt idx="11">
                  <c:v>214341.85479324052</c:v>
                </c:pt>
                <c:pt idx="12">
                  <c:v>210899.15744523201</c:v>
                </c:pt>
                <c:pt idx="13">
                  <c:v>187075.21970789816</c:v>
                </c:pt>
                <c:pt idx="14">
                  <c:v>182825.9941805315</c:v>
                </c:pt>
                <c:pt idx="15">
                  <c:v>211040.10905799561</c:v>
                </c:pt>
                <c:pt idx="16">
                  <c:v>213073.79198042606</c:v>
                </c:pt>
                <c:pt idx="17">
                  <c:v>207818.71810749703</c:v>
                </c:pt>
                <c:pt idx="18">
                  <c:v>202630.35633762562</c:v>
                </c:pt>
                <c:pt idx="19">
                  <c:v>197009.05775258949</c:v>
                </c:pt>
                <c:pt idx="20">
                  <c:v>179790.57000332841</c:v>
                </c:pt>
                <c:pt idx="21">
                  <c:v>180453.11497803873</c:v>
                </c:pt>
                <c:pt idx="22">
                  <c:v>206835.37077769643</c:v>
                </c:pt>
                <c:pt idx="23">
                  <c:v>209651.53570500592</c:v>
                </c:pt>
                <c:pt idx="24">
                  <c:v>208987.01252280397</c:v>
                </c:pt>
                <c:pt idx="25">
                  <c:v>205991.14633736896</c:v>
                </c:pt>
                <c:pt idx="26">
                  <c:v>193326.69101998868</c:v>
                </c:pt>
                <c:pt idx="27">
                  <c:v>166843.95207944411</c:v>
                </c:pt>
                <c:pt idx="28">
                  <c:v>160893.12728744934</c:v>
                </c:pt>
                <c:pt idx="29">
                  <c:v>196297.52211229032</c:v>
                </c:pt>
                <c:pt idx="30">
                  <c:v>200131.64913601999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188928"/>
        <c:axId val="104198912"/>
      </c:scatterChart>
      <c:valAx>
        <c:axId val="104188928"/>
        <c:scaling>
          <c:orientation val="minMax"/>
          <c:max val="43921"/>
          <c:min val="4389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04198912"/>
        <c:crosses val="autoZero"/>
        <c:crossBetween val="midCat"/>
        <c:majorUnit val="1"/>
      </c:valAx>
      <c:valAx>
        <c:axId val="104198912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41889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</a:t>
            </a:r>
            <a:r>
              <a:rPr lang="cs-CZ" sz="1000"/>
              <a:t> brutto</a:t>
            </a:r>
            <a:r>
              <a:rPr lang="en-US" sz="1000"/>
              <a:t>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'9.1'!$C$8:$N$8</c:f>
              <c:numCache>
                <c:formatCode>#,##0.0</c:formatCode>
                <c:ptCount val="12"/>
                <c:pt idx="0">
                  <c:v>6200.9979699297101</c:v>
                </c:pt>
                <c:pt idx="1">
                  <c:v>6653.5568617562603</c:v>
                </c:pt>
                <c:pt idx="2">
                  <c:v>6058.8937750669302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invertIfNegative val="0"/>
          <c:val>
            <c:numRef>
              <c:f>'9.1'!$C$5:$N$5</c:f>
              <c:numCache>
                <c:formatCode>#,##0.0</c:formatCode>
                <c:ptCount val="12"/>
                <c:pt idx="0">
                  <c:v>11648.8380775977</c:v>
                </c:pt>
                <c:pt idx="1">
                  <c:v>11094.3050918277</c:v>
                </c:pt>
                <c:pt idx="2">
                  <c:v>10687.742967546401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212352"/>
        <c:axId val="104213888"/>
      </c:barChart>
      <c:catAx>
        <c:axId val="10421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4213888"/>
        <c:crosses val="autoZero"/>
        <c:auto val="1"/>
        <c:lblAlgn val="ctr"/>
        <c:lblOffset val="100"/>
        <c:noMultiLvlLbl val="0"/>
      </c:catAx>
      <c:valAx>
        <c:axId val="104213888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4212352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'9.3'!$B$3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'9.3'!$B$5:$B$28</c:f>
              <c:numCache>
                <c:formatCode>#,##0</c:formatCode>
                <c:ptCount val="24"/>
                <c:pt idx="0">
                  <c:v>3689.6354235458798</c:v>
                </c:pt>
                <c:pt idx="1">
                  <c:v>3690.60423792955</c:v>
                </c:pt>
                <c:pt idx="2">
                  <c:v>3691.1678394359601</c:v>
                </c:pt>
                <c:pt idx="3">
                  <c:v>3689.5520360403302</c:v>
                </c:pt>
                <c:pt idx="4">
                  <c:v>3689.9722507707402</c:v>
                </c:pt>
                <c:pt idx="5">
                  <c:v>3692.1066582554599</c:v>
                </c:pt>
                <c:pt idx="6">
                  <c:v>3693.8425334710601</c:v>
                </c:pt>
                <c:pt idx="7">
                  <c:v>3692.50019126387</c:v>
                </c:pt>
                <c:pt idx="8">
                  <c:v>3693.42400008811</c:v>
                </c:pt>
                <c:pt idx="9">
                  <c:v>3696.64060909727</c:v>
                </c:pt>
                <c:pt idx="10">
                  <c:v>3696.0736571091402</c:v>
                </c:pt>
                <c:pt idx="11">
                  <c:v>3692.60191889111</c:v>
                </c:pt>
                <c:pt idx="12">
                  <c:v>3691.3062717329199</c:v>
                </c:pt>
                <c:pt idx="13">
                  <c:v>3689.1568501818801</c:v>
                </c:pt>
                <c:pt idx="14">
                  <c:v>3687.01408888369</c:v>
                </c:pt>
                <c:pt idx="15">
                  <c:v>3684.2827297756098</c:v>
                </c:pt>
                <c:pt idx="16">
                  <c:v>3574.6258679717598</c:v>
                </c:pt>
                <c:pt idx="17">
                  <c:v>2599.0499068654499</c:v>
                </c:pt>
                <c:pt idx="18">
                  <c:v>2597.2156545043299</c:v>
                </c:pt>
                <c:pt idx="19">
                  <c:v>2598.4012487192199</c:v>
                </c:pt>
                <c:pt idx="20">
                  <c:v>2598.4546203053101</c:v>
                </c:pt>
                <c:pt idx="21">
                  <c:v>2599.4050864251699</c:v>
                </c:pt>
                <c:pt idx="22">
                  <c:v>2598.46461475564</c:v>
                </c:pt>
                <c:pt idx="23">
                  <c:v>2597.8826527722499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C-4591-91D7-EE9E621ECC6F}"/>
            </c:ext>
          </c:extLst>
        </c:ser>
        <c:ser>
          <c:idx val="1"/>
          <c:order val="1"/>
          <c:tx>
            <c:strRef>
              <c:f>'9.3'!$C$3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'9.3'!$C$5:$C$28</c:f>
              <c:numCache>
                <c:formatCode>#,##0</c:formatCode>
                <c:ptCount val="24"/>
                <c:pt idx="0">
                  <c:v>5919.0080665434798</c:v>
                </c:pt>
                <c:pt idx="1">
                  <c:v>5938.4908868460598</c:v>
                </c:pt>
                <c:pt idx="2">
                  <c:v>5891.46358936058</c:v>
                </c:pt>
                <c:pt idx="3">
                  <c:v>5860.77651451974</c:v>
                </c:pt>
                <c:pt idx="4">
                  <c:v>5825.2349551781199</c:v>
                </c:pt>
                <c:pt idx="5">
                  <c:v>5755.9230692359697</c:v>
                </c:pt>
                <c:pt idx="6">
                  <c:v>6187.7939858525297</c:v>
                </c:pt>
                <c:pt idx="7">
                  <c:v>6368.36869902744</c:v>
                </c:pt>
                <c:pt idx="8">
                  <c:v>6425.9911887278104</c:v>
                </c:pt>
                <c:pt idx="9">
                  <c:v>6627.0236691575101</c:v>
                </c:pt>
                <c:pt idx="10">
                  <c:v>6558.6481665561496</c:v>
                </c:pt>
                <c:pt idx="11">
                  <c:v>6507.4306197083097</c:v>
                </c:pt>
                <c:pt idx="12">
                  <c:v>6422.0393288211098</c:v>
                </c:pt>
                <c:pt idx="13">
                  <c:v>6410.66287225426</c:v>
                </c:pt>
                <c:pt idx="14">
                  <c:v>5926.7118191931004</c:v>
                </c:pt>
                <c:pt idx="15">
                  <c:v>5983.5550895185297</c:v>
                </c:pt>
                <c:pt idx="16">
                  <c:v>6091.6467808570897</c:v>
                </c:pt>
                <c:pt idx="17">
                  <c:v>6393.6996132765798</c:v>
                </c:pt>
                <c:pt idx="18">
                  <c:v>6154.8011911052499</c:v>
                </c:pt>
                <c:pt idx="19">
                  <c:v>6104.5874619624801</c:v>
                </c:pt>
                <c:pt idx="20">
                  <c:v>6280.7775033253702</c:v>
                </c:pt>
                <c:pt idx="21">
                  <c:v>6526.7040210630603</c:v>
                </c:pt>
                <c:pt idx="22">
                  <c:v>6637.28894672559</c:v>
                </c:pt>
                <c:pt idx="23">
                  <c:v>6396.6563175353704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C-4591-91D7-EE9E621ECC6F}"/>
            </c:ext>
          </c:extLst>
        </c:ser>
        <c:ser>
          <c:idx val="2"/>
          <c:order val="2"/>
          <c:tx>
            <c:strRef>
              <c:f>'9.3'!$D$3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'9.3'!$D$5:$D$28</c:f>
              <c:numCache>
                <c:formatCode>#,##0</c:formatCode>
                <c:ptCount val="24"/>
                <c:pt idx="0">
                  <c:v>1121.1819220862501</c:v>
                </c:pt>
                <c:pt idx="1">
                  <c:v>1124.8293327516601</c:v>
                </c:pt>
                <c:pt idx="2">
                  <c:v>1123.21030749746</c:v>
                </c:pt>
                <c:pt idx="3">
                  <c:v>1125.03984807046</c:v>
                </c:pt>
                <c:pt idx="4">
                  <c:v>1120.2730013171099</c:v>
                </c:pt>
                <c:pt idx="5">
                  <c:v>1128.0155921881101</c:v>
                </c:pt>
                <c:pt idx="6">
                  <c:v>1130.7357013833901</c:v>
                </c:pt>
                <c:pt idx="7">
                  <c:v>1152.1573416907499</c:v>
                </c:pt>
                <c:pt idx="8">
                  <c:v>1150.28936318045</c:v>
                </c:pt>
                <c:pt idx="9">
                  <c:v>1159.60754439572</c:v>
                </c:pt>
                <c:pt idx="10">
                  <c:v>1126.94292164534</c:v>
                </c:pt>
                <c:pt idx="11">
                  <c:v>1130.5936751834699</c:v>
                </c:pt>
                <c:pt idx="12">
                  <c:v>1122.2261833098801</c:v>
                </c:pt>
                <c:pt idx="13">
                  <c:v>1109.1720369156899</c:v>
                </c:pt>
                <c:pt idx="14">
                  <c:v>1115.9338689072199</c:v>
                </c:pt>
                <c:pt idx="15">
                  <c:v>1126.25454481316</c:v>
                </c:pt>
                <c:pt idx="16">
                  <c:v>1153.0612532497601</c:v>
                </c:pt>
                <c:pt idx="17">
                  <c:v>1261.4746823964299</c:v>
                </c:pt>
                <c:pt idx="18">
                  <c:v>1159.50807200688</c:v>
                </c:pt>
                <c:pt idx="19">
                  <c:v>1110.7034336260001</c:v>
                </c:pt>
                <c:pt idx="20">
                  <c:v>1089.4605768413901</c:v>
                </c:pt>
                <c:pt idx="21">
                  <c:v>1101.4988692915199</c:v>
                </c:pt>
                <c:pt idx="22">
                  <c:v>1115.17122686369</c:v>
                </c:pt>
                <c:pt idx="23">
                  <c:v>1103.9700231911099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C-4591-91D7-EE9E621ECC6F}"/>
            </c:ext>
          </c:extLst>
        </c:ser>
        <c:ser>
          <c:idx val="3"/>
          <c:order val="3"/>
          <c:tx>
            <c:strRef>
              <c:f>'9.3'!$E$3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'9.3'!$E$5:$E$28</c:f>
              <c:numCache>
                <c:formatCode>#,##0</c:formatCode>
                <c:ptCount val="24"/>
                <c:pt idx="0">
                  <c:v>441.35036807950797</c:v>
                </c:pt>
                <c:pt idx="1">
                  <c:v>436.08639022982697</c:v>
                </c:pt>
                <c:pt idx="2">
                  <c:v>441.97319572338301</c:v>
                </c:pt>
                <c:pt idx="3">
                  <c:v>440.12846238531398</c:v>
                </c:pt>
                <c:pt idx="4">
                  <c:v>443.90623221102902</c:v>
                </c:pt>
                <c:pt idx="5">
                  <c:v>448.56203922838199</c:v>
                </c:pt>
                <c:pt idx="6">
                  <c:v>497.64358133726398</c:v>
                </c:pt>
                <c:pt idx="7">
                  <c:v>507.66280251207098</c:v>
                </c:pt>
                <c:pt idx="8">
                  <c:v>509.56750635005801</c:v>
                </c:pt>
                <c:pt idx="9">
                  <c:v>509.425580537592</c:v>
                </c:pt>
                <c:pt idx="10">
                  <c:v>519.92937717601899</c:v>
                </c:pt>
                <c:pt idx="11">
                  <c:v>520.69607185900497</c:v>
                </c:pt>
                <c:pt idx="12">
                  <c:v>520.07457338557504</c:v>
                </c:pt>
                <c:pt idx="13">
                  <c:v>507.91177114243499</c:v>
                </c:pt>
                <c:pt idx="14">
                  <c:v>534.67452157778405</c:v>
                </c:pt>
                <c:pt idx="15">
                  <c:v>563.29129028097896</c:v>
                </c:pt>
                <c:pt idx="16">
                  <c:v>560.192794702892</c:v>
                </c:pt>
                <c:pt idx="17">
                  <c:v>690.80012496005099</c:v>
                </c:pt>
                <c:pt idx="18">
                  <c:v>532.00247587334297</c:v>
                </c:pt>
                <c:pt idx="19">
                  <c:v>522.24027435273194</c:v>
                </c:pt>
                <c:pt idx="20">
                  <c:v>531.08848195829</c:v>
                </c:pt>
                <c:pt idx="21">
                  <c:v>531.35224564299301</c:v>
                </c:pt>
                <c:pt idx="22">
                  <c:v>487.99621327953997</c:v>
                </c:pt>
                <c:pt idx="23">
                  <c:v>477.32794632696402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2C-4591-91D7-EE9E621ECC6F}"/>
            </c:ext>
          </c:extLst>
        </c:ser>
        <c:ser>
          <c:idx val="6"/>
          <c:order val="4"/>
          <c:tx>
            <c:strRef>
              <c:f>'9.3'!$I$3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'9.3'!$I$5:$I$28</c:f>
              <c:numCache>
                <c:formatCode>#,##0</c:formatCode>
                <c:ptCount val="24"/>
                <c:pt idx="0">
                  <c:v>48.9997843560474</c:v>
                </c:pt>
                <c:pt idx="1">
                  <c:v>65.390551130856096</c:v>
                </c:pt>
                <c:pt idx="2">
                  <c:v>98.197993750168905</c:v>
                </c:pt>
                <c:pt idx="3">
                  <c:v>106.54957112493901</c:v>
                </c:pt>
                <c:pt idx="4">
                  <c:v>105.63855590547701</c:v>
                </c:pt>
                <c:pt idx="5">
                  <c:v>108.72342009039799</c:v>
                </c:pt>
                <c:pt idx="6">
                  <c:v>136.77429979278901</c:v>
                </c:pt>
                <c:pt idx="7">
                  <c:v>130.30794846895699</c:v>
                </c:pt>
                <c:pt idx="8">
                  <c:v>100.459020548566</c:v>
                </c:pt>
                <c:pt idx="9">
                  <c:v>132.491241841966</c:v>
                </c:pt>
                <c:pt idx="10">
                  <c:v>137.11670547146301</c:v>
                </c:pt>
                <c:pt idx="11">
                  <c:v>91.962460560823104</c:v>
                </c:pt>
                <c:pt idx="12">
                  <c:v>90.975616153798498</c:v>
                </c:pt>
                <c:pt idx="13">
                  <c:v>82.225667184505198</c:v>
                </c:pt>
                <c:pt idx="14">
                  <c:v>79.332751005825799</c:v>
                </c:pt>
                <c:pt idx="15">
                  <c:v>83.985312384973398</c:v>
                </c:pt>
                <c:pt idx="16">
                  <c:v>71.215175946836993</c:v>
                </c:pt>
                <c:pt idx="17">
                  <c:v>59.932567511713103</c:v>
                </c:pt>
                <c:pt idx="18">
                  <c:v>47.006872344485501</c:v>
                </c:pt>
                <c:pt idx="19">
                  <c:v>55.604402910311599</c:v>
                </c:pt>
                <c:pt idx="20">
                  <c:v>47.042390451274301</c:v>
                </c:pt>
                <c:pt idx="21">
                  <c:v>36.437701577764201</c:v>
                </c:pt>
                <c:pt idx="22">
                  <c:v>36.517038774983703</c:v>
                </c:pt>
                <c:pt idx="23">
                  <c:v>32.995996657637797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2C-4591-91D7-EE9E621ECC6F}"/>
            </c:ext>
          </c:extLst>
        </c:ser>
        <c:ser>
          <c:idx val="7"/>
          <c:order val="5"/>
          <c:tx>
            <c:strRef>
              <c:f>'9.3'!$H$3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0.65975104432688703</c:v>
                </c:pt>
                <c:pt idx="7">
                  <c:v>9.8758678206590709</c:v>
                </c:pt>
                <c:pt idx="8">
                  <c:v>37.164405658663703</c:v>
                </c:pt>
                <c:pt idx="9">
                  <c:v>159.32513982001899</c:v>
                </c:pt>
                <c:pt idx="10">
                  <c:v>363.53175002283899</c:v>
                </c:pt>
                <c:pt idx="11">
                  <c:v>560.68776594613905</c:v>
                </c:pt>
                <c:pt idx="12">
                  <c:v>711.19730324828095</c:v>
                </c:pt>
                <c:pt idx="13">
                  <c:v>658.16598752787502</c:v>
                </c:pt>
                <c:pt idx="14">
                  <c:v>422.89218753296001</c:v>
                </c:pt>
                <c:pt idx="15">
                  <c:v>152.854687775786</c:v>
                </c:pt>
                <c:pt idx="16">
                  <c:v>23.020166030174799</c:v>
                </c:pt>
                <c:pt idx="17">
                  <c:v>3.62758129230108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2C-4591-91D7-EE9E621ECC6F}"/>
            </c:ext>
          </c:extLst>
        </c:ser>
        <c:ser>
          <c:idx val="4"/>
          <c:order val="6"/>
          <c:tx>
            <c:strRef>
              <c:f>'9.3'!$F$3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'9.3'!$F$5:$F$28</c:f>
              <c:numCache>
                <c:formatCode>#,##0</c:formatCode>
                <c:ptCount val="24"/>
                <c:pt idx="0">
                  <c:v>118.764388168067</c:v>
                </c:pt>
                <c:pt idx="1">
                  <c:v>118.764388168067</c:v>
                </c:pt>
                <c:pt idx="2">
                  <c:v>118.744386602681</c:v>
                </c:pt>
                <c:pt idx="3">
                  <c:v>120.871033117002</c:v>
                </c:pt>
                <c:pt idx="4">
                  <c:v>119.76705463973001</c:v>
                </c:pt>
                <c:pt idx="5">
                  <c:v>118.66189387348101</c:v>
                </c:pt>
                <c:pt idx="6">
                  <c:v>131.26352365517999</c:v>
                </c:pt>
                <c:pt idx="7">
                  <c:v>144.70673162999799</c:v>
                </c:pt>
                <c:pt idx="8">
                  <c:v>143.39353530624101</c:v>
                </c:pt>
                <c:pt idx="9">
                  <c:v>130.39165881893601</c:v>
                </c:pt>
                <c:pt idx="10">
                  <c:v>125.900132436148</c:v>
                </c:pt>
                <c:pt idx="11">
                  <c:v>174.12759042010401</c:v>
                </c:pt>
                <c:pt idx="12">
                  <c:v>288.73830177397701</c:v>
                </c:pt>
                <c:pt idx="13">
                  <c:v>261.033253470472</c:v>
                </c:pt>
                <c:pt idx="14">
                  <c:v>130.111469219501</c:v>
                </c:pt>
                <c:pt idx="15">
                  <c:v>123.426317862549</c:v>
                </c:pt>
                <c:pt idx="16">
                  <c:v>140.76774525179999</c:v>
                </c:pt>
                <c:pt idx="17">
                  <c:v>443.52270187000403</c:v>
                </c:pt>
                <c:pt idx="18">
                  <c:v>172.46068279494</c:v>
                </c:pt>
                <c:pt idx="19">
                  <c:v>135.40239310305</c:v>
                </c:pt>
                <c:pt idx="20">
                  <c:v>123.418421082582</c:v>
                </c:pt>
                <c:pt idx="21">
                  <c:v>125.49161135300599</c:v>
                </c:pt>
                <c:pt idx="22">
                  <c:v>119.31178152052399</c:v>
                </c:pt>
                <c:pt idx="23">
                  <c:v>118.18414519813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2C-4591-91D7-EE9E621ECC6F}"/>
            </c:ext>
          </c:extLst>
        </c:ser>
        <c:ser>
          <c:idx val="5"/>
          <c:order val="7"/>
          <c:tx>
            <c:strRef>
              <c:f>'9.3'!$G$3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219.556071197428</c:v>
                </c:pt>
                <c:pt idx="7">
                  <c:v>357.27593215396502</c:v>
                </c:pt>
                <c:pt idx="8">
                  <c:v>811.02294760834502</c:v>
                </c:pt>
                <c:pt idx="9">
                  <c:v>702.80196315658804</c:v>
                </c:pt>
                <c:pt idx="10">
                  <c:v>498.989965246785</c:v>
                </c:pt>
                <c:pt idx="11">
                  <c:v>356.73087961387603</c:v>
                </c:pt>
                <c:pt idx="12">
                  <c:v>320.71565760475897</c:v>
                </c:pt>
                <c:pt idx="13">
                  <c:v>31.668677607138701</c:v>
                </c:pt>
                <c:pt idx="14">
                  <c:v>547.51539594406404</c:v>
                </c:pt>
                <c:pt idx="15">
                  <c:v>542.65851025316294</c:v>
                </c:pt>
                <c:pt idx="16">
                  <c:v>209.04034730616399</c:v>
                </c:pt>
                <c:pt idx="17">
                  <c:v>292.440550626402</c:v>
                </c:pt>
                <c:pt idx="18">
                  <c:v>10.395949799074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2C-4591-91D7-EE9E621ECC6F}"/>
            </c:ext>
          </c:extLst>
        </c:ser>
        <c:ser>
          <c:idx val="10"/>
          <c:order val="10"/>
          <c:tx>
            <c:strRef>
              <c:f>'9.3'!$P$4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277.81204233039603</c:v>
                </c:pt>
                <c:pt idx="19">
                  <c:v>343.04328515995201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331520"/>
        <c:axId val="105136128"/>
      </c:areaChart>
      <c:areaChart>
        <c:grouping val="stacked"/>
        <c:varyColors val="0"/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'9.3'!$Q$5:$Q$28</c:f>
              <c:numCache>
                <c:formatCode>General</c:formatCode>
                <c:ptCount val="24"/>
                <c:pt idx="0">
                  <c:v>-1469.6371000781801</c:v>
                </c:pt>
                <c:pt idx="1">
                  <c:v>-1270.78594413878</c:v>
                </c:pt>
                <c:pt idx="2">
                  <c:v>-1373.3027588801999</c:v>
                </c:pt>
                <c:pt idx="3">
                  <c:v>-1414.84620088103</c:v>
                </c:pt>
                <c:pt idx="4">
                  <c:v>-1260.9426595300399</c:v>
                </c:pt>
                <c:pt idx="5">
                  <c:v>-1467.66170484453</c:v>
                </c:pt>
                <c:pt idx="6">
                  <c:v>-1199.37215093691</c:v>
                </c:pt>
                <c:pt idx="7">
                  <c:v>-998.16172147374095</c:v>
                </c:pt>
                <c:pt idx="8">
                  <c:v>-1429.74364140484</c:v>
                </c:pt>
                <c:pt idx="9">
                  <c:v>-1468.8693292279299</c:v>
                </c:pt>
                <c:pt idx="10">
                  <c:v>-1567.9896547778901</c:v>
                </c:pt>
                <c:pt idx="11">
                  <c:v>-1774.6957469751001</c:v>
                </c:pt>
                <c:pt idx="12">
                  <c:v>-1896.39026953605</c:v>
                </c:pt>
                <c:pt idx="13">
                  <c:v>-1494.73555875279</c:v>
                </c:pt>
                <c:pt idx="14">
                  <c:v>-1453.59571419591</c:v>
                </c:pt>
                <c:pt idx="15">
                  <c:v>-1106.5425432837501</c:v>
                </c:pt>
                <c:pt idx="16">
                  <c:v>-737.50924347351702</c:v>
                </c:pt>
                <c:pt idx="17">
                  <c:v>-512.13760206166501</c:v>
                </c:pt>
                <c:pt idx="18">
                  <c:v>0</c:v>
                </c:pt>
                <c:pt idx="19">
                  <c:v>0</c:v>
                </c:pt>
                <c:pt idx="20">
                  <c:v>-165.68077632089799</c:v>
                </c:pt>
                <c:pt idx="21">
                  <c:v>-861.27303129760901</c:v>
                </c:pt>
                <c:pt idx="22">
                  <c:v>-1322.19414511683</c:v>
                </c:pt>
                <c:pt idx="23">
                  <c:v>-1351.1700911125299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2C-4591-91D7-EE9E621ECC6F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'9.3'!$K$5:$K$28</c:f>
              <c:numCache>
                <c:formatCode>#,##0</c:formatCode>
                <c:ptCount val="24"/>
                <c:pt idx="0">
                  <c:v>-922.52540919357295</c:v>
                </c:pt>
                <c:pt idx="1">
                  <c:v>-1114.3400297112</c:v>
                </c:pt>
                <c:pt idx="2">
                  <c:v>-1107.77228167509</c:v>
                </c:pt>
                <c:pt idx="3">
                  <c:v>-1099.6765825856301</c:v>
                </c:pt>
                <c:pt idx="4">
                  <c:v>-1038.1834633047999</c:v>
                </c:pt>
                <c:pt idx="5">
                  <c:v>-188.86960952351899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-48.699148759215198</c:v>
                </c:pt>
                <c:pt idx="22">
                  <c:v>-112.34162246209</c:v>
                </c:pt>
                <c:pt idx="23">
                  <c:v>-326.97698025202197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39200"/>
        <c:axId val="105137664"/>
      </c:areaChart>
      <c:catAx>
        <c:axId val="10433152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5136128"/>
        <c:crosses val="autoZero"/>
        <c:auto val="1"/>
        <c:lblAlgn val="ctr"/>
        <c:lblOffset val="100"/>
        <c:noMultiLvlLbl val="0"/>
      </c:catAx>
      <c:valAx>
        <c:axId val="105136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4331520"/>
        <c:crosses val="autoZero"/>
        <c:crossBetween val="midCat"/>
        <c:majorUnit val="2000"/>
      </c:valAx>
      <c:valAx>
        <c:axId val="10513766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05139200"/>
        <c:crosses val="max"/>
        <c:crossBetween val="midCat"/>
      </c:valAx>
      <c:catAx>
        <c:axId val="10513920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051376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27795570021909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5.6737588652482268E-2"/>
                  <c:y val="-8.5197717524160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#,##0.0</c:formatCode>
                <c:ptCount val="6"/>
                <c:pt idx="0">
                  <c:v>92.01433000000128</c:v>
                </c:pt>
                <c:pt idx="1">
                  <c:v>148.03437999999963</c:v>
                </c:pt>
                <c:pt idx="2">
                  <c:v>55.689250000000001</c:v>
                </c:pt>
                <c:pt idx="3">
                  <c:v>451.48610000000002</c:v>
                </c:pt>
                <c:pt idx="4">
                  <c:v>978.99311000000023</c:v>
                </c:pt>
                <c:pt idx="5">
                  <c:v>332.23803999999996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'9.4'!$B$3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'9.4'!$B$5:$B$28</c:f>
              <c:numCache>
                <c:formatCode>#,##0</c:formatCode>
                <c:ptCount val="24"/>
                <c:pt idx="0">
                  <c:v>3176.0768687232799</c:v>
                </c:pt>
                <c:pt idx="1">
                  <c:v>3176.9808080745902</c:v>
                </c:pt>
                <c:pt idx="2">
                  <c:v>3177.2259637004299</c:v>
                </c:pt>
                <c:pt idx="3">
                  <c:v>3173.5518582057198</c:v>
                </c:pt>
                <c:pt idx="4">
                  <c:v>3176.5788740233102</c:v>
                </c:pt>
                <c:pt idx="5">
                  <c:v>3177.3060426868501</c:v>
                </c:pt>
                <c:pt idx="6">
                  <c:v>3174.8126899777699</c:v>
                </c:pt>
                <c:pt idx="7">
                  <c:v>3175.1529289661398</c:v>
                </c:pt>
                <c:pt idx="8">
                  <c:v>3173.2032802859298</c:v>
                </c:pt>
                <c:pt idx="9">
                  <c:v>3170.2413024329499</c:v>
                </c:pt>
                <c:pt idx="10">
                  <c:v>3166.9907845233502</c:v>
                </c:pt>
                <c:pt idx="11">
                  <c:v>3161.8823421073798</c:v>
                </c:pt>
                <c:pt idx="12">
                  <c:v>3168.8803627664502</c:v>
                </c:pt>
                <c:pt idx="13">
                  <c:v>3167.0541449295001</c:v>
                </c:pt>
                <c:pt idx="14">
                  <c:v>3163.37001480141</c:v>
                </c:pt>
                <c:pt idx="15">
                  <c:v>3166.2769589644299</c:v>
                </c:pt>
                <c:pt idx="16">
                  <c:v>3167.7579499267899</c:v>
                </c:pt>
                <c:pt idx="17">
                  <c:v>3167.2392667639201</c:v>
                </c:pt>
                <c:pt idx="18">
                  <c:v>3165.7883008407598</c:v>
                </c:pt>
                <c:pt idx="19">
                  <c:v>3167.4127189804499</c:v>
                </c:pt>
                <c:pt idx="20">
                  <c:v>3168.0231222454299</c:v>
                </c:pt>
                <c:pt idx="21">
                  <c:v>3168.4367584885499</c:v>
                </c:pt>
                <c:pt idx="22">
                  <c:v>3168.27331054667</c:v>
                </c:pt>
                <c:pt idx="23">
                  <c:v>3168.0764987356401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A7-B12D-E4B515044B4D}"/>
            </c:ext>
          </c:extLst>
        </c:ser>
        <c:ser>
          <c:idx val="1"/>
          <c:order val="1"/>
          <c:tx>
            <c:strRef>
              <c:f>'9.4'!$C$3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'9.4'!$C$5:$C$28</c:f>
              <c:numCache>
                <c:formatCode>#,##0</c:formatCode>
                <c:ptCount val="24"/>
                <c:pt idx="0">
                  <c:v>5540.8122395481896</c:v>
                </c:pt>
                <c:pt idx="1">
                  <c:v>5560.3529751387896</c:v>
                </c:pt>
                <c:pt idx="2">
                  <c:v>5605.988164329</c:v>
                </c:pt>
                <c:pt idx="3">
                  <c:v>5607.3818812275604</c:v>
                </c:pt>
                <c:pt idx="4">
                  <c:v>5684.3306015992202</c:v>
                </c:pt>
                <c:pt idx="5">
                  <c:v>5766.7561780197902</c:v>
                </c:pt>
                <c:pt idx="6">
                  <c:v>6052.8046259299599</c:v>
                </c:pt>
                <c:pt idx="7">
                  <c:v>6492.3006652375097</c:v>
                </c:pt>
                <c:pt idx="8">
                  <c:v>6533.0731952434498</c:v>
                </c:pt>
                <c:pt idx="9">
                  <c:v>6531.6472653382698</c:v>
                </c:pt>
                <c:pt idx="10">
                  <c:v>6431.3367150971198</c:v>
                </c:pt>
                <c:pt idx="11">
                  <c:v>6380.9849001217799</c:v>
                </c:pt>
                <c:pt idx="12">
                  <c:v>6151.0075310716802</c:v>
                </c:pt>
                <c:pt idx="13">
                  <c:v>6180.6712618737201</c:v>
                </c:pt>
                <c:pt idx="14">
                  <c:v>6201.0092115008601</c:v>
                </c:pt>
                <c:pt idx="15">
                  <c:v>6387.5833161579803</c:v>
                </c:pt>
                <c:pt idx="16">
                  <c:v>6264.3164263633598</c:v>
                </c:pt>
                <c:pt idx="17">
                  <c:v>6439.3840219007798</c:v>
                </c:pt>
                <c:pt idx="18">
                  <c:v>6427.02700176281</c:v>
                </c:pt>
                <c:pt idx="19">
                  <c:v>6383.9317866480797</c:v>
                </c:pt>
                <c:pt idx="20">
                  <c:v>6391.8966509750699</c:v>
                </c:pt>
                <c:pt idx="21">
                  <c:v>6034.23687858227</c:v>
                </c:pt>
                <c:pt idx="22">
                  <c:v>5979.4555684895004</c:v>
                </c:pt>
                <c:pt idx="23">
                  <c:v>5827.6066881060297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D-4AA7-B12D-E4B515044B4D}"/>
            </c:ext>
          </c:extLst>
        </c:ser>
        <c:ser>
          <c:idx val="2"/>
          <c:order val="2"/>
          <c:tx>
            <c:strRef>
              <c:f>'9.4'!$D$3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'9.4'!$D$5:$D$28</c:f>
              <c:numCache>
                <c:formatCode>#,##0</c:formatCode>
                <c:ptCount val="24"/>
                <c:pt idx="0">
                  <c:v>1098.6966069263301</c:v>
                </c:pt>
                <c:pt idx="1">
                  <c:v>1101.48650295619</c:v>
                </c:pt>
                <c:pt idx="2">
                  <c:v>1101.6418652744001</c:v>
                </c:pt>
                <c:pt idx="3">
                  <c:v>1099.7440728740801</c:v>
                </c:pt>
                <c:pt idx="4">
                  <c:v>1100.75979298009</c:v>
                </c:pt>
                <c:pt idx="5">
                  <c:v>1103.7869171386001</c:v>
                </c:pt>
                <c:pt idx="6">
                  <c:v>1113.5381907051801</c:v>
                </c:pt>
                <c:pt idx="7">
                  <c:v>1130.64678487073</c:v>
                </c:pt>
                <c:pt idx="8">
                  <c:v>1120.97068411962</c:v>
                </c:pt>
                <c:pt idx="9">
                  <c:v>1112.71124894891</c:v>
                </c:pt>
                <c:pt idx="10">
                  <c:v>1112.5258109787401</c:v>
                </c:pt>
                <c:pt idx="11">
                  <c:v>1109.3316290949101</c:v>
                </c:pt>
                <c:pt idx="12">
                  <c:v>1107.1982807950401</c:v>
                </c:pt>
                <c:pt idx="13">
                  <c:v>1103.2088928001699</c:v>
                </c:pt>
                <c:pt idx="14">
                  <c:v>1108.72185279683</c:v>
                </c:pt>
                <c:pt idx="15">
                  <c:v>1125.5798634333601</c:v>
                </c:pt>
                <c:pt idx="16">
                  <c:v>1101.44640820482</c:v>
                </c:pt>
                <c:pt idx="17">
                  <c:v>1127.4726452643299</c:v>
                </c:pt>
                <c:pt idx="18">
                  <c:v>1128.8308419664099</c:v>
                </c:pt>
                <c:pt idx="19">
                  <c:v>1127.5795680001499</c:v>
                </c:pt>
                <c:pt idx="20">
                  <c:v>1121.16614526781</c:v>
                </c:pt>
                <c:pt idx="21">
                  <c:v>1090.4605574715699</c:v>
                </c:pt>
                <c:pt idx="22">
                  <c:v>1089.1324374410999</c:v>
                </c:pt>
                <c:pt idx="23">
                  <c:v>1078.42056512969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AA7-B12D-E4B515044B4D}"/>
            </c:ext>
          </c:extLst>
        </c:ser>
        <c:ser>
          <c:idx val="3"/>
          <c:order val="3"/>
          <c:tx>
            <c:strRef>
              <c:f>'9.4'!$E$3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'9.4'!$E$5:$E$28</c:f>
              <c:numCache>
                <c:formatCode>#,##0</c:formatCode>
                <c:ptCount val="24"/>
                <c:pt idx="0">
                  <c:v>434.27152262649702</c:v>
                </c:pt>
                <c:pt idx="1">
                  <c:v>439.76048636616702</c:v>
                </c:pt>
                <c:pt idx="2">
                  <c:v>442.84268052358198</c:v>
                </c:pt>
                <c:pt idx="3">
                  <c:v>441.80053443467602</c:v>
                </c:pt>
                <c:pt idx="4">
                  <c:v>442.84013308489398</c:v>
                </c:pt>
                <c:pt idx="5">
                  <c:v>450.71458238483001</c:v>
                </c:pt>
                <c:pt idx="6">
                  <c:v>504.20231558648402</c:v>
                </c:pt>
                <c:pt idx="7">
                  <c:v>508.19393487379301</c:v>
                </c:pt>
                <c:pt idx="8">
                  <c:v>507.771989559394</c:v>
                </c:pt>
                <c:pt idx="9">
                  <c:v>509.04660865900502</c:v>
                </c:pt>
                <c:pt idx="10">
                  <c:v>508.550070656603</c:v>
                </c:pt>
                <c:pt idx="11">
                  <c:v>516.99104995364405</c:v>
                </c:pt>
                <c:pt idx="12">
                  <c:v>511.19386975737098</c:v>
                </c:pt>
                <c:pt idx="13">
                  <c:v>512.45956604861306</c:v>
                </c:pt>
                <c:pt idx="14">
                  <c:v>525.20007590328203</c:v>
                </c:pt>
                <c:pt idx="15">
                  <c:v>517.34677226346696</c:v>
                </c:pt>
                <c:pt idx="16">
                  <c:v>510.29814559678601</c:v>
                </c:pt>
                <c:pt idx="17">
                  <c:v>525.76891056076704</c:v>
                </c:pt>
                <c:pt idx="18">
                  <c:v>535.83021680310196</c:v>
                </c:pt>
                <c:pt idx="19">
                  <c:v>529.99170793362396</c:v>
                </c:pt>
                <c:pt idx="20">
                  <c:v>516.32194479062503</c:v>
                </c:pt>
                <c:pt idx="21">
                  <c:v>500.20629790769499</c:v>
                </c:pt>
                <c:pt idx="22">
                  <c:v>445.73594348830801</c:v>
                </c:pt>
                <c:pt idx="23">
                  <c:v>440.517661598237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D-4AA7-B12D-E4B515044B4D}"/>
            </c:ext>
          </c:extLst>
        </c:ser>
        <c:ser>
          <c:idx val="6"/>
          <c:order val="4"/>
          <c:tx>
            <c:strRef>
              <c:f>'9.4'!$I$3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'9.4'!$I$5:$I$28</c:f>
              <c:numCache>
                <c:formatCode>#,##0</c:formatCode>
                <c:ptCount val="24"/>
                <c:pt idx="0">
                  <c:v>160.21153246918399</c:v>
                </c:pt>
                <c:pt idx="1">
                  <c:v>172.66736903828999</c:v>
                </c:pt>
                <c:pt idx="2">
                  <c:v>162.78366121975799</c:v>
                </c:pt>
                <c:pt idx="3">
                  <c:v>144.32786547630201</c:v>
                </c:pt>
                <c:pt idx="4">
                  <c:v>126.698773148589</c:v>
                </c:pt>
                <c:pt idx="5">
                  <c:v>141.84425740079899</c:v>
                </c:pt>
                <c:pt idx="6">
                  <c:v>131.29182189679801</c:v>
                </c:pt>
                <c:pt idx="7">
                  <c:v>128.70733233881299</c:v>
                </c:pt>
                <c:pt idx="8">
                  <c:v>138.97687796129699</c:v>
                </c:pt>
                <c:pt idx="9">
                  <c:v>122.75418100949</c:v>
                </c:pt>
                <c:pt idx="10">
                  <c:v>126.751678099893</c:v>
                </c:pt>
                <c:pt idx="11">
                  <c:v>135.84727556194599</c:v>
                </c:pt>
                <c:pt idx="12">
                  <c:v>130.46371550014399</c:v>
                </c:pt>
                <c:pt idx="13">
                  <c:v>143.737686934056</c:v>
                </c:pt>
                <c:pt idx="14">
                  <c:v>155.71087218437199</c:v>
                </c:pt>
                <c:pt idx="15">
                  <c:v>146.102939651376</c:v>
                </c:pt>
                <c:pt idx="16">
                  <c:v>143.792190532262</c:v>
                </c:pt>
                <c:pt idx="17">
                  <c:v>152.52322309252901</c:v>
                </c:pt>
                <c:pt idx="18">
                  <c:v>140.971965534736</c:v>
                </c:pt>
                <c:pt idx="19">
                  <c:v>130.80843968455599</c:v>
                </c:pt>
                <c:pt idx="20">
                  <c:v>131.71266028462301</c:v>
                </c:pt>
                <c:pt idx="21">
                  <c:v>137.804337958829</c:v>
                </c:pt>
                <c:pt idx="22">
                  <c:v>137.50331737981699</c:v>
                </c:pt>
                <c:pt idx="23">
                  <c:v>137.56538650844999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D-4AA7-B12D-E4B515044B4D}"/>
            </c:ext>
          </c:extLst>
        </c:ser>
        <c:ser>
          <c:idx val="7"/>
          <c:order val="5"/>
          <c:tx>
            <c:strRef>
              <c:f>'9.4'!$H$3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5.1400339086561599</c:v>
                </c:pt>
                <c:pt idx="7">
                  <c:v>23.8119272673643</c:v>
                </c:pt>
                <c:pt idx="8">
                  <c:v>101.40258025515899</c:v>
                </c:pt>
                <c:pt idx="9">
                  <c:v>216.21590122754401</c:v>
                </c:pt>
                <c:pt idx="10">
                  <c:v>312.30789609258102</c:v>
                </c:pt>
                <c:pt idx="11">
                  <c:v>380.34168497778199</c:v>
                </c:pt>
                <c:pt idx="12">
                  <c:v>368.52329126775697</c:v>
                </c:pt>
                <c:pt idx="13">
                  <c:v>285.68488363733502</c:v>
                </c:pt>
                <c:pt idx="14">
                  <c:v>184.957777303066</c:v>
                </c:pt>
                <c:pt idx="15">
                  <c:v>109.737547910784</c:v>
                </c:pt>
                <c:pt idx="16">
                  <c:v>38.334726538019801</c:v>
                </c:pt>
                <c:pt idx="17">
                  <c:v>9.4822714392172909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AA7-B12D-E4B515044B4D}"/>
            </c:ext>
          </c:extLst>
        </c:ser>
        <c:ser>
          <c:idx val="4"/>
          <c:order val="6"/>
          <c:tx>
            <c:strRef>
              <c:f>'9.4'!$F$3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'9.4'!$F$5:$F$28</c:f>
              <c:numCache>
                <c:formatCode>#,##0</c:formatCode>
                <c:ptCount val="24"/>
                <c:pt idx="0">
                  <c:v>174.430016186643</c:v>
                </c:pt>
                <c:pt idx="1">
                  <c:v>173.33584670607399</c:v>
                </c:pt>
                <c:pt idx="2">
                  <c:v>172.18288780531299</c:v>
                </c:pt>
                <c:pt idx="3">
                  <c:v>171.06959353489799</c:v>
                </c:pt>
                <c:pt idx="4">
                  <c:v>169.92877894915</c:v>
                </c:pt>
                <c:pt idx="5">
                  <c:v>166.964720570205</c:v>
                </c:pt>
                <c:pt idx="6">
                  <c:v>173.361304078058</c:v>
                </c:pt>
                <c:pt idx="7">
                  <c:v>190.62884541527001</c:v>
                </c:pt>
                <c:pt idx="8">
                  <c:v>353.41939536879102</c:v>
                </c:pt>
                <c:pt idx="9">
                  <c:v>300.47482432757101</c:v>
                </c:pt>
                <c:pt idx="10">
                  <c:v>184.414540712427</c:v>
                </c:pt>
                <c:pt idx="11">
                  <c:v>171.68391277068</c:v>
                </c:pt>
                <c:pt idx="12">
                  <c:v>175.737970091043</c:v>
                </c:pt>
                <c:pt idx="13">
                  <c:v>175.38721239377901</c:v>
                </c:pt>
                <c:pt idx="14">
                  <c:v>176.381134235583</c:v>
                </c:pt>
                <c:pt idx="15">
                  <c:v>176.30874079727201</c:v>
                </c:pt>
                <c:pt idx="16">
                  <c:v>177.45719584992301</c:v>
                </c:pt>
                <c:pt idx="17">
                  <c:v>185.437790861808</c:v>
                </c:pt>
                <c:pt idx="18">
                  <c:v>186.57056887017899</c:v>
                </c:pt>
                <c:pt idx="19">
                  <c:v>188.858940850224</c:v>
                </c:pt>
                <c:pt idx="20">
                  <c:v>186.636089863786</c:v>
                </c:pt>
                <c:pt idx="21">
                  <c:v>183.23908676986599</c:v>
                </c:pt>
                <c:pt idx="22">
                  <c:v>183.23491738303699</c:v>
                </c:pt>
                <c:pt idx="23">
                  <c:v>180.19264864746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D-4AA7-B12D-E4B515044B4D}"/>
            </c:ext>
          </c:extLst>
        </c:ser>
        <c:ser>
          <c:idx val="5"/>
          <c:order val="7"/>
          <c:tx>
            <c:strRef>
              <c:f>'9.4'!$G$3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38.132516945903397</c:v>
                </c:pt>
                <c:pt idx="7">
                  <c:v>737.05529620806499</c:v>
                </c:pt>
                <c:pt idx="8">
                  <c:v>775.322589587999</c:v>
                </c:pt>
                <c:pt idx="9">
                  <c:v>223.23652097835401</c:v>
                </c:pt>
                <c:pt idx="10">
                  <c:v>199.127453256183</c:v>
                </c:pt>
                <c:pt idx="11">
                  <c:v>169.30084126276299</c:v>
                </c:pt>
                <c:pt idx="12">
                  <c:v>91.938605624858297</c:v>
                </c:pt>
                <c:pt idx="13">
                  <c:v>286.00338106357799</c:v>
                </c:pt>
                <c:pt idx="14">
                  <c:v>181.32340876707801</c:v>
                </c:pt>
                <c:pt idx="15">
                  <c:v>147.49676184456399</c:v>
                </c:pt>
                <c:pt idx="16">
                  <c:v>0</c:v>
                </c:pt>
                <c:pt idx="17">
                  <c:v>640.53436340795702</c:v>
                </c:pt>
                <c:pt idx="18">
                  <c:v>776.53037495943499</c:v>
                </c:pt>
                <c:pt idx="19">
                  <c:v>644.26139161334402</c:v>
                </c:pt>
                <c:pt idx="20">
                  <c:v>93.409029561741406</c:v>
                </c:pt>
                <c:pt idx="21">
                  <c:v>0</c:v>
                </c:pt>
                <c:pt idx="22">
                  <c:v>0</c:v>
                </c:pt>
                <c:pt idx="23">
                  <c:v>0.169331946660326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D-4AA7-B12D-E4B515044B4D}"/>
            </c:ext>
          </c:extLst>
        </c:ser>
        <c:ser>
          <c:idx val="10"/>
          <c:order val="10"/>
          <c:tx>
            <c:strRef>
              <c:f>'9.4'!$P$4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03200"/>
        <c:axId val="105204736"/>
      </c:areaChart>
      <c:areaChart>
        <c:grouping val="stacked"/>
        <c:varyColors val="0"/>
        <c:ser>
          <c:idx val="8"/>
          <c:order val="8"/>
          <c:tx>
            <c:strRef>
              <c:f>'9.4'!$J$3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'9.4'!$Q$5:$Q$28</c:f>
              <c:numCache>
                <c:formatCode>General</c:formatCode>
                <c:ptCount val="24"/>
                <c:pt idx="0">
                  <c:v>-1225.4391996008001</c:v>
                </c:pt>
                <c:pt idx="1">
                  <c:v>-982.09442640771397</c:v>
                </c:pt>
                <c:pt idx="2">
                  <c:v>-1123.38894956279</c:v>
                </c:pt>
                <c:pt idx="3">
                  <c:v>-1163.2282036771601</c:v>
                </c:pt>
                <c:pt idx="4">
                  <c:v>-1055.19524856932</c:v>
                </c:pt>
                <c:pt idx="5">
                  <c:v>-890.14917811574196</c:v>
                </c:pt>
                <c:pt idx="6">
                  <c:v>-842.23228426527896</c:v>
                </c:pt>
                <c:pt idx="7">
                  <c:v>-1571.06237094329</c:v>
                </c:pt>
                <c:pt idx="8">
                  <c:v>-1750.8468228377601</c:v>
                </c:pt>
                <c:pt idx="9">
                  <c:v>-1156.72354052837</c:v>
                </c:pt>
                <c:pt idx="10">
                  <c:v>-1079.70859501429</c:v>
                </c:pt>
                <c:pt idx="11">
                  <c:v>-1121.91862755579</c:v>
                </c:pt>
                <c:pt idx="12">
                  <c:v>-731.42318201673004</c:v>
                </c:pt>
                <c:pt idx="13">
                  <c:v>-759.90193785304905</c:v>
                </c:pt>
                <c:pt idx="14">
                  <c:v>-884.46952330074805</c:v>
                </c:pt>
                <c:pt idx="15">
                  <c:v>-960.55504686456595</c:v>
                </c:pt>
                <c:pt idx="16">
                  <c:v>-668.71193331855602</c:v>
                </c:pt>
                <c:pt idx="17">
                  <c:v>-1375.2325686423601</c:v>
                </c:pt>
                <c:pt idx="18">
                  <c:v>-1818.6545747954599</c:v>
                </c:pt>
                <c:pt idx="19">
                  <c:v>-1717.0054461167599</c:v>
                </c:pt>
                <c:pt idx="20">
                  <c:v>-1443.3555832715999</c:v>
                </c:pt>
                <c:pt idx="21">
                  <c:v>-1510.7914829280701</c:v>
                </c:pt>
                <c:pt idx="22">
                  <c:v>-1811.8774698434199</c:v>
                </c:pt>
                <c:pt idx="23">
                  <c:v>-2108.9917853208899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D-4AA7-B12D-E4B515044B4D}"/>
            </c:ext>
          </c:extLst>
        </c:ser>
        <c:ser>
          <c:idx val="9"/>
          <c:order val="9"/>
          <c:tx>
            <c:strRef>
              <c:f>'9.4'!$K$3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'9.4'!$K$5:$K$28</c:f>
              <c:numCache>
                <c:formatCode>#,##0</c:formatCode>
                <c:ptCount val="24"/>
                <c:pt idx="0">
                  <c:v>-879.51000845316901</c:v>
                </c:pt>
                <c:pt idx="1">
                  <c:v>-1107.59651896387</c:v>
                </c:pt>
                <c:pt idx="2">
                  <c:v>-1103.4304244398299</c:v>
                </c:pt>
                <c:pt idx="3">
                  <c:v>-1095.84169264297</c:v>
                </c:pt>
                <c:pt idx="4">
                  <c:v>-1086.3347196923801</c:v>
                </c:pt>
                <c:pt idx="5">
                  <c:v>-780.05859387072201</c:v>
                </c:pt>
                <c:pt idx="6">
                  <c:v>-5.2321622485084101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-0.56635000030738902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20352"/>
        <c:axId val="105218816"/>
      </c:areaChart>
      <c:catAx>
        <c:axId val="10520320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5204736"/>
        <c:crosses val="autoZero"/>
        <c:auto val="1"/>
        <c:lblAlgn val="ctr"/>
        <c:lblOffset val="100"/>
        <c:noMultiLvlLbl val="0"/>
      </c:catAx>
      <c:valAx>
        <c:axId val="1052047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5203200"/>
        <c:crosses val="autoZero"/>
        <c:crossBetween val="midCat"/>
        <c:majorUnit val="2000"/>
      </c:valAx>
      <c:valAx>
        <c:axId val="10521881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05220352"/>
        <c:crosses val="max"/>
        <c:crossBetween val="midCat"/>
      </c:valAx>
      <c:catAx>
        <c:axId val="10522035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0521881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'9.5'!$B$3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'9.5'!$B$5:$B$28</c:f>
              <c:numCache>
                <c:formatCode>#,##0</c:formatCode>
                <c:ptCount val="24"/>
                <c:pt idx="0">
                  <c:v>3656.1679793469698</c:v>
                </c:pt>
                <c:pt idx="1">
                  <c:v>3656.2079906457202</c:v>
                </c:pt>
                <c:pt idx="2">
                  <c:v>3658.7027728344101</c:v>
                </c:pt>
                <c:pt idx="3">
                  <c:v>3655.7846821717199</c:v>
                </c:pt>
                <c:pt idx="4">
                  <c:v>3656.1346365980098</c:v>
                </c:pt>
                <c:pt idx="5">
                  <c:v>3661.19756316045</c:v>
                </c:pt>
                <c:pt idx="6">
                  <c:v>3663.2857102839498</c:v>
                </c:pt>
                <c:pt idx="7">
                  <c:v>3667.2920399190102</c:v>
                </c:pt>
                <c:pt idx="8">
                  <c:v>3670.1917971556099</c:v>
                </c:pt>
                <c:pt idx="9">
                  <c:v>3671.41004233389</c:v>
                </c:pt>
                <c:pt idx="10">
                  <c:v>3670.97673713821</c:v>
                </c:pt>
                <c:pt idx="11">
                  <c:v>3672.4266157565098</c:v>
                </c:pt>
                <c:pt idx="12">
                  <c:v>3673.20989165316</c:v>
                </c:pt>
                <c:pt idx="13">
                  <c:v>3674.2897979897898</c:v>
                </c:pt>
                <c:pt idx="14">
                  <c:v>3675.4197082781802</c:v>
                </c:pt>
                <c:pt idx="15">
                  <c:v>3673.2098794471499</c:v>
                </c:pt>
                <c:pt idx="16">
                  <c:v>3670.2384688668199</c:v>
                </c:pt>
                <c:pt idx="17">
                  <c:v>3671.3067225331502</c:v>
                </c:pt>
                <c:pt idx="18">
                  <c:v>3673.78816355359</c:v>
                </c:pt>
                <c:pt idx="19">
                  <c:v>3673.6915204399802</c:v>
                </c:pt>
                <c:pt idx="20">
                  <c:v>3674.78307537823</c:v>
                </c:pt>
                <c:pt idx="21">
                  <c:v>3675.2147246253098</c:v>
                </c:pt>
                <c:pt idx="22">
                  <c:v>3674.3197881548399</c:v>
                </c:pt>
                <c:pt idx="23">
                  <c:v>3675.88132734696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3-48EB-9CA2-778AE5CF7536}"/>
            </c:ext>
          </c:extLst>
        </c:ser>
        <c:ser>
          <c:idx val="1"/>
          <c:order val="1"/>
          <c:tx>
            <c:strRef>
              <c:f>'9.5'!$C$3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'9.5'!$C$5:$C$28</c:f>
              <c:numCache>
                <c:formatCode>#,##0</c:formatCode>
                <c:ptCount val="24"/>
                <c:pt idx="0">
                  <c:v>4929.5836199411297</c:v>
                </c:pt>
                <c:pt idx="1">
                  <c:v>4910.0787881830302</c:v>
                </c:pt>
                <c:pt idx="2">
                  <c:v>4875.13786575413</c:v>
                </c:pt>
                <c:pt idx="3">
                  <c:v>4843.6950276805401</c:v>
                </c:pt>
                <c:pt idx="4">
                  <c:v>4874.0178214698999</c:v>
                </c:pt>
                <c:pt idx="5">
                  <c:v>5137.7399309389102</c:v>
                </c:pt>
                <c:pt idx="6">
                  <c:v>5664.2506498826297</c:v>
                </c:pt>
                <c:pt idx="7">
                  <c:v>5863.6168428687997</c:v>
                </c:pt>
                <c:pt idx="8">
                  <c:v>5928.99838437979</c:v>
                </c:pt>
                <c:pt idx="9">
                  <c:v>5945.73674849908</c:v>
                </c:pt>
                <c:pt idx="10">
                  <c:v>5977.4227824162499</c:v>
                </c:pt>
                <c:pt idx="11">
                  <c:v>5986.3296904217495</c:v>
                </c:pt>
                <c:pt idx="12">
                  <c:v>5818.3911704514703</c:v>
                </c:pt>
                <c:pt idx="13">
                  <c:v>5790.6219205960297</c:v>
                </c:pt>
                <c:pt idx="14">
                  <c:v>5682.8719327458402</c:v>
                </c:pt>
                <c:pt idx="15">
                  <c:v>5692.3867351127801</c:v>
                </c:pt>
                <c:pt idx="16">
                  <c:v>5793.9845464483897</c:v>
                </c:pt>
                <c:pt idx="17">
                  <c:v>6018.1211508924998</c:v>
                </c:pt>
                <c:pt idx="18">
                  <c:v>6123.4467918241799</c:v>
                </c:pt>
                <c:pt idx="19">
                  <c:v>6096.1367342842304</c:v>
                </c:pt>
                <c:pt idx="20">
                  <c:v>5977.2531010741804</c:v>
                </c:pt>
                <c:pt idx="21">
                  <c:v>5649.0426645392199</c:v>
                </c:pt>
                <c:pt idx="22">
                  <c:v>5540.62114871842</c:v>
                </c:pt>
                <c:pt idx="23">
                  <c:v>5411.2304827133503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3-48EB-9CA2-778AE5CF7536}"/>
            </c:ext>
          </c:extLst>
        </c:ser>
        <c:ser>
          <c:idx val="2"/>
          <c:order val="2"/>
          <c:tx>
            <c:strRef>
              <c:f>'9.5'!$D$3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'9.5'!$D$5:$D$28</c:f>
              <c:numCache>
                <c:formatCode>#,##0</c:formatCode>
                <c:ptCount val="24"/>
                <c:pt idx="0">
                  <c:v>481.26487622254501</c:v>
                </c:pt>
                <c:pt idx="1">
                  <c:v>278.74244237580803</c:v>
                </c:pt>
                <c:pt idx="2">
                  <c:v>278.24567439848801</c:v>
                </c:pt>
                <c:pt idx="3">
                  <c:v>282.56487922687802</c:v>
                </c:pt>
                <c:pt idx="4">
                  <c:v>284.85200237445503</c:v>
                </c:pt>
                <c:pt idx="5">
                  <c:v>551.46900205536997</c:v>
                </c:pt>
                <c:pt idx="6">
                  <c:v>1017.1794108434</c:v>
                </c:pt>
                <c:pt idx="7">
                  <c:v>1065.9342059804501</c:v>
                </c:pt>
                <c:pt idx="8">
                  <c:v>1082.6542441183999</c:v>
                </c:pt>
                <c:pt idx="9">
                  <c:v>1092.23284240367</c:v>
                </c:pt>
                <c:pt idx="10">
                  <c:v>1082.3141772982001</c:v>
                </c:pt>
                <c:pt idx="11">
                  <c:v>1081.67071689216</c:v>
                </c:pt>
                <c:pt idx="12">
                  <c:v>1078.2850114186101</c:v>
                </c:pt>
                <c:pt idx="13">
                  <c:v>1071.9020819844</c:v>
                </c:pt>
                <c:pt idx="14">
                  <c:v>1070.9935718919301</c:v>
                </c:pt>
                <c:pt idx="15">
                  <c:v>1061.7450327159299</c:v>
                </c:pt>
                <c:pt idx="16">
                  <c:v>1073.62908771357</c:v>
                </c:pt>
                <c:pt idx="17">
                  <c:v>1073.2006750677201</c:v>
                </c:pt>
                <c:pt idx="18">
                  <c:v>1094.57164322982</c:v>
                </c:pt>
                <c:pt idx="19">
                  <c:v>1095.63185011521</c:v>
                </c:pt>
                <c:pt idx="20">
                  <c:v>1072.1954759989601</c:v>
                </c:pt>
                <c:pt idx="21">
                  <c:v>1088.51041754474</c:v>
                </c:pt>
                <c:pt idx="22">
                  <c:v>1087.3935321776801</c:v>
                </c:pt>
                <c:pt idx="23">
                  <c:v>1083.73946621132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8EB-9CA2-778AE5CF7536}"/>
            </c:ext>
          </c:extLst>
        </c:ser>
        <c:ser>
          <c:idx val="3"/>
          <c:order val="3"/>
          <c:tx>
            <c:strRef>
              <c:f>'9.5'!$E$3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'9.5'!$E$5:$E$28</c:f>
              <c:numCache>
                <c:formatCode>#,##0</c:formatCode>
                <c:ptCount val="24"/>
                <c:pt idx="0">
                  <c:v>421.89031647615701</c:v>
                </c:pt>
                <c:pt idx="1">
                  <c:v>422.416722642129</c:v>
                </c:pt>
                <c:pt idx="2">
                  <c:v>425.82946395316401</c:v>
                </c:pt>
                <c:pt idx="3">
                  <c:v>426.38264511303203</c:v>
                </c:pt>
                <c:pt idx="4">
                  <c:v>423.17061010820203</c:v>
                </c:pt>
                <c:pt idx="5">
                  <c:v>431.46100290170301</c:v>
                </c:pt>
                <c:pt idx="6">
                  <c:v>491.66711999798798</c:v>
                </c:pt>
                <c:pt idx="7">
                  <c:v>512.19347646597805</c:v>
                </c:pt>
                <c:pt idx="8">
                  <c:v>513.26019865276305</c:v>
                </c:pt>
                <c:pt idx="9">
                  <c:v>519.42193626731705</c:v>
                </c:pt>
                <c:pt idx="10">
                  <c:v>509.14828239960701</c:v>
                </c:pt>
                <c:pt idx="11">
                  <c:v>511.95258596929898</c:v>
                </c:pt>
                <c:pt idx="12">
                  <c:v>496.203415611465</c:v>
                </c:pt>
                <c:pt idx="13">
                  <c:v>495.57433846633398</c:v>
                </c:pt>
                <c:pt idx="14">
                  <c:v>506.32905058086402</c:v>
                </c:pt>
                <c:pt idx="15">
                  <c:v>511.40944735142301</c:v>
                </c:pt>
                <c:pt idx="16">
                  <c:v>509.10865542744301</c:v>
                </c:pt>
                <c:pt idx="17">
                  <c:v>511.562821123172</c:v>
                </c:pt>
                <c:pt idx="18">
                  <c:v>513.39004219124899</c:v>
                </c:pt>
                <c:pt idx="19">
                  <c:v>513.66915443275695</c:v>
                </c:pt>
                <c:pt idx="20">
                  <c:v>511.90315875462602</c:v>
                </c:pt>
                <c:pt idx="21">
                  <c:v>489.55947460496901</c:v>
                </c:pt>
                <c:pt idx="22">
                  <c:v>432.08239077885003</c:v>
                </c:pt>
                <c:pt idx="23">
                  <c:v>425.01544046559798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3-48EB-9CA2-778AE5CF7536}"/>
            </c:ext>
          </c:extLst>
        </c:ser>
        <c:ser>
          <c:idx val="6"/>
          <c:order val="4"/>
          <c:tx>
            <c:strRef>
              <c:f>'9.5'!$I$3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'9.5'!$I$5:$I$28</c:f>
              <c:numCache>
                <c:formatCode>#,##0</c:formatCode>
                <c:ptCount val="24"/>
                <c:pt idx="0">
                  <c:v>93.753417879940997</c:v>
                </c:pt>
                <c:pt idx="1">
                  <c:v>85.952857153829697</c:v>
                </c:pt>
                <c:pt idx="2">
                  <c:v>76.6896507463115</c:v>
                </c:pt>
                <c:pt idx="3">
                  <c:v>82.172762186532594</c:v>
                </c:pt>
                <c:pt idx="4">
                  <c:v>84.726889767555505</c:v>
                </c:pt>
                <c:pt idx="5">
                  <c:v>91.631770593214199</c:v>
                </c:pt>
                <c:pt idx="6">
                  <c:v>101.722904059936</c:v>
                </c:pt>
                <c:pt idx="7">
                  <c:v>100.648691955967</c:v>
                </c:pt>
                <c:pt idx="8">
                  <c:v>99.003546791058298</c:v>
                </c:pt>
                <c:pt idx="9">
                  <c:v>107.18702854055201</c:v>
                </c:pt>
                <c:pt idx="10">
                  <c:v>132.81283013515301</c:v>
                </c:pt>
                <c:pt idx="11">
                  <c:v>146.26132742086699</c:v>
                </c:pt>
                <c:pt idx="12">
                  <c:v>153.734653575023</c:v>
                </c:pt>
                <c:pt idx="13">
                  <c:v>171.222666369678</c:v>
                </c:pt>
                <c:pt idx="14">
                  <c:v>180.56608069561099</c:v>
                </c:pt>
                <c:pt idx="15">
                  <c:v>180.950172385212</c:v>
                </c:pt>
                <c:pt idx="16">
                  <c:v>165.42790074780399</c:v>
                </c:pt>
                <c:pt idx="17">
                  <c:v>156.24341797351099</c:v>
                </c:pt>
                <c:pt idx="18">
                  <c:v>138.42811468930401</c:v>
                </c:pt>
                <c:pt idx="19">
                  <c:v>135.09207415779699</c:v>
                </c:pt>
                <c:pt idx="20">
                  <c:v>121.62808823200901</c:v>
                </c:pt>
                <c:pt idx="21">
                  <c:v>116.26299167735699</c:v>
                </c:pt>
                <c:pt idx="22">
                  <c:v>102.858169636838</c:v>
                </c:pt>
                <c:pt idx="23">
                  <c:v>88.2114819969417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3-48EB-9CA2-778AE5CF7536}"/>
            </c:ext>
          </c:extLst>
        </c:ser>
        <c:ser>
          <c:idx val="7"/>
          <c:order val="5"/>
          <c:tx>
            <c:strRef>
              <c:f>'9.5'!$H$3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1.54290619285266</c:v>
                </c:pt>
                <c:pt idx="6">
                  <c:v>13.0846671535058</c:v>
                </c:pt>
                <c:pt idx="7">
                  <c:v>24.8800737970885</c:v>
                </c:pt>
                <c:pt idx="8">
                  <c:v>53.546794348020399</c:v>
                </c:pt>
                <c:pt idx="9">
                  <c:v>83.098356375012798</c:v>
                </c:pt>
                <c:pt idx="10">
                  <c:v>140.53943519782601</c:v>
                </c:pt>
                <c:pt idx="11">
                  <c:v>185.24991338013399</c:v>
                </c:pt>
                <c:pt idx="12">
                  <c:v>193.38998272587099</c:v>
                </c:pt>
                <c:pt idx="13">
                  <c:v>173.379406614435</c:v>
                </c:pt>
                <c:pt idx="14">
                  <c:v>163.96302550257201</c:v>
                </c:pt>
                <c:pt idx="15">
                  <c:v>117.736414169738</c:v>
                </c:pt>
                <c:pt idx="16">
                  <c:v>61.294407821198597</c:v>
                </c:pt>
                <c:pt idx="17">
                  <c:v>19.2342573901247</c:v>
                </c:pt>
                <c:pt idx="18">
                  <c:v>5.9045843633528898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93-48EB-9CA2-778AE5CF7536}"/>
            </c:ext>
          </c:extLst>
        </c:ser>
        <c:ser>
          <c:idx val="4"/>
          <c:order val="6"/>
          <c:tx>
            <c:strRef>
              <c:f>'9.5'!$F$3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'9.5'!$F$5:$F$28</c:f>
              <c:numCache>
                <c:formatCode>#,##0</c:formatCode>
                <c:ptCount val="24"/>
                <c:pt idx="0">
                  <c:v>274.00567230829603</c:v>
                </c:pt>
                <c:pt idx="1">
                  <c:v>220.704525351309</c:v>
                </c:pt>
                <c:pt idx="2">
                  <c:v>213.029962938436</c:v>
                </c:pt>
                <c:pt idx="3">
                  <c:v>214.780267091144</c:v>
                </c:pt>
                <c:pt idx="4">
                  <c:v>219.29809221370201</c:v>
                </c:pt>
                <c:pt idx="5">
                  <c:v>215.65178826782699</c:v>
                </c:pt>
                <c:pt idx="6">
                  <c:v>227.94133459699901</c:v>
                </c:pt>
                <c:pt idx="7">
                  <c:v>352.15499208819</c:v>
                </c:pt>
                <c:pt idx="8">
                  <c:v>356.73969401289997</c:v>
                </c:pt>
                <c:pt idx="9">
                  <c:v>347.71521710184697</c:v>
                </c:pt>
                <c:pt idx="10">
                  <c:v>297.61530873587202</c:v>
                </c:pt>
                <c:pt idx="11">
                  <c:v>203.33891409760901</c:v>
                </c:pt>
                <c:pt idx="12">
                  <c:v>204.306225184845</c:v>
                </c:pt>
                <c:pt idx="13">
                  <c:v>206.483248298473</c:v>
                </c:pt>
                <c:pt idx="14">
                  <c:v>211.93311491099999</c:v>
                </c:pt>
                <c:pt idx="15">
                  <c:v>214.942313187482</c:v>
                </c:pt>
                <c:pt idx="16">
                  <c:v>354.17939760336401</c:v>
                </c:pt>
                <c:pt idx="17">
                  <c:v>480.33937576154898</c:v>
                </c:pt>
                <c:pt idx="18">
                  <c:v>612.52719156766796</c:v>
                </c:pt>
                <c:pt idx="19">
                  <c:v>553.39378369881297</c:v>
                </c:pt>
                <c:pt idx="20">
                  <c:v>375.79897992553703</c:v>
                </c:pt>
                <c:pt idx="21">
                  <c:v>248.59871324988401</c:v>
                </c:pt>
                <c:pt idx="22">
                  <c:v>239.532136042449</c:v>
                </c:pt>
                <c:pt idx="23">
                  <c:v>236.400598240009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93-48EB-9CA2-778AE5CF7536}"/>
            </c:ext>
          </c:extLst>
        </c:ser>
        <c:ser>
          <c:idx val="5"/>
          <c:order val="7"/>
          <c:tx>
            <c:strRef>
              <c:f>'9.5'!$G$3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355.22363684532502</c:v>
                </c:pt>
                <c:pt idx="8">
                  <c:v>355.54449453728802</c:v>
                </c:pt>
                <c:pt idx="9">
                  <c:v>541.10106257180405</c:v>
                </c:pt>
                <c:pt idx="10">
                  <c:v>392.138260517883</c:v>
                </c:pt>
                <c:pt idx="11">
                  <c:v>403.83724614820397</c:v>
                </c:pt>
                <c:pt idx="12">
                  <c:v>39.865726522119701</c:v>
                </c:pt>
                <c:pt idx="13">
                  <c:v>0.56321956700029796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33.795486398467801</c:v>
                </c:pt>
                <c:pt idx="18">
                  <c:v>573.68559536597104</c:v>
                </c:pt>
                <c:pt idx="19">
                  <c:v>402.66184303879101</c:v>
                </c:pt>
                <c:pt idx="20">
                  <c:v>13.8158643676901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93-48EB-9CA2-778AE5CF7536}"/>
            </c:ext>
          </c:extLst>
        </c:ser>
        <c:ser>
          <c:idx val="10"/>
          <c:order val="10"/>
          <c:tx>
            <c:strRef>
              <c:f>'9.5'!$P$4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42400"/>
        <c:axId val="105543936"/>
      </c:areaChart>
      <c:areaChart>
        <c:grouping val="stacked"/>
        <c:varyColors val="0"/>
        <c:ser>
          <c:idx val="8"/>
          <c:order val="8"/>
          <c:tx>
            <c:strRef>
              <c:f>'9.5'!$J$3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'9.5'!$Q$5:$Q$28</c:f>
              <c:numCache>
                <c:formatCode>General</c:formatCode>
                <c:ptCount val="24"/>
                <c:pt idx="0">
                  <c:v>-1482.05901724059</c:v>
                </c:pt>
                <c:pt idx="1">
                  <c:v>-1084.29209446705</c:v>
                </c:pt>
                <c:pt idx="2">
                  <c:v>-1200.7401147903599</c:v>
                </c:pt>
                <c:pt idx="3">
                  <c:v>-1251.01455706407</c:v>
                </c:pt>
                <c:pt idx="4">
                  <c:v>-1141.57140552184</c:v>
                </c:pt>
                <c:pt idx="5">
                  <c:v>-1055.58727348615</c:v>
                </c:pt>
                <c:pt idx="6">
                  <c:v>-1582.3968098896701</c:v>
                </c:pt>
                <c:pt idx="7">
                  <c:v>-1935.9675680437899</c:v>
                </c:pt>
                <c:pt idx="8">
                  <c:v>-1816.5884413675301</c:v>
                </c:pt>
                <c:pt idx="9">
                  <c:v>-1859.6315484823101</c:v>
                </c:pt>
                <c:pt idx="10">
                  <c:v>-1704.9865450003799</c:v>
                </c:pt>
                <c:pt idx="11">
                  <c:v>-1693.32577015734</c:v>
                </c:pt>
                <c:pt idx="12">
                  <c:v>-968.45833069181197</c:v>
                </c:pt>
                <c:pt idx="13">
                  <c:v>-936.091150547643</c:v>
                </c:pt>
                <c:pt idx="14">
                  <c:v>-1081.5245682259899</c:v>
                </c:pt>
                <c:pt idx="15">
                  <c:v>-1026.02194714602</c:v>
                </c:pt>
                <c:pt idx="16">
                  <c:v>-1401.52658904283</c:v>
                </c:pt>
                <c:pt idx="17">
                  <c:v>-1777.24878790466</c:v>
                </c:pt>
                <c:pt idx="18">
                  <c:v>-2567.3150388233998</c:v>
                </c:pt>
                <c:pt idx="19">
                  <c:v>-2307.2104666268501</c:v>
                </c:pt>
                <c:pt idx="20">
                  <c:v>-1902.7105859599801</c:v>
                </c:pt>
                <c:pt idx="21">
                  <c:v>-2015.7130103078</c:v>
                </c:pt>
                <c:pt idx="22">
                  <c:v>-2288.7621238450001</c:v>
                </c:pt>
                <c:pt idx="23">
                  <c:v>-2430.9901236400301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93-48EB-9CA2-778AE5CF7536}"/>
            </c:ext>
          </c:extLst>
        </c:ser>
        <c:ser>
          <c:idx val="9"/>
          <c:order val="9"/>
          <c:tx>
            <c:strRef>
              <c:f>'9.5'!$K$3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'9.5'!$K$5:$K$28</c:f>
              <c:numCache>
                <c:formatCode>#,##0</c:formatCode>
                <c:ptCount val="24"/>
                <c:pt idx="0">
                  <c:v>-614.76252372348699</c:v>
                </c:pt>
                <c:pt idx="1">
                  <c:v>-657.93897934132497</c:v>
                </c:pt>
                <c:pt idx="2">
                  <c:v>-652.629539839828</c:v>
                </c:pt>
                <c:pt idx="3">
                  <c:v>-646.71270962578103</c:v>
                </c:pt>
                <c:pt idx="4">
                  <c:v>-639.67290122020097</c:v>
                </c:pt>
                <c:pt idx="5">
                  <c:v>-632.61366201927899</c:v>
                </c:pt>
                <c:pt idx="6">
                  <c:v>-21.047040923895899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-1.1847789043810599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-151.71526108635101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63648"/>
        <c:axId val="105562112"/>
      </c:areaChart>
      <c:catAx>
        <c:axId val="10554240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5543936"/>
        <c:crosses val="autoZero"/>
        <c:auto val="1"/>
        <c:lblAlgn val="ctr"/>
        <c:lblOffset val="100"/>
        <c:noMultiLvlLbl val="0"/>
      </c:catAx>
      <c:valAx>
        <c:axId val="1055439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5542400"/>
        <c:crosses val="autoZero"/>
        <c:crossBetween val="midCat"/>
        <c:majorUnit val="2000"/>
      </c:valAx>
      <c:valAx>
        <c:axId val="10556211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05563648"/>
        <c:crosses val="max"/>
        <c:crossBetween val="midCat"/>
      </c:valAx>
      <c:catAx>
        <c:axId val="1055636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0556211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'9.6'!$B$3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'9.6'!$B$5:$B$28</c:f>
              <c:numCache>
                <c:formatCode>#,##0</c:formatCode>
                <c:ptCount val="24"/>
                <c:pt idx="0">
                  <c:v>2600.0320783943498</c:v>
                </c:pt>
                <c:pt idx="1">
                  <c:v>2597.0589065120398</c:v>
                </c:pt>
                <c:pt idx="2">
                  <c:v>2594.65771437596</c:v>
                </c:pt>
                <c:pt idx="3">
                  <c:v>2597.17561970818</c:v>
                </c:pt>
                <c:pt idx="4">
                  <c:v>2597.3974191553998</c:v>
                </c:pt>
                <c:pt idx="5">
                  <c:v>2598.9748609602002</c:v>
                </c:pt>
                <c:pt idx="6">
                  <c:v>2596.0984255865501</c:v>
                </c:pt>
                <c:pt idx="7">
                  <c:v>2597.38408236546</c:v>
                </c:pt>
                <c:pt idx="8">
                  <c:v>2598.2778752702302</c:v>
                </c:pt>
                <c:pt idx="9">
                  <c:v>2598.92485614007</c:v>
                </c:pt>
                <c:pt idx="10">
                  <c:v>2600.49063028921</c:v>
                </c:pt>
                <c:pt idx="11">
                  <c:v>2597.9376894215402</c:v>
                </c:pt>
                <c:pt idx="12">
                  <c:v>2597.6675461463501</c:v>
                </c:pt>
                <c:pt idx="13">
                  <c:v>2596.3852276359798</c:v>
                </c:pt>
                <c:pt idx="14">
                  <c:v>2594.7911026305801</c:v>
                </c:pt>
                <c:pt idx="15">
                  <c:v>2595.2796867291499</c:v>
                </c:pt>
                <c:pt idx="16">
                  <c:v>2592.6216881078199</c:v>
                </c:pt>
                <c:pt idx="17">
                  <c:v>2592.1230932746798</c:v>
                </c:pt>
                <c:pt idx="18">
                  <c:v>2589.7418900392699</c:v>
                </c:pt>
                <c:pt idx="19">
                  <c:v>2592.1831210425498</c:v>
                </c:pt>
                <c:pt idx="20">
                  <c:v>2594.1057601699199</c:v>
                </c:pt>
                <c:pt idx="21">
                  <c:v>2592.8167651224599</c:v>
                </c:pt>
                <c:pt idx="22">
                  <c:v>2594.1974770625902</c:v>
                </c:pt>
                <c:pt idx="23">
                  <c:v>2594.7627558453901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356-8D0C-03515BD7ED7C}"/>
            </c:ext>
          </c:extLst>
        </c:ser>
        <c:ser>
          <c:idx val="1"/>
          <c:order val="1"/>
          <c:tx>
            <c:strRef>
              <c:f>'9.6'!$C$3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'9.6'!$C$5:$C$28</c:f>
              <c:numCache>
                <c:formatCode>#,##0</c:formatCode>
                <c:ptCount val="24"/>
                <c:pt idx="0">
                  <c:v>4829.7517451706199</c:v>
                </c:pt>
                <c:pt idx="1">
                  <c:v>4811.8974498019898</c:v>
                </c:pt>
                <c:pt idx="2">
                  <c:v>4776.0476725210001</c:v>
                </c:pt>
                <c:pt idx="3">
                  <c:v>4786.8994012843896</c:v>
                </c:pt>
                <c:pt idx="4">
                  <c:v>4818.0001433879197</c:v>
                </c:pt>
                <c:pt idx="5">
                  <c:v>4868.1569789423002</c:v>
                </c:pt>
                <c:pt idx="6">
                  <c:v>4915.4853701992297</c:v>
                </c:pt>
                <c:pt idx="7">
                  <c:v>4901.2452225764901</c:v>
                </c:pt>
                <c:pt idx="8">
                  <c:v>4796.0591193840501</c:v>
                </c:pt>
                <c:pt idx="9">
                  <c:v>4830.0824827959796</c:v>
                </c:pt>
                <c:pt idx="10">
                  <c:v>4694.76979472533</c:v>
                </c:pt>
                <c:pt idx="11">
                  <c:v>4734.9400514908002</c:v>
                </c:pt>
                <c:pt idx="12">
                  <c:v>4606.2014491486398</c:v>
                </c:pt>
                <c:pt idx="13">
                  <c:v>4494.0759076254099</c:v>
                </c:pt>
                <c:pt idx="14">
                  <c:v>4564.3209930620096</c:v>
                </c:pt>
                <c:pt idx="15">
                  <c:v>4620.7449184039797</c:v>
                </c:pt>
                <c:pt idx="16">
                  <c:v>4884.9072527317403</c:v>
                </c:pt>
                <c:pt idx="17">
                  <c:v>4969.1338793268096</c:v>
                </c:pt>
                <c:pt idx="18">
                  <c:v>5025.2262856294301</c:v>
                </c:pt>
                <c:pt idx="19">
                  <c:v>5144.6778575828703</c:v>
                </c:pt>
                <c:pt idx="20">
                  <c:v>5189.7223918991003</c:v>
                </c:pt>
                <c:pt idx="21">
                  <c:v>5158.2580179666202</c:v>
                </c:pt>
                <c:pt idx="22">
                  <c:v>5129.1710877688502</c:v>
                </c:pt>
                <c:pt idx="23">
                  <c:v>4950.0915271240001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356-8D0C-03515BD7ED7C}"/>
            </c:ext>
          </c:extLst>
        </c:ser>
        <c:ser>
          <c:idx val="2"/>
          <c:order val="2"/>
          <c:tx>
            <c:strRef>
              <c:f>'9.6'!$D$3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'9.6'!$D$5:$D$28</c:f>
              <c:numCache>
                <c:formatCode>#,##0</c:formatCode>
                <c:ptCount val="24"/>
                <c:pt idx="0">
                  <c:v>454.70801413836301</c:v>
                </c:pt>
                <c:pt idx="1">
                  <c:v>275.15453337191201</c:v>
                </c:pt>
                <c:pt idx="2">
                  <c:v>275.06598038808897</c:v>
                </c:pt>
                <c:pt idx="3">
                  <c:v>273.80283595606699</c:v>
                </c:pt>
                <c:pt idx="4">
                  <c:v>273.76775006960003</c:v>
                </c:pt>
                <c:pt idx="5">
                  <c:v>277.13111802317599</c:v>
                </c:pt>
                <c:pt idx="6">
                  <c:v>295.09749299073201</c:v>
                </c:pt>
                <c:pt idx="7">
                  <c:v>295.30467308524499</c:v>
                </c:pt>
                <c:pt idx="8">
                  <c:v>287.43676221958299</c:v>
                </c:pt>
                <c:pt idx="9">
                  <c:v>277.233038418707</c:v>
                </c:pt>
                <c:pt idx="10">
                  <c:v>259.772924085775</c:v>
                </c:pt>
                <c:pt idx="11">
                  <c:v>284.89711053288801</c:v>
                </c:pt>
                <c:pt idx="12">
                  <c:v>287.902924188349</c:v>
                </c:pt>
                <c:pt idx="13">
                  <c:v>274.29071843917302</c:v>
                </c:pt>
                <c:pt idx="14">
                  <c:v>289.57207825624198</c:v>
                </c:pt>
                <c:pt idx="15">
                  <c:v>374.36140908303702</c:v>
                </c:pt>
                <c:pt idx="16">
                  <c:v>644.48860708712198</c:v>
                </c:pt>
                <c:pt idx="17">
                  <c:v>684.915876925014</c:v>
                </c:pt>
                <c:pt idx="18">
                  <c:v>622.87148215070499</c:v>
                </c:pt>
                <c:pt idx="19">
                  <c:v>635.16373808684205</c:v>
                </c:pt>
                <c:pt idx="20">
                  <c:v>621.04527017335602</c:v>
                </c:pt>
                <c:pt idx="21">
                  <c:v>627.99088571963796</c:v>
                </c:pt>
                <c:pt idx="22">
                  <c:v>631.36261340448402</c:v>
                </c:pt>
                <c:pt idx="23">
                  <c:v>610.49234517699801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356-8D0C-03515BD7ED7C}"/>
            </c:ext>
          </c:extLst>
        </c:ser>
        <c:ser>
          <c:idx val="3"/>
          <c:order val="3"/>
          <c:tx>
            <c:strRef>
              <c:f>'9.6'!$E$3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'9.6'!$E$5:$E$28</c:f>
              <c:numCache>
                <c:formatCode>#,##0</c:formatCode>
                <c:ptCount val="24"/>
                <c:pt idx="0">
                  <c:v>440.74537772170498</c:v>
                </c:pt>
                <c:pt idx="1">
                  <c:v>441.049845814636</c:v>
                </c:pt>
                <c:pt idx="2">
                  <c:v>444.97391779223801</c:v>
                </c:pt>
                <c:pt idx="3">
                  <c:v>441.80855899987898</c:v>
                </c:pt>
                <c:pt idx="4">
                  <c:v>442.71197993141902</c:v>
                </c:pt>
                <c:pt idx="5">
                  <c:v>441.97994469113399</c:v>
                </c:pt>
                <c:pt idx="6">
                  <c:v>469.83688487789999</c:v>
                </c:pt>
                <c:pt idx="7">
                  <c:v>472.52612983098697</c:v>
                </c:pt>
                <c:pt idx="8">
                  <c:v>469.53025856246802</c:v>
                </c:pt>
                <c:pt idx="9">
                  <c:v>478.91557316393198</c:v>
                </c:pt>
                <c:pt idx="10">
                  <c:v>462.00506587471801</c:v>
                </c:pt>
                <c:pt idx="11">
                  <c:v>475.03467016891199</c:v>
                </c:pt>
                <c:pt idx="12">
                  <c:v>483.45775181027199</c:v>
                </c:pt>
                <c:pt idx="13">
                  <c:v>483.46117121496098</c:v>
                </c:pt>
                <c:pt idx="14">
                  <c:v>472.48578648897302</c:v>
                </c:pt>
                <c:pt idx="15">
                  <c:v>472.76237834389701</c:v>
                </c:pt>
                <c:pt idx="16">
                  <c:v>479.03172171398398</c:v>
                </c:pt>
                <c:pt idx="17">
                  <c:v>499.83555677144199</c:v>
                </c:pt>
                <c:pt idx="18">
                  <c:v>496.11280304415402</c:v>
                </c:pt>
                <c:pt idx="19">
                  <c:v>493.04912311988397</c:v>
                </c:pt>
                <c:pt idx="20">
                  <c:v>502.79223264730899</c:v>
                </c:pt>
                <c:pt idx="21">
                  <c:v>488.55418085366603</c:v>
                </c:pt>
                <c:pt idx="22">
                  <c:v>447.45612295934001</c:v>
                </c:pt>
                <c:pt idx="23">
                  <c:v>443.04732885773302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356-8D0C-03515BD7ED7C}"/>
            </c:ext>
          </c:extLst>
        </c:ser>
        <c:ser>
          <c:idx val="6"/>
          <c:order val="4"/>
          <c:tx>
            <c:strRef>
              <c:f>'9.6'!$I$3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'9.6'!$I$5:$I$28</c:f>
              <c:numCache>
                <c:formatCode>#,##0</c:formatCode>
                <c:ptCount val="24"/>
                <c:pt idx="0">
                  <c:v>118.777241672005</c:v>
                </c:pt>
                <c:pt idx="1">
                  <c:v>108.99465347995501</c:v>
                </c:pt>
                <c:pt idx="2">
                  <c:v>99.181308527100896</c:v>
                </c:pt>
                <c:pt idx="3">
                  <c:v>113.722259972846</c:v>
                </c:pt>
                <c:pt idx="4">
                  <c:v>112.813552436059</c:v>
                </c:pt>
                <c:pt idx="5">
                  <c:v>70.002737421809599</c:v>
                </c:pt>
                <c:pt idx="6">
                  <c:v>51.745562982506797</c:v>
                </c:pt>
                <c:pt idx="7">
                  <c:v>46.650002389243603</c:v>
                </c:pt>
                <c:pt idx="8">
                  <c:v>39.408264631777499</c:v>
                </c:pt>
                <c:pt idx="9">
                  <c:v>36.872090154411303</c:v>
                </c:pt>
                <c:pt idx="10">
                  <c:v>19.472485643903902</c:v>
                </c:pt>
                <c:pt idx="11">
                  <c:v>14.2015679965325</c:v>
                </c:pt>
                <c:pt idx="12">
                  <c:v>11.3836935459328</c:v>
                </c:pt>
                <c:pt idx="13">
                  <c:v>15.8097379210092</c:v>
                </c:pt>
                <c:pt idx="14">
                  <c:v>19.154892899317201</c:v>
                </c:pt>
                <c:pt idx="15">
                  <c:v>26.906456657328</c:v>
                </c:pt>
                <c:pt idx="16">
                  <c:v>38.224075409318203</c:v>
                </c:pt>
                <c:pt idx="17">
                  <c:v>55.325987505677503</c:v>
                </c:pt>
                <c:pt idx="18">
                  <c:v>57.446761887265197</c:v>
                </c:pt>
                <c:pt idx="19">
                  <c:v>51.421190045304598</c:v>
                </c:pt>
                <c:pt idx="20">
                  <c:v>59.121849801913697</c:v>
                </c:pt>
                <c:pt idx="21">
                  <c:v>66.003143332797606</c:v>
                </c:pt>
                <c:pt idx="22">
                  <c:v>74.633101410206606</c:v>
                </c:pt>
                <c:pt idx="23">
                  <c:v>83.010950176290393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9-4356-8D0C-03515BD7ED7C}"/>
            </c:ext>
          </c:extLst>
        </c:ser>
        <c:ser>
          <c:idx val="7"/>
          <c:order val="5"/>
          <c:tx>
            <c:strRef>
              <c:f>'9.6'!$H$3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8.6358434033875202</c:v>
                </c:pt>
                <c:pt idx="8">
                  <c:v>61.1793521521383</c:v>
                </c:pt>
                <c:pt idx="9">
                  <c:v>290.77088475607798</c:v>
                </c:pt>
                <c:pt idx="10">
                  <c:v>583.95624901876397</c:v>
                </c:pt>
                <c:pt idx="11">
                  <c:v>769.00336690304596</c:v>
                </c:pt>
                <c:pt idx="12">
                  <c:v>820.38798835376201</c:v>
                </c:pt>
                <c:pt idx="13">
                  <c:v>655.88287467766497</c:v>
                </c:pt>
                <c:pt idx="14">
                  <c:v>349.462002624391</c:v>
                </c:pt>
                <c:pt idx="15">
                  <c:v>99.717545318190204</c:v>
                </c:pt>
                <c:pt idx="16">
                  <c:v>11.4610208910563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356-8D0C-03515BD7ED7C}"/>
            </c:ext>
          </c:extLst>
        </c:ser>
        <c:ser>
          <c:idx val="4"/>
          <c:order val="6"/>
          <c:tx>
            <c:strRef>
              <c:f>'9.6'!$F$3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'9.6'!$F$5:$F$28</c:f>
              <c:numCache>
                <c:formatCode>#,##0</c:formatCode>
                <c:ptCount val="24"/>
                <c:pt idx="0">
                  <c:v>133.486974449874</c:v>
                </c:pt>
                <c:pt idx="1">
                  <c:v>133.39604720008501</c:v>
                </c:pt>
                <c:pt idx="2">
                  <c:v>134.468209311615</c:v>
                </c:pt>
                <c:pt idx="3">
                  <c:v>135.496778510393</c:v>
                </c:pt>
                <c:pt idx="4">
                  <c:v>135.465506877818</c:v>
                </c:pt>
                <c:pt idx="5">
                  <c:v>133.256706292974</c:v>
                </c:pt>
                <c:pt idx="6">
                  <c:v>136.47456152158301</c:v>
                </c:pt>
                <c:pt idx="7">
                  <c:v>153.69107801687699</c:v>
                </c:pt>
                <c:pt idx="8">
                  <c:v>200.12414257889401</c:v>
                </c:pt>
                <c:pt idx="9">
                  <c:v>137.30911741450799</c:v>
                </c:pt>
                <c:pt idx="10">
                  <c:v>131.000828175831</c:v>
                </c:pt>
                <c:pt idx="11">
                  <c:v>128.791832210981</c:v>
                </c:pt>
                <c:pt idx="12">
                  <c:v>129.86829048890399</c:v>
                </c:pt>
                <c:pt idx="13">
                  <c:v>131.22270020260001</c:v>
                </c:pt>
                <c:pt idx="14">
                  <c:v>134.398603299184</c:v>
                </c:pt>
                <c:pt idx="15">
                  <c:v>132.02698782497501</c:v>
                </c:pt>
                <c:pt idx="16">
                  <c:v>214.33060974588599</c:v>
                </c:pt>
                <c:pt idx="17">
                  <c:v>323.39223071395702</c:v>
                </c:pt>
                <c:pt idx="18">
                  <c:v>301.09496999966302</c:v>
                </c:pt>
                <c:pt idx="19">
                  <c:v>299.56646929662799</c:v>
                </c:pt>
                <c:pt idx="20">
                  <c:v>254.58391823994199</c:v>
                </c:pt>
                <c:pt idx="21">
                  <c:v>142.40788732431901</c:v>
                </c:pt>
                <c:pt idx="22">
                  <c:v>136.43603066484999</c:v>
                </c:pt>
                <c:pt idx="23">
                  <c:v>128.71827294120399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356-8D0C-03515BD7ED7C}"/>
            </c:ext>
          </c:extLst>
        </c:ser>
        <c:ser>
          <c:idx val="5"/>
          <c:order val="7"/>
          <c:tx>
            <c:strRef>
              <c:f>'9.6'!$G$3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180.81384524388301</c:v>
                </c:pt>
                <c:pt idx="18">
                  <c:v>897.21090770725198</c:v>
                </c:pt>
                <c:pt idx="19">
                  <c:v>955.36677746212695</c:v>
                </c:pt>
                <c:pt idx="20">
                  <c:v>862.80134043682403</c:v>
                </c:pt>
                <c:pt idx="21">
                  <c:v>830.07900627163201</c:v>
                </c:pt>
                <c:pt idx="22">
                  <c:v>422.41856325424402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9-4356-8D0C-03515BD7ED7C}"/>
            </c:ext>
          </c:extLst>
        </c:ser>
        <c:ser>
          <c:idx val="10"/>
          <c:order val="10"/>
          <c:tx>
            <c:strRef>
              <c:f>'9.6'!$P$4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84992"/>
        <c:axId val="105686528"/>
      </c:areaChart>
      <c:areaChart>
        <c:grouping val="stacked"/>
        <c:varyColors val="0"/>
        <c:ser>
          <c:idx val="8"/>
          <c:order val="8"/>
          <c:tx>
            <c:strRef>
              <c:f>'9.6'!$J$3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'9.6'!$Q$5:$Q$28</c:f>
              <c:numCache>
                <c:formatCode>General</c:formatCode>
                <c:ptCount val="24"/>
                <c:pt idx="0">
                  <c:v>-2211.1661497196001</c:v>
                </c:pt>
                <c:pt idx="1">
                  <c:v>-2067.67264180341</c:v>
                </c:pt>
                <c:pt idx="2">
                  <c:v>-1992.2108649059601</c:v>
                </c:pt>
                <c:pt idx="3">
                  <c:v>-1296.9213249260199</c:v>
                </c:pt>
                <c:pt idx="4">
                  <c:v>-1272.80067371267</c:v>
                </c:pt>
                <c:pt idx="5">
                  <c:v>-1074.1643144612001</c:v>
                </c:pt>
                <c:pt idx="6">
                  <c:v>-1156.43183123263</c:v>
                </c:pt>
                <c:pt idx="7">
                  <c:v>-1111.1134790204501</c:v>
                </c:pt>
                <c:pt idx="8">
                  <c:v>-1131.79384527667</c:v>
                </c:pt>
                <c:pt idx="9">
                  <c:v>-1832.7559363228499</c:v>
                </c:pt>
                <c:pt idx="10">
                  <c:v>-1759.1505547742599</c:v>
                </c:pt>
                <c:pt idx="11">
                  <c:v>-1894.0892687314299</c:v>
                </c:pt>
                <c:pt idx="12">
                  <c:v>-1852.47526750881</c:v>
                </c:pt>
                <c:pt idx="13">
                  <c:v>-1516.64266206963</c:v>
                </c:pt>
                <c:pt idx="14">
                  <c:v>-1327.4684734469899</c:v>
                </c:pt>
                <c:pt idx="15">
                  <c:v>-1040.66215400837</c:v>
                </c:pt>
                <c:pt idx="16">
                  <c:v>-1264.2835506151901</c:v>
                </c:pt>
                <c:pt idx="17">
                  <c:v>-1488.52417207395</c:v>
                </c:pt>
                <c:pt idx="18">
                  <c:v>-2174.1928647191098</c:v>
                </c:pt>
                <c:pt idx="19">
                  <c:v>-2362.7675507015001</c:v>
                </c:pt>
                <c:pt idx="20">
                  <c:v>-2348.2561126648702</c:v>
                </c:pt>
                <c:pt idx="21">
                  <c:v>-2528.4725438819501</c:v>
                </c:pt>
                <c:pt idx="22">
                  <c:v>-2121.4394598834801</c:v>
                </c:pt>
                <c:pt idx="23">
                  <c:v>-1806.2438693446099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9-4356-8D0C-03515BD7ED7C}"/>
            </c:ext>
          </c:extLst>
        </c:ser>
        <c:ser>
          <c:idx val="9"/>
          <c:order val="9"/>
          <c:tx>
            <c:strRef>
              <c:f>'9.6'!$K$3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'9.6'!$K$5:$K$28</c:f>
              <c:numCache>
                <c:formatCode>#,##0</c:formatCode>
                <c:ptCount val="24"/>
                <c:pt idx="0">
                  <c:v>-5.7245485000591598</c:v>
                </c:pt>
                <c:pt idx="1">
                  <c:v>-5.7263088146148</c:v>
                </c:pt>
                <c:pt idx="2">
                  <c:v>-33.497057475150797</c:v>
                </c:pt>
                <c:pt idx="3">
                  <c:v>-850.98615957603101</c:v>
                </c:pt>
                <c:pt idx="4">
                  <c:v>-902.03180415447002</c:v>
                </c:pt>
                <c:pt idx="5">
                  <c:v>-1110.5166194119499</c:v>
                </c:pt>
                <c:pt idx="6">
                  <c:v>-1102.4050791954401</c:v>
                </c:pt>
                <c:pt idx="7">
                  <c:v>-1094.84276967748</c:v>
                </c:pt>
                <c:pt idx="8">
                  <c:v>-1063.59891210555</c:v>
                </c:pt>
                <c:pt idx="9">
                  <c:v>-132.53068830697001</c:v>
                </c:pt>
                <c:pt idx="10">
                  <c:v>-4.7563744116514304</c:v>
                </c:pt>
                <c:pt idx="11">
                  <c:v>-5.4393770971718203</c:v>
                </c:pt>
                <c:pt idx="12">
                  <c:v>-5.4340961451110603</c:v>
                </c:pt>
                <c:pt idx="13">
                  <c:v>-5.4024104327464801</c:v>
                </c:pt>
                <c:pt idx="14">
                  <c:v>-5.4076913848072499</c:v>
                </c:pt>
                <c:pt idx="15">
                  <c:v>-5.3091136437837703</c:v>
                </c:pt>
                <c:pt idx="16">
                  <c:v>0</c:v>
                </c:pt>
                <c:pt idx="17">
                  <c:v>-5.8090434896099399E-2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93952"/>
        <c:axId val="105688064"/>
      </c:areaChart>
      <c:catAx>
        <c:axId val="1056849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5686528"/>
        <c:crosses val="autoZero"/>
        <c:auto val="1"/>
        <c:lblAlgn val="ctr"/>
        <c:lblOffset val="100"/>
        <c:noMultiLvlLbl val="0"/>
      </c:catAx>
      <c:valAx>
        <c:axId val="1056865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5684992"/>
        <c:crosses val="autoZero"/>
        <c:crossBetween val="midCat"/>
        <c:majorUnit val="2000"/>
      </c:valAx>
      <c:valAx>
        <c:axId val="10568806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05693952"/>
        <c:crosses val="max"/>
        <c:crossBetween val="midCat"/>
      </c:valAx>
      <c:catAx>
        <c:axId val="10569395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056880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'9.7'!$B$3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'9.7'!$B$5:$B$28</c:f>
              <c:numCache>
                <c:formatCode>#,##0</c:formatCode>
                <c:ptCount val="24"/>
                <c:pt idx="0">
                  <c:v>3151.48536404469</c:v>
                </c:pt>
                <c:pt idx="1">
                  <c:v>3152.7595592800799</c:v>
                </c:pt>
                <c:pt idx="2">
                  <c:v>3156.4720531758699</c:v>
                </c:pt>
                <c:pt idx="3">
                  <c:v>3162.0441165625398</c:v>
                </c:pt>
                <c:pt idx="4">
                  <c:v>3165.7933090857</c:v>
                </c:pt>
                <c:pt idx="5">
                  <c:v>3166.8223283365301</c:v>
                </c:pt>
                <c:pt idx="6">
                  <c:v>3167.9164018389502</c:v>
                </c:pt>
                <c:pt idx="7">
                  <c:v>3166.48374654791</c:v>
                </c:pt>
                <c:pt idx="8">
                  <c:v>3164.8977005223201</c:v>
                </c:pt>
                <c:pt idx="9">
                  <c:v>3166.3303354546401</c:v>
                </c:pt>
                <c:pt idx="10">
                  <c:v>3160.94505110214</c:v>
                </c:pt>
                <c:pt idx="11">
                  <c:v>3157.44269990678</c:v>
                </c:pt>
                <c:pt idx="12">
                  <c:v>3153.1648158743501</c:v>
                </c:pt>
                <c:pt idx="13">
                  <c:v>3151.0967730980301</c:v>
                </c:pt>
                <c:pt idx="14">
                  <c:v>3151.1618069909</c:v>
                </c:pt>
                <c:pt idx="15">
                  <c:v>3146.59539511707</c:v>
                </c:pt>
                <c:pt idx="16">
                  <c:v>3142.49099180338</c:v>
                </c:pt>
                <c:pt idx="17">
                  <c:v>3140.7281628747801</c:v>
                </c:pt>
                <c:pt idx="18">
                  <c:v>3141.7605087403399</c:v>
                </c:pt>
                <c:pt idx="19">
                  <c:v>3141.84555525427</c:v>
                </c:pt>
                <c:pt idx="20">
                  <c:v>3140.47131320058</c:v>
                </c:pt>
                <c:pt idx="21">
                  <c:v>3143.3982659129101</c:v>
                </c:pt>
                <c:pt idx="22">
                  <c:v>3143.9453046999902</c:v>
                </c:pt>
                <c:pt idx="23">
                  <c:v>3145.69480273921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1-46C0-B191-96C997409676}"/>
            </c:ext>
          </c:extLst>
        </c:ser>
        <c:ser>
          <c:idx val="1"/>
          <c:order val="1"/>
          <c:tx>
            <c:strRef>
              <c:f>'9.7'!$C$3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'9.7'!$C$5:$C$28</c:f>
              <c:numCache>
                <c:formatCode>#,##0</c:formatCode>
                <c:ptCount val="24"/>
                <c:pt idx="0">
                  <c:v>3587.6662513688998</c:v>
                </c:pt>
                <c:pt idx="1">
                  <c:v>3529.8876020377102</c:v>
                </c:pt>
                <c:pt idx="2">
                  <c:v>3525.9929246857901</c:v>
                </c:pt>
                <c:pt idx="3">
                  <c:v>3509.5654116484102</c:v>
                </c:pt>
                <c:pt idx="4">
                  <c:v>3582.2669430071601</c:v>
                </c:pt>
                <c:pt idx="5">
                  <c:v>3658.5285697038898</c:v>
                </c:pt>
                <c:pt idx="6">
                  <c:v>3743.53981868239</c:v>
                </c:pt>
                <c:pt idx="7">
                  <c:v>3758.7459453116398</c:v>
                </c:pt>
                <c:pt idx="8">
                  <c:v>4034.85537429644</c:v>
                </c:pt>
                <c:pt idx="9">
                  <c:v>4131.8774941514603</c:v>
                </c:pt>
                <c:pt idx="10">
                  <c:v>4369.0999082169901</c:v>
                </c:pt>
                <c:pt idx="11">
                  <c:v>4417.7832945008204</c:v>
                </c:pt>
                <c:pt idx="12">
                  <c:v>4487.91772373615</c:v>
                </c:pt>
                <c:pt idx="13">
                  <c:v>4476.2012512975498</c:v>
                </c:pt>
                <c:pt idx="14">
                  <c:v>4463.7982184845596</c:v>
                </c:pt>
                <c:pt idx="15">
                  <c:v>4382.6783850430002</c:v>
                </c:pt>
                <c:pt idx="16">
                  <c:v>4382.0826924670901</c:v>
                </c:pt>
                <c:pt idx="17">
                  <c:v>4510.6032127579901</c:v>
                </c:pt>
                <c:pt idx="18">
                  <c:v>4427.82813844464</c:v>
                </c:pt>
                <c:pt idx="19">
                  <c:v>4345.4846406988299</c:v>
                </c:pt>
                <c:pt idx="20">
                  <c:v>4276.3449988829898</c:v>
                </c:pt>
                <c:pt idx="21">
                  <c:v>3986.2218908877499</c:v>
                </c:pt>
                <c:pt idx="22">
                  <c:v>3974.2429891052102</c:v>
                </c:pt>
                <c:pt idx="23">
                  <c:v>3997.1873728045798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1-46C0-B191-96C997409676}"/>
            </c:ext>
          </c:extLst>
        </c:ser>
        <c:ser>
          <c:idx val="2"/>
          <c:order val="2"/>
          <c:tx>
            <c:strRef>
              <c:f>'9.7'!$D$3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'9.7'!$D$5:$D$28</c:f>
              <c:numCache>
                <c:formatCode>#,##0</c:formatCode>
                <c:ptCount val="24"/>
                <c:pt idx="0">
                  <c:v>247.18036361933</c:v>
                </c:pt>
                <c:pt idx="1">
                  <c:v>252.37091096493799</c:v>
                </c:pt>
                <c:pt idx="2">
                  <c:v>252.63152404479899</c:v>
                </c:pt>
                <c:pt idx="3">
                  <c:v>251.132999281699</c:v>
                </c:pt>
                <c:pt idx="4">
                  <c:v>260.16425025905801</c:v>
                </c:pt>
                <c:pt idx="5">
                  <c:v>280.86796642965498</c:v>
                </c:pt>
                <c:pt idx="6">
                  <c:v>287.35322822563802</c:v>
                </c:pt>
                <c:pt idx="7">
                  <c:v>289.665334246371</c:v>
                </c:pt>
                <c:pt idx="8">
                  <c:v>286.47282357198202</c:v>
                </c:pt>
                <c:pt idx="9">
                  <c:v>460.35029677896802</c:v>
                </c:pt>
                <c:pt idx="10">
                  <c:v>921.22641681817402</c:v>
                </c:pt>
                <c:pt idx="11">
                  <c:v>1041.8268619174901</c:v>
                </c:pt>
                <c:pt idx="12">
                  <c:v>1044.2114616183701</c:v>
                </c:pt>
                <c:pt idx="13">
                  <c:v>1047.3430613481901</c:v>
                </c:pt>
                <c:pt idx="14">
                  <c:v>1022.14494986078</c:v>
                </c:pt>
                <c:pt idx="15">
                  <c:v>1036.8661168307799</c:v>
                </c:pt>
                <c:pt idx="16">
                  <c:v>1021.62025433552</c:v>
                </c:pt>
                <c:pt idx="17">
                  <c:v>1061.8215022265799</c:v>
                </c:pt>
                <c:pt idx="18">
                  <c:v>1051.7310904041899</c:v>
                </c:pt>
                <c:pt idx="19">
                  <c:v>1040.42615490872</c:v>
                </c:pt>
                <c:pt idx="20">
                  <c:v>1026.18765647229</c:v>
                </c:pt>
                <c:pt idx="21">
                  <c:v>809.84694167481996</c:v>
                </c:pt>
                <c:pt idx="22">
                  <c:v>602.48901940876203</c:v>
                </c:pt>
                <c:pt idx="23">
                  <c:v>272.04814485880797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1-46C0-B191-96C997409676}"/>
            </c:ext>
          </c:extLst>
        </c:ser>
        <c:ser>
          <c:idx val="3"/>
          <c:order val="3"/>
          <c:tx>
            <c:strRef>
              <c:f>'9.7'!$E$3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'9.7'!$E$5:$E$28</c:f>
              <c:numCache>
                <c:formatCode>#,##0</c:formatCode>
                <c:ptCount val="24"/>
                <c:pt idx="0">
                  <c:v>440.86839876873501</c:v>
                </c:pt>
                <c:pt idx="1">
                  <c:v>442.691024388453</c:v>
                </c:pt>
                <c:pt idx="2">
                  <c:v>438.46267488289101</c:v>
                </c:pt>
                <c:pt idx="3">
                  <c:v>440.18631347270201</c:v>
                </c:pt>
                <c:pt idx="4">
                  <c:v>444.02396035371498</c:v>
                </c:pt>
                <c:pt idx="5">
                  <c:v>445.86111219547701</c:v>
                </c:pt>
                <c:pt idx="6">
                  <c:v>475.61669862761698</c:v>
                </c:pt>
                <c:pt idx="7">
                  <c:v>480.45569734300699</c:v>
                </c:pt>
                <c:pt idx="8">
                  <c:v>483.43362132102101</c:v>
                </c:pt>
                <c:pt idx="9">
                  <c:v>490.595575870228</c:v>
                </c:pt>
                <c:pt idx="10">
                  <c:v>488.54247042472701</c:v>
                </c:pt>
                <c:pt idx="11">
                  <c:v>487.90502755246001</c:v>
                </c:pt>
                <c:pt idx="12">
                  <c:v>485.95343827243897</c:v>
                </c:pt>
                <c:pt idx="13">
                  <c:v>467.46513542519</c:v>
                </c:pt>
                <c:pt idx="14">
                  <c:v>465.35464100934701</c:v>
                </c:pt>
                <c:pt idx="15">
                  <c:v>481.15679626859202</c:v>
                </c:pt>
                <c:pt idx="16">
                  <c:v>504.97682499629798</c:v>
                </c:pt>
                <c:pt idx="17">
                  <c:v>509.35399252550002</c:v>
                </c:pt>
                <c:pt idx="18">
                  <c:v>508.70959624379901</c:v>
                </c:pt>
                <c:pt idx="19">
                  <c:v>501.746749338011</c:v>
                </c:pt>
                <c:pt idx="20">
                  <c:v>487.611645487511</c:v>
                </c:pt>
                <c:pt idx="21">
                  <c:v>465.12553157882701</c:v>
                </c:pt>
                <c:pt idx="22">
                  <c:v>442.49584796364098</c:v>
                </c:pt>
                <c:pt idx="23">
                  <c:v>434.31917885552002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1-46C0-B191-96C997409676}"/>
            </c:ext>
          </c:extLst>
        </c:ser>
        <c:ser>
          <c:idx val="6"/>
          <c:order val="4"/>
          <c:tx>
            <c:strRef>
              <c:f>'9.7'!$I$3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'9.7'!$I$5:$I$28</c:f>
              <c:numCache>
                <c:formatCode>#,##0</c:formatCode>
                <c:ptCount val="24"/>
                <c:pt idx="0">
                  <c:v>241.68537172707599</c:v>
                </c:pt>
                <c:pt idx="1">
                  <c:v>245.145542659554</c:v>
                </c:pt>
                <c:pt idx="2">
                  <c:v>236.588047780381</c:v>
                </c:pt>
                <c:pt idx="3">
                  <c:v>237.341054675685</c:v>
                </c:pt>
                <c:pt idx="4">
                  <c:v>245.93325597602001</c:v>
                </c:pt>
                <c:pt idx="5">
                  <c:v>256.05393548740301</c:v>
                </c:pt>
                <c:pt idx="6">
                  <c:v>237.74222995881999</c:v>
                </c:pt>
                <c:pt idx="7">
                  <c:v>246.57142578412899</c:v>
                </c:pt>
                <c:pt idx="8">
                  <c:v>249.70944421051999</c:v>
                </c:pt>
                <c:pt idx="9">
                  <c:v>214.20523386318601</c:v>
                </c:pt>
                <c:pt idx="10">
                  <c:v>191.558804757568</c:v>
                </c:pt>
                <c:pt idx="11">
                  <c:v>186.08115948698</c:v>
                </c:pt>
                <c:pt idx="12">
                  <c:v>165.47141715520601</c:v>
                </c:pt>
                <c:pt idx="13">
                  <c:v>123.216492755549</c:v>
                </c:pt>
                <c:pt idx="14">
                  <c:v>98.292993639151902</c:v>
                </c:pt>
                <c:pt idx="15">
                  <c:v>113.297154876799</c:v>
                </c:pt>
                <c:pt idx="16">
                  <c:v>136.61297658711999</c:v>
                </c:pt>
                <c:pt idx="17">
                  <c:v>183.26304592992801</c:v>
                </c:pt>
                <c:pt idx="18">
                  <c:v>229.03101807144699</c:v>
                </c:pt>
                <c:pt idx="19">
                  <c:v>248.87296041559301</c:v>
                </c:pt>
                <c:pt idx="20">
                  <c:v>252.166837025517</c:v>
                </c:pt>
                <c:pt idx="21">
                  <c:v>262.780319256886</c:v>
                </c:pt>
                <c:pt idx="22">
                  <c:v>264.14490715562903</c:v>
                </c:pt>
                <c:pt idx="23">
                  <c:v>279.245679339388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1-46C0-B191-96C997409676}"/>
            </c:ext>
          </c:extLst>
        </c:ser>
        <c:ser>
          <c:idx val="7"/>
          <c:order val="5"/>
          <c:tx>
            <c:strRef>
              <c:f>'9.7'!$H$3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2.4109680236673601</c:v>
                </c:pt>
                <c:pt idx="7">
                  <c:v>13.586759288347</c:v>
                </c:pt>
                <c:pt idx="8">
                  <c:v>126.27825359100601</c:v>
                </c:pt>
                <c:pt idx="9">
                  <c:v>382.73323523825002</c:v>
                </c:pt>
                <c:pt idx="10">
                  <c:v>525.56527879130397</c:v>
                </c:pt>
                <c:pt idx="11">
                  <c:v>606.13992588026599</c:v>
                </c:pt>
                <c:pt idx="12">
                  <c:v>541.43593422758897</c:v>
                </c:pt>
                <c:pt idx="13">
                  <c:v>331.14652056797701</c:v>
                </c:pt>
                <c:pt idx="14">
                  <c:v>138.63063869205601</c:v>
                </c:pt>
                <c:pt idx="15">
                  <c:v>40.737354549581902</c:v>
                </c:pt>
                <c:pt idx="16">
                  <c:v>13.039487037645699</c:v>
                </c:pt>
                <c:pt idx="17">
                  <c:v>6.1946235746067702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1-46C0-B191-96C997409676}"/>
            </c:ext>
          </c:extLst>
        </c:ser>
        <c:ser>
          <c:idx val="4"/>
          <c:order val="6"/>
          <c:tx>
            <c:strRef>
              <c:f>'9.7'!$F$3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'9.7'!$F$5:$F$28</c:f>
              <c:numCache>
                <c:formatCode>#,##0</c:formatCode>
                <c:ptCount val="24"/>
                <c:pt idx="0">
                  <c:v>119.626770350627</c:v>
                </c:pt>
                <c:pt idx="1">
                  <c:v>119.503581433609</c:v>
                </c:pt>
                <c:pt idx="2">
                  <c:v>119.472861553928</c:v>
                </c:pt>
                <c:pt idx="3">
                  <c:v>118.307019412069</c:v>
                </c:pt>
                <c:pt idx="4">
                  <c:v>118.287721341896</c:v>
                </c:pt>
                <c:pt idx="5">
                  <c:v>118.255398583176</c:v>
                </c:pt>
                <c:pt idx="6">
                  <c:v>124.225606328114</c:v>
                </c:pt>
                <c:pt idx="7">
                  <c:v>141.22689862527201</c:v>
                </c:pt>
                <c:pt idx="8">
                  <c:v>134.39430378717401</c:v>
                </c:pt>
                <c:pt idx="9">
                  <c:v>128.490077532274</c:v>
                </c:pt>
                <c:pt idx="10">
                  <c:v>127.805205403503</c:v>
                </c:pt>
                <c:pt idx="11">
                  <c:v>128.80516252852999</c:v>
                </c:pt>
                <c:pt idx="12">
                  <c:v>173.377666465479</c:v>
                </c:pt>
                <c:pt idx="13">
                  <c:v>175.118395981692</c:v>
                </c:pt>
                <c:pt idx="14">
                  <c:v>129.61962788846299</c:v>
                </c:pt>
                <c:pt idx="15">
                  <c:v>129.70621533344001</c:v>
                </c:pt>
                <c:pt idx="16">
                  <c:v>126.30851047580001</c:v>
                </c:pt>
                <c:pt idx="17">
                  <c:v>178.13377040052501</c:v>
                </c:pt>
                <c:pt idx="18">
                  <c:v>303.23797864297802</c:v>
                </c:pt>
                <c:pt idx="19">
                  <c:v>320.971589613606</c:v>
                </c:pt>
                <c:pt idx="20">
                  <c:v>218.96887810093301</c:v>
                </c:pt>
                <c:pt idx="21">
                  <c:v>125.753693659063</c:v>
                </c:pt>
                <c:pt idx="22">
                  <c:v>123.848014810979</c:v>
                </c:pt>
                <c:pt idx="23">
                  <c:v>124.966506915054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1-46C0-B191-96C997409676}"/>
            </c:ext>
          </c:extLst>
        </c:ser>
        <c:ser>
          <c:idx val="5"/>
          <c:order val="7"/>
          <c:tx>
            <c:strRef>
              <c:f>'9.7'!$G$3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531.10618671854195</c:v>
                </c:pt>
                <c:pt idx="13">
                  <c:v>508.43989468699903</c:v>
                </c:pt>
                <c:pt idx="14">
                  <c:v>217.22523683071699</c:v>
                </c:pt>
                <c:pt idx="15">
                  <c:v>212.48221506683899</c:v>
                </c:pt>
                <c:pt idx="16">
                  <c:v>601.66404186082798</c:v>
                </c:pt>
                <c:pt idx="17">
                  <c:v>915.19595590706001</c:v>
                </c:pt>
                <c:pt idx="18">
                  <c:v>960.96050604958702</c:v>
                </c:pt>
                <c:pt idx="19">
                  <c:v>893.31930280853703</c:v>
                </c:pt>
                <c:pt idx="20">
                  <c:v>112.71114372928101</c:v>
                </c:pt>
                <c:pt idx="21">
                  <c:v>61.588447053595203</c:v>
                </c:pt>
                <c:pt idx="22">
                  <c:v>5.70199392886745E-2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1-46C0-B191-96C997409676}"/>
            </c:ext>
          </c:extLst>
        </c:ser>
        <c:ser>
          <c:idx val="10"/>
          <c:order val="10"/>
          <c:tx>
            <c:strRef>
              <c:f>'9.7'!$P$4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64192"/>
        <c:axId val="105870080"/>
      </c:areaChart>
      <c:areaChart>
        <c:grouping val="stacked"/>
        <c:varyColors val="0"/>
        <c:ser>
          <c:idx val="8"/>
          <c:order val="8"/>
          <c:tx>
            <c:strRef>
              <c:f>'9.7'!$J$3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'9.7'!$Q$5:$Q$28</c:f>
              <c:numCache>
                <c:formatCode>General</c:formatCode>
                <c:ptCount val="24"/>
                <c:pt idx="0">
                  <c:v>-709.52449769207897</c:v>
                </c:pt>
                <c:pt idx="1">
                  <c:v>-656.92002301726495</c:v>
                </c:pt>
                <c:pt idx="2">
                  <c:v>-599.21019082617602</c:v>
                </c:pt>
                <c:pt idx="3">
                  <c:v>-593.95831588446401</c:v>
                </c:pt>
                <c:pt idx="4">
                  <c:v>-532.04156484931696</c:v>
                </c:pt>
                <c:pt idx="5">
                  <c:v>-671.37146257448501</c:v>
                </c:pt>
                <c:pt idx="6">
                  <c:v>-621.52784201864199</c:v>
                </c:pt>
                <c:pt idx="7">
                  <c:v>-403.07503481917001</c:v>
                </c:pt>
                <c:pt idx="8">
                  <c:v>-788.26032703063299</c:v>
                </c:pt>
                <c:pt idx="9">
                  <c:v>-810.24634032024596</c:v>
                </c:pt>
                <c:pt idx="10">
                  <c:v>-1209.7447051020699</c:v>
                </c:pt>
                <c:pt idx="11">
                  <c:v>-1360.4530499966299</c:v>
                </c:pt>
                <c:pt idx="12">
                  <c:v>-2080.3535255442798</c:v>
                </c:pt>
                <c:pt idx="13">
                  <c:v>-1875.17000513168</c:v>
                </c:pt>
                <c:pt idx="14">
                  <c:v>-1296.7892042758499</c:v>
                </c:pt>
                <c:pt idx="15">
                  <c:v>-1085.4151568694999</c:v>
                </c:pt>
                <c:pt idx="16">
                  <c:v>-1447.79942401834</c:v>
                </c:pt>
                <c:pt idx="17">
                  <c:v>-1798.3292897564399</c:v>
                </c:pt>
                <c:pt idx="18">
                  <c:v>-1940.47129861077</c:v>
                </c:pt>
                <c:pt idx="19">
                  <c:v>-1937.17852753842</c:v>
                </c:pt>
                <c:pt idx="20">
                  <c:v>-1176.92316601263</c:v>
                </c:pt>
                <c:pt idx="21">
                  <c:v>-919.79336110984195</c:v>
                </c:pt>
                <c:pt idx="22">
                  <c:v>-667.62695940271897</c:v>
                </c:pt>
                <c:pt idx="23">
                  <c:v>-348.844469475236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1-46C0-B191-96C997409676}"/>
            </c:ext>
          </c:extLst>
        </c:ser>
        <c:ser>
          <c:idx val="9"/>
          <c:order val="9"/>
          <c:tx>
            <c:strRef>
              <c:f>'9.7'!$K$3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'9.7'!$K$5:$K$28</c:f>
              <c:numCache>
                <c:formatCode>#,##0</c:formatCode>
                <c:ptCount val="24"/>
                <c:pt idx="0">
                  <c:v>-359.53582439094401</c:v>
                </c:pt>
                <c:pt idx="1">
                  <c:v>-431.88133599081499</c:v>
                </c:pt>
                <c:pt idx="2">
                  <c:v>-430.71532339714599</c:v>
                </c:pt>
                <c:pt idx="3">
                  <c:v>-461.675206557416</c:v>
                </c:pt>
                <c:pt idx="4">
                  <c:v>-542.58435783012897</c:v>
                </c:pt>
                <c:pt idx="5">
                  <c:v>-447.86187680041701</c:v>
                </c:pt>
                <c:pt idx="6">
                  <c:v>-422.96527004320399</c:v>
                </c:pt>
                <c:pt idx="7">
                  <c:v>-404.75965868522502</c:v>
                </c:pt>
                <c:pt idx="8">
                  <c:v>-5.2058611642815604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-0.58563750220601396</c:v>
                </c:pt>
                <c:pt idx="23">
                  <c:v>-348.76639906302597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77504"/>
        <c:axId val="105871616"/>
      </c:areaChart>
      <c:catAx>
        <c:axId val="1058641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5870080"/>
        <c:crosses val="autoZero"/>
        <c:auto val="1"/>
        <c:lblAlgn val="ctr"/>
        <c:lblOffset val="100"/>
        <c:noMultiLvlLbl val="0"/>
      </c:catAx>
      <c:valAx>
        <c:axId val="105870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5864192"/>
        <c:crosses val="autoZero"/>
        <c:crossBetween val="midCat"/>
        <c:majorUnit val="2000"/>
      </c:valAx>
      <c:valAx>
        <c:axId val="10587161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05877504"/>
        <c:crosses val="max"/>
        <c:crossBetween val="midCat"/>
      </c:valAx>
      <c:catAx>
        <c:axId val="1058775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0587161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'9.8'!$B$3</c:f>
              <c:strCache>
                <c:ptCount val="1"/>
                <c:pt idx="0">
                  <c:v>JE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'9.8'!$B$5:$B$28</c:f>
              <c:numCache>
                <c:formatCode>#,##0</c:formatCode>
                <c:ptCount val="23"/>
                <c:pt idx="0">
                  <c:v>2590.7171830122802</c:v>
                </c:pt>
                <c:pt idx="1">
                  <c:v>2593.9368882354502</c:v>
                </c:pt>
                <c:pt idx="2">
                  <c:v>2562.7478530138501</c:v>
                </c:pt>
                <c:pt idx="3">
                  <c:v>2485.2693459105699</c:v>
                </c:pt>
                <c:pt idx="4">
                  <c:v>2486.3725779311198</c:v>
                </c:pt>
                <c:pt idx="5">
                  <c:v>2487.0425332366799</c:v>
                </c:pt>
                <c:pt idx="6">
                  <c:v>2542.6778779691099</c:v>
                </c:pt>
                <c:pt idx="7">
                  <c:v>2599.8097364130099</c:v>
                </c:pt>
                <c:pt idx="8">
                  <c:v>2602.1812257009501</c:v>
                </c:pt>
                <c:pt idx="9">
                  <c:v>2598.9648283063302</c:v>
                </c:pt>
                <c:pt idx="10">
                  <c:v>2596.0217356677499</c:v>
                </c:pt>
                <c:pt idx="11">
                  <c:v>2597.0433216915599</c:v>
                </c:pt>
                <c:pt idx="12">
                  <c:v>2596.7683406435599</c:v>
                </c:pt>
                <c:pt idx="13">
                  <c:v>2594.8051627127602</c:v>
                </c:pt>
                <c:pt idx="14">
                  <c:v>2591.5237723868499</c:v>
                </c:pt>
                <c:pt idx="15">
                  <c:v>2584.4643780373699</c:v>
                </c:pt>
                <c:pt idx="16">
                  <c:v>2587.8640771435398</c:v>
                </c:pt>
                <c:pt idx="17">
                  <c:v>2597.0083189253201</c:v>
                </c:pt>
                <c:pt idx="18">
                  <c:v>2595.21680224179</c:v>
                </c:pt>
                <c:pt idx="19">
                  <c:v>2586.1892214290001</c:v>
                </c:pt>
                <c:pt idx="20">
                  <c:v>2592.9736469364898</c:v>
                </c:pt>
                <c:pt idx="21">
                  <c:v>2593.4102925100701</c:v>
                </c:pt>
                <c:pt idx="22">
                  <c:v>2592.8636626546199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6-4ED3-90B8-D268EC801704}"/>
            </c:ext>
          </c:extLst>
        </c:ser>
        <c:ser>
          <c:idx val="1"/>
          <c:order val="1"/>
          <c:tx>
            <c:strRef>
              <c:f>'9.8'!$C$3</c:f>
              <c:strCache>
                <c:ptCount val="1"/>
                <c:pt idx="0">
                  <c:v>PE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'9.8'!$C$5:$C$28</c:f>
              <c:numCache>
                <c:formatCode>#,##0</c:formatCode>
                <c:ptCount val="23"/>
                <c:pt idx="0">
                  <c:v>2864.2438543112999</c:v>
                </c:pt>
                <c:pt idx="1">
                  <c:v>2909.3508897615802</c:v>
                </c:pt>
                <c:pt idx="2">
                  <c:v>2860.2769203727498</c:v>
                </c:pt>
                <c:pt idx="3">
                  <c:v>2834.3499682751399</c:v>
                </c:pt>
                <c:pt idx="4">
                  <c:v>2875.7262173158101</c:v>
                </c:pt>
                <c:pt idx="5">
                  <c:v>2961.1766006982298</c:v>
                </c:pt>
                <c:pt idx="6">
                  <c:v>2840.2857383394598</c:v>
                </c:pt>
                <c:pt idx="7">
                  <c:v>2844.1122940348901</c:v>
                </c:pt>
                <c:pt idx="8">
                  <c:v>2742.3304438325999</c:v>
                </c:pt>
                <c:pt idx="9">
                  <c:v>2876.8428037018498</c:v>
                </c:pt>
                <c:pt idx="10">
                  <c:v>2941.3361498966701</c:v>
                </c:pt>
                <c:pt idx="11">
                  <c:v>2979.2280799156902</c:v>
                </c:pt>
                <c:pt idx="12">
                  <c:v>2965.6241245091101</c:v>
                </c:pt>
                <c:pt idx="13">
                  <c:v>2975.49148340887</c:v>
                </c:pt>
                <c:pt idx="14">
                  <c:v>2996.2560958090298</c:v>
                </c:pt>
                <c:pt idx="15">
                  <c:v>3039.71478224886</c:v>
                </c:pt>
                <c:pt idx="16">
                  <c:v>3181.4308882502701</c:v>
                </c:pt>
                <c:pt idx="17">
                  <c:v>3236.35273083015</c:v>
                </c:pt>
                <c:pt idx="18">
                  <c:v>3637.8567526532102</c:v>
                </c:pt>
                <c:pt idx="19">
                  <c:v>3602.4283990971098</c:v>
                </c:pt>
                <c:pt idx="20">
                  <c:v>3629.9894089397098</c:v>
                </c:pt>
                <c:pt idx="21">
                  <c:v>3699.1986325512898</c:v>
                </c:pt>
                <c:pt idx="22">
                  <c:v>3558.8534775836001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6-4ED3-90B8-D268EC801704}"/>
            </c:ext>
          </c:extLst>
        </c:ser>
        <c:ser>
          <c:idx val="2"/>
          <c:order val="2"/>
          <c:tx>
            <c:strRef>
              <c:f>'9.8'!$D$3</c:f>
              <c:strCache>
                <c:ptCount val="1"/>
                <c:pt idx="0">
                  <c:v>PPE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'9.8'!$D$5:$D$28</c:f>
              <c:numCache>
                <c:formatCode>#,##0</c:formatCode>
                <c:ptCount val="23"/>
                <c:pt idx="0">
                  <c:v>259.20851007491302</c:v>
                </c:pt>
                <c:pt idx="1">
                  <c:v>270.48744551355401</c:v>
                </c:pt>
                <c:pt idx="2">
                  <c:v>275.34342398096197</c:v>
                </c:pt>
                <c:pt idx="3">
                  <c:v>259.67360282296198</c:v>
                </c:pt>
                <c:pt idx="4">
                  <c:v>268.75042851234002</c:v>
                </c:pt>
                <c:pt idx="5">
                  <c:v>275.43010677249703</c:v>
                </c:pt>
                <c:pt idx="6">
                  <c:v>237.51414231658001</c:v>
                </c:pt>
                <c:pt idx="7">
                  <c:v>247.10273712075301</c:v>
                </c:pt>
                <c:pt idx="8">
                  <c:v>234.18347187663801</c:v>
                </c:pt>
                <c:pt idx="9">
                  <c:v>259.32519793940497</c:v>
                </c:pt>
                <c:pt idx="10">
                  <c:v>270.95254029651801</c:v>
                </c:pt>
                <c:pt idx="11">
                  <c:v>275.775176939441</c:v>
                </c:pt>
                <c:pt idx="12">
                  <c:v>273.53305898483802</c:v>
                </c:pt>
                <c:pt idx="13">
                  <c:v>273.46304316289701</c:v>
                </c:pt>
                <c:pt idx="14">
                  <c:v>274.70329473043398</c:v>
                </c:pt>
                <c:pt idx="15">
                  <c:v>275.83018729971297</c:v>
                </c:pt>
                <c:pt idx="16">
                  <c:v>266.71501949147898</c:v>
                </c:pt>
                <c:pt idx="17">
                  <c:v>246.20755928125999</c:v>
                </c:pt>
                <c:pt idx="18">
                  <c:v>267.438498597479</c:v>
                </c:pt>
                <c:pt idx="19">
                  <c:v>275.70349248737199</c:v>
                </c:pt>
                <c:pt idx="20">
                  <c:v>269.49391337437902</c:v>
                </c:pt>
                <c:pt idx="21">
                  <c:v>270.64414336393702</c:v>
                </c:pt>
                <c:pt idx="22">
                  <c:v>269.523918192971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6-4ED3-90B8-D268EC801704}"/>
            </c:ext>
          </c:extLst>
        </c:ser>
        <c:ser>
          <c:idx val="3"/>
          <c:order val="3"/>
          <c:tx>
            <c:strRef>
              <c:f>'9.8'!$E$3</c:f>
              <c:strCache>
                <c:ptCount val="1"/>
                <c:pt idx="0">
                  <c:v>PSE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'9.8'!$E$5:$E$28</c:f>
              <c:numCache>
                <c:formatCode>#,##0</c:formatCode>
                <c:ptCount val="23"/>
                <c:pt idx="0">
                  <c:v>410.95228627485898</c:v>
                </c:pt>
                <c:pt idx="1">
                  <c:v>410.62158876300703</c:v>
                </c:pt>
                <c:pt idx="2">
                  <c:v>412.45153317388099</c:v>
                </c:pt>
                <c:pt idx="3">
                  <c:v>411.55377457244299</c:v>
                </c:pt>
                <c:pt idx="4">
                  <c:v>415.78819847889201</c:v>
                </c:pt>
                <c:pt idx="5">
                  <c:v>444.14063870980198</c:v>
                </c:pt>
                <c:pt idx="6">
                  <c:v>452.29977349359598</c:v>
                </c:pt>
                <c:pt idx="7">
                  <c:v>456.95405367998501</c:v>
                </c:pt>
                <c:pt idx="8">
                  <c:v>458.23325010977499</c:v>
                </c:pt>
                <c:pt idx="9">
                  <c:v>455.27202530960602</c:v>
                </c:pt>
                <c:pt idx="10">
                  <c:v>451.63953379895599</c:v>
                </c:pt>
                <c:pt idx="11">
                  <c:v>446.79814239905397</c:v>
                </c:pt>
                <c:pt idx="12">
                  <c:v>448.32553967252198</c:v>
                </c:pt>
                <c:pt idx="13">
                  <c:v>436.59985510829199</c:v>
                </c:pt>
                <c:pt idx="14">
                  <c:v>440.42557454310298</c:v>
                </c:pt>
                <c:pt idx="15">
                  <c:v>453.59569720498001</c:v>
                </c:pt>
                <c:pt idx="16">
                  <c:v>465.13834609099098</c:v>
                </c:pt>
                <c:pt idx="17">
                  <c:v>474.15393082186398</c:v>
                </c:pt>
                <c:pt idx="18">
                  <c:v>466.673399965491</c:v>
                </c:pt>
                <c:pt idx="19">
                  <c:v>476.31306356270602</c:v>
                </c:pt>
                <c:pt idx="20">
                  <c:v>469.81163014006398</c:v>
                </c:pt>
                <c:pt idx="21">
                  <c:v>427.019016310854</c:v>
                </c:pt>
                <c:pt idx="22">
                  <c:v>421.40751246664502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6-4ED3-90B8-D268EC801704}"/>
            </c:ext>
          </c:extLst>
        </c:ser>
        <c:ser>
          <c:idx val="6"/>
          <c:order val="4"/>
          <c:tx>
            <c:strRef>
              <c:f>'9.8'!$I$3</c:f>
              <c:strCache>
                <c:ptCount val="1"/>
                <c:pt idx="0">
                  <c:v>VTE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'9.8'!$I$5:$I$28</c:f>
              <c:numCache>
                <c:formatCode>#,##0</c:formatCode>
                <c:ptCount val="23"/>
                <c:pt idx="0">
                  <c:v>112.796032307622</c:v>
                </c:pt>
                <c:pt idx="1">
                  <c:v>88.607159705521099</c:v>
                </c:pt>
                <c:pt idx="2">
                  <c:v>88.009807248997802</c:v>
                </c:pt>
                <c:pt idx="3">
                  <c:v>106.913033524772</c:v>
                </c:pt>
                <c:pt idx="4">
                  <c:v>140.172212911987</c:v>
                </c:pt>
                <c:pt idx="5">
                  <c:v>149.85733098811099</c:v>
                </c:pt>
                <c:pt idx="6">
                  <c:v>150.61440544953601</c:v>
                </c:pt>
                <c:pt idx="7">
                  <c:v>124.77158406437</c:v>
                </c:pt>
                <c:pt idx="8">
                  <c:v>129.63162822753</c:v>
                </c:pt>
                <c:pt idx="9">
                  <c:v>133.35027896600101</c:v>
                </c:pt>
                <c:pt idx="10">
                  <c:v>129.55077792404401</c:v>
                </c:pt>
                <c:pt idx="11">
                  <c:v>135.84056159833699</c:v>
                </c:pt>
                <c:pt idx="12">
                  <c:v>138.03428666537999</c:v>
                </c:pt>
                <c:pt idx="13">
                  <c:v>138.45810854043</c:v>
                </c:pt>
                <c:pt idx="14">
                  <c:v>145.97472719118099</c:v>
                </c:pt>
                <c:pt idx="15">
                  <c:v>125.172815497836</c:v>
                </c:pt>
                <c:pt idx="16">
                  <c:v>131.32862822076601</c:v>
                </c:pt>
                <c:pt idx="17">
                  <c:v>153.16379244626401</c:v>
                </c:pt>
                <c:pt idx="18">
                  <c:v>191.245330073063</c:v>
                </c:pt>
                <c:pt idx="19">
                  <c:v>192.12376026282899</c:v>
                </c:pt>
                <c:pt idx="20">
                  <c:v>191.518843183266</c:v>
                </c:pt>
                <c:pt idx="21">
                  <c:v>201.629749325207</c:v>
                </c:pt>
                <c:pt idx="22">
                  <c:v>206.62557515556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6-4ED3-90B8-D268EC801704}"/>
            </c:ext>
          </c:extLst>
        </c:ser>
        <c:ser>
          <c:idx val="7"/>
          <c:order val="5"/>
          <c:tx>
            <c:strRef>
              <c:f>'9.8'!$H$3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'9.8'!$H$5:$H$28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0.607181913446043</c:v>
                </c:pt>
                <c:pt idx="5">
                  <c:v>9.6669028243621096</c:v>
                </c:pt>
                <c:pt idx="6">
                  <c:v>97.302400260766206</c:v>
                </c:pt>
                <c:pt idx="7">
                  <c:v>411.794970350391</c:v>
                </c:pt>
                <c:pt idx="8">
                  <c:v>832.616187622084</c:v>
                </c:pt>
                <c:pt idx="9">
                  <c:v>1168.72697064713</c:v>
                </c:pt>
                <c:pt idx="10">
                  <c:v>1327.4695924263201</c:v>
                </c:pt>
                <c:pt idx="11">
                  <c:v>1280.89593403087</c:v>
                </c:pt>
                <c:pt idx="12">
                  <c:v>1073.49439694581</c:v>
                </c:pt>
                <c:pt idx="13">
                  <c:v>766.07184308661897</c:v>
                </c:pt>
                <c:pt idx="14">
                  <c:v>552.89046750518503</c:v>
                </c:pt>
                <c:pt idx="15">
                  <c:v>364.65891419529697</c:v>
                </c:pt>
                <c:pt idx="16">
                  <c:v>186.851712028458</c:v>
                </c:pt>
                <c:pt idx="17">
                  <c:v>51.232892820741597</c:v>
                </c:pt>
                <c:pt idx="18">
                  <c:v>10.4787622287504</c:v>
                </c:pt>
                <c:pt idx="19">
                  <c:v>1.4007130505391301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26-4ED3-90B8-D268EC801704}"/>
            </c:ext>
          </c:extLst>
        </c:ser>
        <c:ser>
          <c:idx val="4"/>
          <c:order val="6"/>
          <c:tx>
            <c:strRef>
              <c:f>'9.8'!$F$3</c:f>
              <c:strCache>
                <c:ptCount val="1"/>
                <c:pt idx="0">
                  <c:v>VE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'9.8'!$F$5:$F$28</c:f>
              <c:numCache>
                <c:formatCode>#,##0</c:formatCode>
                <c:ptCount val="23"/>
                <c:pt idx="0">
                  <c:v>197.18910251910401</c:v>
                </c:pt>
                <c:pt idx="1">
                  <c:v>196.07120084428701</c:v>
                </c:pt>
                <c:pt idx="2">
                  <c:v>196.05197713338899</c:v>
                </c:pt>
                <c:pt idx="3">
                  <c:v>193.057561115727</c:v>
                </c:pt>
                <c:pt idx="4">
                  <c:v>192.95108887747301</c:v>
                </c:pt>
                <c:pt idx="5">
                  <c:v>191.823727072092</c:v>
                </c:pt>
                <c:pt idx="6">
                  <c:v>193.99442309005099</c:v>
                </c:pt>
                <c:pt idx="7">
                  <c:v>208.257468156172</c:v>
                </c:pt>
                <c:pt idx="8">
                  <c:v>211.52685165584799</c:v>
                </c:pt>
                <c:pt idx="9">
                  <c:v>217.00572123597999</c:v>
                </c:pt>
                <c:pt idx="10">
                  <c:v>208.13555413173799</c:v>
                </c:pt>
                <c:pt idx="11">
                  <c:v>191.62430346633801</c:v>
                </c:pt>
                <c:pt idx="12">
                  <c:v>190.51106691183301</c:v>
                </c:pt>
                <c:pt idx="13">
                  <c:v>191.58343852404701</c:v>
                </c:pt>
                <c:pt idx="14">
                  <c:v>190.482688479687</c:v>
                </c:pt>
                <c:pt idx="15">
                  <c:v>190.498786993876</c:v>
                </c:pt>
                <c:pt idx="16">
                  <c:v>190.48290878869901</c:v>
                </c:pt>
                <c:pt idx="17">
                  <c:v>241.837567397501</c:v>
                </c:pt>
                <c:pt idx="18">
                  <c:v>313.93353651414799</c:v>
                </c:pt>
                <c:pt idx="19">
                  <c:v>264.596072009517</c:v>
                </c:pt>
                <c:pt idx="20">
                  <c:v>304.13978728211703</c:v>
                </c:pt>
                <c:pt idx="21">
                  <c:v>201.945342023461</c:v>
                </c:pt>
                <c:pt idx="22">
                  <c:v>194.36260311911801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26-4ED3-90B8-D268EC801704}"/>
            </c:ext>
          </c:extLst>
        </c:ser>
        <c:ser>
          <c:idx val="5"/>
          <c:order val="7"/>
          <c:tx>
            <c:strRef>
              <c:f>'9.8'!$G$3</c:f>
              <c:strCache>
                <c:ptCount val="1"/>
                <c:pt idx="0">
                  <c:v>PVE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'9.8'!$G$5:$G$28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4.0611007100411697E-2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139.890296870941</c:v>
                </c:pt>
                <c:pt idx="19">
                  <c:v>0</c:v>
                </c:pt>
                <c:pt idx="20">
                  <c:v>61.658881050188597</c:v>
                </c:pt>
                <c:pt idx="21">
                  <c:v>17.053374151178801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26-4ED3-90B8-D268EC801704}"/>
            </c:ext>
          </c:extLst>
        </c:ser>
        <c:ser>
          <c:idx val="10"/>
          <c:order val="10"/>
          <c:tx>
            <c:strRef>
              <c:f>'9.8'!$P$4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'9.8'!$P$5:$P$28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86.576726773531306</c:v>
                </c:pt>
                <c:pt idx="4">
                  <c:v>193.42467872767901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3.35208379365127</c:v>
                </c:pt>
                <c:pt idx="10">
                  <c:v>0.55852358346283104</c:v>
                </c:pt>
                <c:pt idx="11">
                  <c:v>310.40736685209998</c:v>
                </c:pt>
                <c:pt idx="12">
                  <c:v>523.93870681190799</c:v>
                </c:pt>
                <c:pt idx="13">
                  <c:v>741.81914827031801</c:v>
                </c:pt>
                <c:pt idx="14">
                  <c:v>1218.8534978008799</c:v>
                </c:pt>
                <c:pt idx="15">
                  <c:v>1297.14390164203</c:v>
                </c:pt>
                <c:pt idx="16">
                  <c:v>397.80842507669001</c:v>
                </c:pt>
                <c:pt idx="17">
                  <c:v>347.85957097175998</c:v>
                </c:pt>
                <c:pt idx="18">
                  <c:v>0</c:v>
                </c:pt>
                <c:pt idx="19">
                  <c:v>342.71381592196502</c:v>
                </c:pt>
                <c:pt idx="20">
                  <c:v>0</c:v>
                </c:pt>
                <c:pt idx="21">
                  <c:v>10.973494027414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36768"/>
        <c:axId val="105938304"/>
      </c:areaChart>
      <c:areaChart>
        <c:grouping val="stacked"/>
        <c:varyColors val="0"/>
        <c:ser>
          <c:idx val="8"/>
          <c:order val="8"/>
          <c:tx>
            <c:strRef>
              <c:f>'9.8'!$J$3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'9.8'!$Q$5:$Q$28</c:f>
              <c:numCache>
                <c:formatCode>General</c:formatCode>
                <c:ptCount val="23"/>
                <c:pt idx="0">
                  <c:v>-372.84695725095298</c:v>
                </c:pt>
                <c:pt idx="1">
                  <c:v>-410.18139775647597</c:v>
                </c:pt>
                <c:pt idx="2">
                  <c:v>-180.86771971164501</c:v>
                </c:pt>
                <c:pt idx="3">
                  <c:v>0</c:v>
                </c:pt>
                <c:pt idx="4">
                  <c:v>0</c:v>
                </c:pt>
                <c:pt idx="5">
                  <c:v>-88.421753563026698</c:v>
                </c:pt>
                <c:pt idx="6">
                  <c:v>-23.2392134318468</c:v>
                </c:pt>
                <c:pt idx="7">
                  <c:v>-124.60513272693299</c:v>
                </c:pt>
                <c:pt idx="8">
                  <c:v>-153.62055707591699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-13.324308618219799</c:v>
                </c:pt>
                <c:pt idx="19">
                  <c:v>0</c:v>
                </c:pt>
                <c:pt idx="20">
                  <c:v>-4.8069634737781604</c:v>
                </c:pt>
                <c:pt idx="21">
                  <c:v>0</c:v>
                </c:pt>
                <c:pt idx="22">
                  <c:v>-108.136096740577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26-4ED3-90B8-D268EC801704}"/>
            </c:ext>
          </c:extLst>
        </c:ser>
        <c:ser>
          <c:idx val="9"/>
          <c:order val="9"/>
          <c:tx>
            <c:strRef>
              <c:f>'9.8'!$K$3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strRef>
              <c:f>'9.8'!$A$5:$A$27</c:f>
              <c:strCache>
                <c:ptCount val="23"/>
                <c:pt idx="0">
                  <c:v>0:00</c:v>
                </c:pt>
                <c:pt idx="1">
                  <c:v>1:00</c:v>
                </c:pt>
                <c:pt idx="2">
                  <c:v>* 3:00</c:v>
                </c:pt>
                <c:pt idx="3">
                  <c:v>4:00</c:v>
                </c:pt>
                <c:pt idx="4">
                  <c:v>5:00</c:v>
                </c:pt>
                <c:pt idx="5">
                  <c:v>6:00</c:v>
                </c:pt>
                <c:pt idx="6">
                  <c:v>7:00</c:v>
                </c:pt>
                <c:pt idx="7">
                  <c:v>8:00</c:v>
                </c:pt>
                <c:pt idx="8">
                  <c:v>9:00</c:v>
                </c:pt>
                <c:pt idx="9">
                  <c:v>10:00</c:v>
                </c:pt>
                <c:pt idx="10">
                  <c:v>11:00</c:v>
                </c:pt>
                <c:pt idx="11">
                  <c:v>12:00</c:v>
                </c:pt>
                <c:pt idx="12">
                  <c:v>13:00</c:v>
                </c:pt>
                <c:pt idx="13">
                  <c:v>14:00</c:v>
                </c:pt>
                <c:pt idx="14">
                  <c:v>15:00</c:v>
                </c:pt>
                <c:pt idx="15">
                  <c:v>16:00</c:v>
                </c:pt>
                <c:pt idx="16">
                  <c:v>17:00</c:v>
                </c:pt>
                <c:pt idx="17">
                  <c:v>18:00</c:v>
                </c:pt>
                <c:pt idx="18">
                  <c:v>19:00</c:v>
                </c:pt>
                <c:pt idx="19">
                  <c:v>20:00</c:v>
                </c:pt>
                <c:pt idx="20">
                  <c:v>21:00</c:v>
                </c:pt>
                <c:pt idx="21">
                  <c:v>22:00</c:v>
                </c:pt>
                <c:pt idx="22">
                  <c:v>23:00</c:v>
                </c:pt>
              </c:strCache>
            </c:strRef>
          </c:cat>
          <c:val>
            <c:numRef>
              <c:f>'9.8'!$K$5:$K$28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-170.608158964117</c:v>
                </c:pt>
                <c:pt idx="4">
                  <c:v>-441.85190095211902</c:v>
                </c:pt>
                <c:pt idx="5">
                  <c:v>-287.076695451614</c:v>
                </c:pt>
                <c:pt idx="6">
                  <c:v>-111.00195335864601</c:v>
                </c:pt>
                <c:pt idx="7">
                  <c:v>-73.948919245051002</c:v>
                </c:pt>
                <c:pt idx="8">
                  <c:v>-0.46790820845909498</c:v>
                </c:pt>
                <c:pt idx="9">
                  <c:v>-323.774822666609</c:v>
                </c:pt>
                <c:pt idx="10">
                  <c:v>-326.40570561103902</c:v>
                </c:pt>
                <c:pt idx="11">
                  <c:v>-646.27129379261305</c:v>
                </c:pt>
                <c:pt idx="12">
                  <c:v>-775.80946438332103</c:v>
                </c:pt>
                <c:pt idx="13">
                  <c:v>-778.97888251675897</c:v>
                </c:pt>
                <c:pt idx="14">
                  <c:v>-1092.72633669016</c:v>
                </c:pt>
                <c:pt idx="15">
                  <c:v>-1050.1025560580999</c:v>
                </c:pt>
                <c:pt idx="16">
                  <c:v>-166.98496322493199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53920"/>
        <c:axId val="105952384"/>
      </c:areaChart>
      <c:catAx>
        <c:axId val="1059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5938304"/>
        <c:crosses val="autoZero"/>
        <c:auto val="1"/>
        <c:lblAlgn val="ctr"/>
        <c:lblOffset val="100"/>
        <c:noMultiLvlLbl val="0"/>
      </c:catAx>
      <c:valAx>
        <c:axId val="1059383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5936768"/>
        <c:crosses val="autoZero"/>
        <c:crossBetween val="midCat"/>
        <c:majorUnit val="2000"/>
      </c:valAx>
      <c:valAx>
        <c:axId val="10595238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05953920"/>
        <c:crosses val="max"/>
        <c:crossBetween val="midCat"/>
      </c:valAx>
      <c:catAx>
        <c:axId val="10595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595238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#,##0.0</c:formatCode>
                <c:ptCount val="4"/>
                <c:pt idx="1">
                  <c:v>612.10950400000002</c:v>
                </c:pt>
                <c:pt idx="2">
                  <c:v>0</c:v>
                </c:pt>
                <c:pt idx="3">
                  <c:v>0.66833299999999995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#,##0.0</c:formatCode>
                <c:ptCount val="4"/>
                <c:pt idx="1">
                  <c:v>3.0467650000000002</c:v>
                </c:pt>
                <c:pt idx="2">
                  <c:v>0</c:v>
                </c:pt>
                <c:pt idx="3">
                  <c:v>654.87995300000057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#,##0.0</c:formatCode>
                <c:ptCount val="4"/>
                <c:pt idx="1">
                  <c:v>626.70901400000002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#,##0.0</c:formatCode>
                <c:ptCount val="4"/>
                <c:pt idx="1">
                  <c:v>9102.6837909999995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#,##0.0</c:formatCode>
                <c:ptCount val="4"/>
                <c:pt idx="1">
                  <c:v>16.711572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#,##0.0</c:formatCode>
                <c:ptCount val="4"/>
                <c:pt idx="1">
                  <c:v>9.0200599999999991</c:v>
                </c:pt>
                <c:pt idx="2">
                  <c:v>0</c:v>
                </c:pt>
                <c:pt idx="3">
                  <c:v>3.392E-3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#,##0.0</c:formatCode>
                <c:ptCount val="4"/>
                <c:pt idx="1">
                  <c:v>57.164973000000003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#,##0.0</c:formatCode>
                <c:ptCount val="4"/>
                <c:pt idx="1">
                  <c:v>192.71714600000001</c:v>
                </c:pt>
                <c:pt idx="2">
                  <c:v>453.88418000000001</c:v>
                </c:pt>
                <c:pt idx="3">
                  <c:v>58.204325000000011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0.97781099999999987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#,##0.0</c:formatCode>
                <c:ptCount val="4"/>
                <c:pt idx="1">
                  <c:v>4.4930719999999997</c:v>
                </c:pt>
                <c:pt idx="2">
                  <c:v>0</c:v>
                </c:pt>
                <c:pt idx="3">
                  <c:v>1.8785519999999996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#,##0.0</c:formatCode>
                <c:ptCount val="4"/>
                <c:pt idx="1">
                  <c:v>172.051332</c:v>
                </c:pt>
                <c:pt idx="2">
                  <c:v>1167.1519920000001</c:v>
                </c:pt>
                <c:pt idx="3">
                  <c:v>328.80833799999994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#,##0.0</c:formatCode>
                <c:ptCount val="4"/>
                <c:pt idx="0">
                  <c:v>7239.3982600000008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105088"/>
        <c:axId val="106119168"/>
      </c:barChart>
      <c:catAx>
        <c:axId val="1061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6119168"/>
        <c:crosses val="autoZero"/>
        <c:auto val="1"/>
        <c:lblAlgn val="ctr"/>
        <c:lblOffset val="100"/>
        <c:noMultiLvlLbl val="0"/>
      </c:catAx>
      <c:valAx>
        <c:axId val="1061191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6105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5</c:v>
              </c:pt>
              <c:pt idx="2">
                <c:v>11</c:v>
              </c:pt>
              <c:pt idx="3">
                <c:v>16</c:v>
              </c:pt>
              <c:pt idx="4">
                <c:v>22</c:v>
              </c:pt>
              <c:pt idx="5">
                <c:v>27</c:v>
              </c:pt>
              <c:pt idx="6">
                <c:v>33</c:v>
              </c:pt>
              <c:pt idx="7">
                <c:v>38</c:v>
              </c:pt>
              <c:pt idx="8">
                <c:v>44</c:v>
              </c:pt>
              <c:pt idx="9">
                <c:v>49</c:v>
              </c:pt>
              <c:pt idx="10">
                <c:v>55</c:v>
              </c:pt>
              <c:pt idx="11">
                <c:v>60</c:v>
              </c:pt>
              <c:pt idx="12">
                <c:v>65</c:v>
              </c:pt>
              <c:pt idx="13">
                <c:v>71</c:v>
              </c:pt>
              <c:pt idx="14">
                <c:v>76</c:v>
              </c:pt>
              <c:pt idx="15">
                <c:v>82</c:v>
              </c:pt>
              <c:pt idx="16">
                <c:v>87</c:v>
              </c:pt>
              <c:pt idx="17">
                <c:v>93</c:v>
              </c:pt>
              <c:pt idx="18">
                <c:v>98</c:v>
              </c:pt>
              <c:pt idx="19">
                <c:v>104</c:v>
              </c:pt>
              <c:pt idx="20">
                <c:v>109</c:v>
              </c:pt>
              <c:pt idx="21">
                <c:v>115</c:v>
              </c:pt>
              <c:pt idx="22">
                <c:v>120</c:v>
              </c:pt>
              <c:pt idx="23">
                <c:v>125</c:v>
              </c:pt>
              <c:pt idx="24">
                <c:v>131</c:v>
              </c:pt>
              <c:pt idx="25">
                <c:v>136</c:v>
              </c:pt>
              <c:pt idx="26">
                <c:v>142</c:v>
              </c:pt>
              <c:pt idx="27">
                <c:v>147</c:v>
              </c:pt>
              <c:pt idx="28">
                <c:v>153</c:v>
              </c:pt>
              <c:pt idx="29">
                <c:v>158</c:v>
              </c:pt>
              <c:pt idx="30">
                <c:v>164</c:v>
              </c:pt>
              <c:pt idx="31">
                <c:v>169</c:v>
              </c:pt>
              <c:pt idx="32">
                <c:v>174</c:v>
              </c:pt>
              <c:pt idx="33">
                <c:v>180</c:v>
              </c:pt>
              <c:pt idx="34">
                <c:v>185</c:v>
              </c:pt>
              <c:pt idx="35">
                <c:v>191</c:v>
              </c:pt>
              <c:pt idx="36">
                <c:v>196</c:v>
              </c:pt>
              <c:pt idx="37">
                <c:v>202</c:v>
              </c:pt>
              <c:pt idx="38">
                <c:v>207</c:v>
              </c:pt>
              <c:pt idx="39">
                <c:v>213</c:v>
              </c:pt>
              <c:pt idx="40">
                <c:v>218</c:v>
              </c:pt>
              <c:pt idx="41">
                <c:v>224</c:v>
              </c:pt>
              <c:pt idx="42">
                <c:v>229</c:v>
              </c:pt>
              <c:pt idx="43">
                <c:v>234</c:v>
              </c:pt>
              <c:pt idx="44">
                <c:v>240</c:v>
              </c:pt>
              <c:pt idx="45">
                <c:v>245</c:v>
              </c:pt>
              <c:pt idx="46">
                <c:v>251</c:v>
              </c:pt>
              <c:pt idx="47">
                <c:v>256</c:v>
              </c:pt>
              <c:pt idx="48">
                <c:v>262</c:v>
              </c:pt>
              <c:pt idx="49">
                <c:v>267</c:v>
              </c:pt>
              <c:pt idx="50">
                <c:v>273</c:v>
              </c:pt>
              <c:pt idx="51">
                <c:v>278</c:v>
              </c:pt>
              <c:pt idx="52">
                <c:v>284</c:v>
              </c:pt>
              <c:pt idx="53">
                <c:v>289</c:v>
              </c:pt>
              <c:pt idx="54">
                <c:v>294</c:v>
              </c:pt>
              <c:pt idx="55">
                <c:v>300</c:v>
              </c:pt>
              <c:pt idx="56">
                <c:v>305</c:v>
              </c:pt>
              <c:pt idx="57">
                <c:v>311</c:v>
              </c:pt>
              <c:pt idx="58">
                <c:v>316</c:v>
              </c:pt>
              <c:pt idx="59">
                <c:v>322</c:v>
              </c:pt>
              <c:pt idx="60">
                <c:v>327</c:v>
              </c:pt>
              <c:pt idx="61">
                <c:v>333</c:v>
              </c:pt>
              <c:pt idx="62">
                <c:v>338</c:v>
              </c:pt>
              <c:pt idx="63">
                <c:v>344</c:v>
              </c:pt>
              <c:pt idx="64">
                <c:v>349</c:v>
              </c:pt>
              <c:pt idx="65">
                <c:v>354</c:v>
              </c:pt>
              <c:pt idx="66">
                <c:v>360</c:v>
              </c:pt>
              <c:pt idx="67">
                <c:v>365</c:v>
              </c:pt>
              <c:pt idx="68">
                <c:v>371</c:v>
              </c:pt>
              <c:pt idx="69">
                <c:v>376</c:v>
              </c:pt>
              <c:pt idx="70">
                <c:v>382</c:v>
              </c:pt>
              <c:pt idx="71">
                <c:v>387</c:v>
              </c:pt>
              <c:pt idx="72">
                <c:v>393</c:v>
              </c:pt>
              <c:pt idx="73">
                <c:v>398</c:v>
              </c:pt>
              <c:pt idx="74">
                <c:v>403</c:v>
              </c:pt>
              <c:pt idx="75">
                <c:v>409</c:v>
              </c:pt>
              <c:pt idx="76">
                <c:v>414</c:v>
              </c:pt>
              <c:pt idx="77">
                <c:v>420</c:v>
              </c:pt>
              <c:pt idx="78">
                <c:v>425</c:v>
              </c:pt>
              <c:pt idx="79">
                <c:v>431</c:v>
              </c:pt>
              <c:pt idx="80">
                <c:v>436</c:v>
              </c:pt>
              <c:pt idx="81">
                <c:v>442</c:v>
              </c:pt>
              <c:pt idx="82">
                <c:v>447</c:v>
              </c:pt>
              <c:pt idx="83">
                <c:v>453</c:v>
              </c:pt>
              <c:pt idx="84">
                <c:v>458</c:v>
              </c:pt>
              <c:pt idx="85">
                <c:v>463</c:v>
              </c:pt>
              <c:pt idx="86">
                <c:v>469</c:v>
              </c:pt>
              <c:pt idx="87">
                <c:v>474</c:v>
              </c:pt>
              <c:pt idx="88">
                <c:v>480</c:v>
              </c:pt>
              <c:pt idx="89">
                <c:v>485</c:v>
              </c:pt>
              <c:pt idx="90">
                <c:v>491</c:v>
              </c:pt>
              <c:pt idx="91">
                <c:v>496</c:v>
              </c:pt>
              <c:pt idx="92">
                <c:v>502</c:v>
              </c:pt>
              <c:pt idx="93">
                <c:v>507</c:v>
              </c:pt>
              <c:pt idx="94">
                <c:v>513</c:v>
              </c:pt>
              <c:pt idx="95">
                <c:v>518</c:v>
              </c:pt>
              <c:pt idx="96">
                <c:v>523</c:v>
              </c:pt>
              <c:pt idx="97">
                <c:v>529</c:v>
              </c:pt>
              <c:pt idx="98">
                <c:v>534</c:v>
              </c:pt>
              <c:pt idx="99">
                <c:v>540</c:v>
              </c:pt>
              <c:pt idx="100">
                <c:v>545</c:v>
              </c:pt>
              <c:pt idx="101">
                <c:v>551</c:v>
              </c:pt>
              <c:pt idx="102">
                <c:v>556</c:v>
              </c:pt>
              <c:pt idx="103">
                <c:v>562</c:v>
              </c:pt>
              <c:pt idx="104">
                <c:v>567</c:v>
              </c:pt>
              <c:pt idx="105">
                <c:v>573</c:v>
              </c:pt>
              <c:pt idx="106">
                <c:v>578</c:v>
              </c:pt>
              <c:pt idx="107">
                <c:v>583</c:v>
              </c:pt>
              <c:pt idx="108">
                <c:v>589</c:v>
              </c:pt>
              <c:pt idx="109">
                <c:v>594</c:v>
              </c:pt>
              <c:pt idx="110">
                <c:v>600</c:v>
              </c:pt>
              <c:pt idx="111">
                <c:v>605</c:v>
              </c:pt>
              <c:pt idx="112">
                <c:v>611</c:v>
              </c:pt>
              <c:pt idx="113">
                <c:v>616</c:v>
              </c:pt>
              <c:pt idx="114">
                <c:v>622</c:v>
              </c:pt>
              <c:pt idx="115">
                <c:v>627</c:v>
              </c:pt>
              <c:pt idx="116">
                <c:v>632</c:v>
              </c:pt>
              <c:pt idx="117">
                <c:v>638</c:v>
              </c:pt>
              <c:pt idx="118">
                <c:v>643</c:v>
              </c:pt>
              <c:pt idx="119">
                <c:v>649</c:v>
              </c:pt>
              <c:pt idx="120">
                <c:v>654</c:v>
              </c:pt>
              <c:pt idx="121">
                <c:v>660</c:v>
              </c:pt>
              <c:pt idx="122">
                <c:v>665</c:v>
              </c:pt>
              <c:pt idx="123">
                <c:v>671</c:v>
              </c:pt>
              <c:pt idx="124">
                <c:v>676</c:v>
              </c:pt>
              <c:pt idx="125">
                <c:v>682</c:v>
              </c:pt>
              <c:pt idx="126">
                <c:v>687</c:v>
              </c:pt>
              <c:pt idx="127">
                <c:v>692</c:v>
              </c:pt>
              <c:pt idx="128">
                <c:v>698</c:v>
              </c:pt>
              <c:pt idx="129">
                <c:v>703</c:v>
              </c:pt>
              <c:pt idx="130">
                <c:v>709</c:v>
              </c:pt>
              <c:pt idx="131">
                <c:v>714</c:v>
              </c:pt>
              <c:pt idx="132">
                <c:v>720</c:v>
              </c:pt>
              <c:pt idx="133">
                <c:v>725</c:v>
              </c:pt>
              <c:pt idx="134">
                <c:v>731</c:v>
              </c:pt>
              <c:pt idx="135">
                <c:v>736</c:v>
              </c:pt>
              <c:pt idx="136">
                <c:v>742</c:v>
              </c:pt>
              <c:pt idx="137">
                <c:v>747</c:v>
              </c:pt>
              <c:pt idx="138">
                <c:v>752</c:v>
              </c:pt>
              <c:pt idx="139">
                <c:v>758</c:v>
              </c:pt>
              <c:pt idx="140">
                <c:v>763</c:v>
              </c:pt>
              <c:pt idx="141">
                <c:v>769</c:v>
              </c:pt>
              <c:pt idx="142">
                <c:v>774</c:v>
              </c:pt>
              <c:pt idx="143">
                <c:v>780</c:v>
              </c:pt>
              <c:pt idx="144">
                <c:v>785</c:v>
              </c:pt>
              <c:pt idx="145">
                <c:v>791</c:v>
              </c:pt>
              <c:pt idx="146">
                <c:v>796</c:v>
              </c:pt>
              <c:pt idx="147">
                <c:v>802</c:v>
              </c:pt>
              <c:pt idx="148">
                <c:v>807</c:v>
              </c:pt>
              <c:pt idx="149">
                <c:v>812</c:v>
              </c:pt>
              <c:pt idx="150">
                <c:v>818</c:v>
              </c:pt>
              <c:pt idx="151">
                <c:v>823</c:v>
              </c:pt>
              <c:pt idx="152">
                <c:v>829</c:v>
              </c:pt>
              <c:pt idx="153">
                <c:v>834</c:v>
              </c:pt>
              <c:pt idx="154">
                <c:v>840</c:v>
              </c:pt>
              <c:pt idx="155">
                <c:v>845</c:v>
              </c:pt>
              <c:pt idx="156">
                <c:v>851</c:v>
              </c:pt>
              <c:pt idx="157">
                <c:v>856</c:v>
              </c:pt>
              <c:pt idx="158">
                <c:v>861</c:v>
              </c:pt>
              <c:pt idx="159">
                <c:v>867</c:v>
              </c:pt>
              <c:pt idx="160">
                <c:v>872</c:v>
              </c:pt>
              <c:pt idx="161">
                <c:v>878</c:v>
              </c:pt>
              <c:pt idx="162">
                <c:v>883</c:v>
              </c:pt>
              <c:pt idx="163">
                <c:v>889</c:v>
              </c:pt>
              <c:pt idx="164">
                <c:v>894</c:v>
              </c:pt>
              <c:pt idx="165">
                <c:v>900</c:v>
              </c:pt>
              <c:pt idx="166">
                <c:v>905</c:v>
              </c:pt>
              <c:pt idx="167">
                <c:v>911</c:v>
              </c:pt>
              <c:pt idx="168">
                <c:v>916</c:v>
              </c:pt>
              <c:pt idx="169">
                <c:v>921</c:v>
              </c:pt>
              <c:pt idx="170">
                <c:v>927</c:v>
              </c:pt>
              <c:pt idx="171">
                <c:v>932</c:v>
              </c:pt>
              <c:pt idx="172">
                <c:v>938</c:v>
              </c:pt>
              <c:pt idx="173">
                <c:v>943</c:v>
              </c:pt>
              <c:pt idx="174">
                <c:v>949</c:v>
              </c:pt>
              <c:pt idx="175">
                <c:v>954</c:v>
              </c:pt>
              <c:pt idx="176">
                <c:v>960</c:v>
              </c:pt>
              <c:pt idx="177">
                <c:v>965</c:v>
              </c:pt>
              <c:pt idx="178">
                <c:v>971</c:v>
              </c:pt>
              <c:pt idx="179">
                <c:v>976</c:v>
              </c:pt>
              <c:pt idx="180">
                <c:v>981</c:v>
              </c:pt>
              <c:pt idx="181">
                <c:v>987</c:v>
              </c:pt>
              <c:pt idx="182">
                <c:v>992</c:v>
              </c:pt>
              <c:pt idx="183">
                <c:v>998</c:v>
              </c:pt>
              <c:pt idx="184">
                <c:v>1003</c:v>
              </c:pt>
              <c:pt idx="185">
                <c:v>1009</c:v>
              </c:pt>
              <c:pt idx="186">
                <c:v>1014</c:v>
              </c:pt>
              <c:pt idx="187">
                <c:v>1020</c:v>
              </c:pt>
              <c:pt idx="188">
                <c:v>1025</c:v>
              </c:pt>
              <c:pt idx="189">
                <c:v>1031</c:v>
              </c:pt>
              <c:pt idx="190">
                <c:v>1036</c:v>
              </c:pt>
              <c:pt idx="191">
                <c:v>1041</c:v>
              </c:pt>
              <c:pt idx="192">
                <c:v>1047</c:v>
              </c:pt>
              <c:pt idx="193">
                <c:v>1052</c:v>
              </c:pt>
              <c:pt idx="194">
                <c:v>1058</c:v>
              </c:pt>
              <c:pt idx="195">
                <c:v>1063</c:v>
              </c:pt>
              <c:pt idx="196">
                <c:v>1069</c:v>
              </c:pt>
              <c:pt idx="197">
                <c:v>1074</c:v>
              </c:pt>
              <c:pt idx="198">
                <c:v>1080</c:v>
              </c:pt>
              <c:pt idx="199">
                <c:v>1085</c:v>
              </c:pt>
              <c:pt idx="200">
                <c:v>1091</c:v>
              </c:pt>
              <c:pt idx="201">
                <c:v>1096</c:v>
              </c:pt>
              <c:pt idx="202">
                <c:v>1101</c:v>
              </c:pt>
              <c:pt idx="203">
                <c:v>1107</c:v>
              </c:pt>
              <c:pt idx="204">
                <c:v>1112</c:v>
              </c:pt>
              <c:pt idx="205">
                <c:v>1118</c:v>
              </c:pt>
              <c:pt idx="206">
                <c:v>1123</c:v>
              </c:pt>
              <c:pt idx="207">
                <c:v>1129</c:v>
              </c:pt>
              <c:pt idx="208">
                <c:v>1134</c:v>
              </c:pt>
              <c:pt idx="209">
                <c:v>1140</c:v>
              </c:pt>
              <c:pt idx="210">
                <c:v>1145</c:v>
              </c:pt>
              <c:pt idx="211">
                <c:v>1150</c:v>
              </c:pt>
              <c:pt idx="212">
                <c:v>1156</c:v>
              </c:pt>
              <c:pt idx="213">
                <c:v>1161</c:v>
              </c:pt>
              <c:pt idx="214">
                <c:v>1167</c:v>
              </c:pt>
              <c:pt idx="215">
                <c:v>1172</c:v>
              </c:pt>
              <c:pt idx="216">
                <c:v>1178</c:v>
              </c:pt>
              <c:pt idx="217">
                <c:v>1183</c:v>
              </c:pt>
              <c:pt idx="218">
                <c:v>1189</c:v>
              </c:pt>
              <c:pt idx="219">
                <c:v>1194</c:v>
              </c:pt>
              <c:pt idx="220">
                <c:v>1200</c:v>
              </c:pt>
              <c:pt idx="221">
                <c:v>1205</c:v>
              </c:pt>
              <c:pt idx="222">
                <c:v>1210</c:v>
              </c:pt>
              <c:pt idx="223">
                <c:v>1216</c:v>
              </c:pt>
              <c:pt idx="224">
                <c:v>1221</c:v>
              </c:pt>
              <c:pt idx="225">
                <c:v>1227</c:v>
              </c:pt>
              <c:pt idx="226">
                <c:v>1232</c:v>
              </c:pt>
              <c:pt idx="227">
                <c:v>1238</c:v>
              </c:pt>
              <c:pt idx="228">
                <c:v>1243</c:v>
              </c:pt>
              <c:pt idx="229">
                <c:v>1249</c:v>
              </c:pt>
              <c:pt idx="230">
                <c:v>1254</c:v>
              </c:pt>
              <c:pt idx="231">
                <c:v>1260</c:v>
              </c:pt>
              <c:pt idx="232">
                <c:v>1265</c:v>
              </c:pt>
              <c:pt idx="233">
                <c:v>1270</c:v>
              </c:pt>
              <c:pt idx="234">
                <c:v>1276</c:v>
              </c:pt>
              <c:pt idx="235">
                <c:v>1281</c:v>
              </c:pt>
              <c:pt idx="236">
                <c:v>1287</c:v>
              </c:pt>
              <c:pt idx="237">
                <c:v>1292</c:v>
              </c:pt>
              <c:pt idx="238">
                <c:v>1298</c:v>
              </c:pt>
              <c:pt idx="239">
                <c:v>1303</c:v>
              </c:pt>
              <c:pt idx="240">
                <c:v>1309</c:v>
              </c:pt>
              <c:pt idx="241">
                <c:v>1314</c:v>
              </c:pt>
              <c:pt idx="242">
                <c:v>1320</c:v>
              </c:pt>
              <c:pt idx="243">
                <c:v>1325</c:v>
              </c:pt>
              <c:pt idx="244">
                <c:v>1330</c:v>
              </c:pt>
              <c:pt idx="245">
                <c:v>1336</c:v>
              </c:pt>
              <c:pt idx="246">
                <c:v>1341</c:v>
              </c:pt>
              <c:pt idx="247">
                <c:v>1347</c:v>
              </c:pt>
              <c:pt idx="248">
                <c:v>1352</c:v>
              </c:pt>
              <c:pt idx="249">
                <c:v>1358</c:v>
              </c:pt>
              <c:pt idx="250">
                <c:v>1363</c:v>
              </c:pt>
              <c:pt idx="251">
                <c:v>1369</c:v>
              </c:pt>
              <c:pt idx="252">
                <c:v>1374</c:v>
              </c:pt>
              <c:pt idx="253">
                <c:v>1379</c:v>
              </c:pt>
              <c:pt idx="254">
                <c:v>1385</c:v>
              </c:pt>
              <c:pt idx="255">
                <c:v>1390</c:v>
              </c:pt>
              <c:pt idx="256">
                <c:v>1396</c:v>
              </c:pt>
              <c:pt idx="257">
                <c:v>1401</c:v>
              </c:pt>
              <c:pt idx="258">
                <c:v>1407</c:v>
              </c:pt>
              <c:pt idx="259">
                <c:v>1412</c:v>
              </c:pt>
              <c:pt idx="260">
                <c:v>1418</c:v>
              </c:pt>
              <c:pt idx="261">
                <c:v>1423</c:v>
              </c:pt>
              <c:pt idx="262">
                <c:v>1429</c:v>
              </c:pt>
              <c:pt idx="263">
                <c:v>1434</c:v>
              </c:pt>
              <c:pt idx="264">
                <c:v>1439</c:v>
              </c:pt>
              <c:pt idx="265">
                <c:v>1445</c:v>
              </c:pt>
              <c:pt idx="266">
                <c:v>1450</c:v>
              </c:pt>
              <c:pt idx="267">
                <c:v>1456</c:v>
              </c:pt>
              <c:pt idx="268">
                <c:v>1461</c:v>
              </c:pt>
              <c:pt idx="269">
                <c:v>1467</c:v>
              </c:pt>
              <c:pt idx="270">
                <c:v>1472</c:v>
              </c:pt>
              <c:pt idx="271">
                <c:v>1478</c:v>
              </c:pt>
              <c:pt idx="272">
                <c:v>1483</c:v>
              </c:pt>
              <c:pt idx="273">
                <c:v>1489</c:v>
              </c:pt>
              <c:pt idx="274">
                <c:v>1494</c:v>
              </c:pt>
              <c:pt idx="275">
                <c:v>1499</c:v>
              </c:pt>
              <c:pt idx="276">
                <c:v>1505</c:v>
              </c:pt>
              <c:pt idx="277">
                <c:v>1510</c:v>
              </c:pt>
              <c:pt idx="278">
                <c:v>1516</c:v>
              </c:pt>
              <c:pt idx="279">
                <c:v>1521</c:v>
              </c:pt>
              <c:pt idx="280">
                <c:v>1527</c:v>
              </c:pt>
              <c:pt idx="281">
                <c:v>1532</c:v>
              </c:pt>
              <c:pt idx="282">
                <c:v>1538</c:v>
              </c:pt>
              <c:pt idx="283">
                <c:v>1543</c:v>
              </c:pt>
              <c:pt idx="284">
                <c:v>1549</c:v>
              </c:pt>
              <c:pt idx="285">
                <c:v>1554</c:v>
              </c:pt>
              <c:pt idx="286">
                <c:v>1559</c:v>
              </c:pt>
              <c:pt idx="287">
                <c:v>1565</c:v>
              </c:pt>
              <c:pt idx="288">
                <c:v>1570</c:v>
              </c:pt>
              <c:pt idx="289">
                <c:v>1576</c:v>
              </c:pt>
              <c:pt idx="290">
                <c:v>1581</c:v>
              </c:pt>
              <c:pt idx="291">
                <c:v>1587</c:v>
              </c:pt>
              <c:pt idx="292">
                <c:v>1592</c:v>
              </c:pt>
              <c:pt idx="293">
                <c:v>1598</c:v>
              </c:pt>
              <c:pt idx="294">
                <c:v>1603</c:v>
              </c:pt>
              <c:pt idx="295">
                <c:v>1608</c:v>
              </c:pt>
              <c:pt idx="296">
                <c:v>1614</c:v>
              </c:pt>
              <c:pt idx="297">
                <c:v>1619</c:v>
              </c:pt>
              <c:pt idx="298">
                <c:v>1625</c:v>
              </c:pt>
              <c:pt idx="299">
                <c:v>1630</c:v>
              </c:pt>
              <c:pt idx="300">
                <c:v>1636</c:v>
              </c:pt>
              <c:pt idx="301">
                <c:v>1641</c:v>
              </c:pt>
              <c:pt idx="302">
                <c:v>1647</c:v>
              </c:pt>
              <c:pt idx="303">
                <c:v>1652</c:v>
              </c:pt>
              <c:pt idx="304">
                <c:v>1658</c:v>
              </c:pt>
              <c:pt idx="305">
                <c:v>1663</c:v>
              </c:pt>
              <c:pt idx="306">
                <c:v>1668</c:v>
              </c:pt>
              <c:pt idx="307">
                <c:v>1674</c:v>
              </c:pt>
              <c:pt idx="308">
                <c:v>1679</c:v>
              </c:pt>
              <c:pt idx="309">
                <c:v>1685</c:v>
              </c:pt>
              <c:pt idx="310">
                <c:v>1690</c:v>
              </c:pt>
              <c:pt idx="311">
                <c:v>1696</c:v>
              </c:pt>
              <c:pt idx="312">
                <c:v>1701</c:v>
              </c:pt>
              <c:pt idx="313">
                <c:v>1707</c:v>
              </c:pt>
              <c:pt idx="314">
                <c:v>1712</c:v>
              </c:pt>
              <c:pt idx="315">
                <c:v>1718</c:v>
              </c:pt>
              <c:pt idx="316">
                <c:v>1723</c:v>
              </c:pt>
              <c:pt idx="317">
                <c:v>1728</c:v>
              </c:pt>
              <c:pt idx="318">
                <c:v>1734</c:v>
              </c:pt>
              <c:pt idx="319">
                <c:v>1739</c:v>
              </c:pt>
              <c:pt idx="320">
                <c:v>1745</c:v>
              </c:pt>
              <c:pt idx="321">
                <c:v>1750</c:v>
              </c:pt>
              <c:pt idx="322">
                <c:v>1756</c:v>
              </c:pt>
              <c:pt idx="323">
                <c:v>1761</c:v>
              </c:pt>
              <c:pt idx="324">
                <c:v>1767</c:v>
              </c:pt>
              <c:pt idx="325">
                <c:v>1772</c:v>
              </c:pt>
              <c:pt idx="326">
                <c:v>1778</c:v>
              </c:pt>
              <c:pt idx="327">
                <c:v>1783</c:v>
              </c:pt>
              <c:pt idx="328">
                <c:v>1788</c:v>
              </c:pt>
              <c:pt idx="329">
                <c:v>1794</c:v>
              </c:pt>
              <c:pt idx="330">
                <c:v>1799</c:v>
              </c:pt>
              <c:pt idx="331">
                <c:v>1805</c:v>
              </c:pt>
              <c:pt idx="332">
                <c:v>1810</c:v>
              </c:pt>
              <c:pt idx="333">
                <c:v>1816</c:v>
              </c:pt>
              <c:pt idx="334">
                <c:v>1821</c:v>
              </c:pt>
              <c:pt idx="335">
                <c:v>1827</c:v>
              </c:pt>
              <c:pt idx="336">
                <c:v>1832</c:v>
              </c:pt>
              <c:pt idx="337">
                <c:v>1837</c:v>
              </c:pt>
              <c:pt idx="338">
                <c:v>1843</c:v>
              </c:pt>
              <c:pt idx="339">
                <c:v>1848</c:v>
              </c:pt>
              <c:pt idx="340">
                <c:v>1854</c:v>
              </c:pt>
              <c:pt idx="341">
                <c:v>1859</c:v>
              </c:pt>
              <c:pt idx="342">
                <c:v>1865</c:v>
              </c:pt>
              <c:pt idx="343">
                <c:v>1870</c:v>
              </c:pt>
              <c:pt idx="344">
                <c:v>1876</c:v>
              </c:pt>
              <c:pt idx="345">
                <c:v>1881</c:v>
              </c:pt>
              <c:pt idx="346">
                <c:v>1887</c:v>
              </c:pt>
              <c:pt idx="347">
                <c:v>1892</c:v>
              </c:pt>
              <c:pt idx="348">
                <c:v>1897</c:v>
              </c:pt>
              <c:pt idx="349">
                <c:v>1903</c:v>
              </c:pt>
              <c:pt idx="350">
                <c:v>1908</c:v>
              </c:pt>
              <c:pt idx="351">
                <c:v>1914</c:v>
              </c:pt>
              <c:pt idx="352">
                <c:v>1919</c:v>
              </c:pt>
              <c:pt idx="353">
                <c:v>1925</c:v>
              </c:pt>
              <c:pt idx="354">
                <c:v>1930</c:v>
              </c:pt>
              <c:pt idx="355">
                <c:v>1936</c:v>
              </c:pt>
              <c:pt idx="356">
                <c:v>1941</c:v>
              </c:pt>
              <c:pt idx="357">
                <c:v>1947</c:v>
              </c:pt>
              <c:pt idx="358">
                <c:v>1952</c:v>
              </c:pt>
              <c:pt idx="359">
                <c:v>1957</c:v>
              </c:pt>
              <c:pt idx="360">
                <c:v>1963</c:v>
              </c:pt>
              <c:pt idx="361">
                <c:v>1968</c:v>
              </c:pt>
              <c:pt idx="362">
                <c:v>1974</c:v>
              </c:pt>
              <c:pt idx="363">
                <c:v>1979</c:v>
              </c:pt>
              <c:pt idx="364">
                <c:v>1985</c:v>
              </c:pt>
              <c:pt idx="365">
                <c:v>1990</c:v>
              </c:pt>
              <c:pt idx="366">
                <c:v>1996</c:v>
              </c:pt>
              <c:pt idx="367">
                <c:v>2001</c:v>
              </c:pt>
              <c:pt idx="368">
                <c:v>2007</c:v>
              </c:pt>
              <c:pt idx="369">
                <c:v>2012</c:v>
              </c:pt>
              <c:pt idx="370">
                <c:v>2017</c:v>
              </c:pt>
              <c:pt idx="371">
                <c:v>2023</c:v>
              </c:pt>
              <c:pt idx="372">
                <c:v>2028</c:v>
              </c:pt>
              <c:pt idx="373">
                <c:v>2034</c:v>
              </c:pt>
              <c:pt idx="374">
                <c:v>2039</c:v>
              </c:pt>
              <c:pt idx="375">
                <c:v>2045</c:v>
              </c:pt>
              <c:pt idx="376">
                <c:v>2050</c:v>
              </c:pt>
              <c:pt idx="377">
                <c:v>2056</c:v>
              </c:pt>
              <c:pt idx="378">
                <c:v>2061</c:v>
              </c:pt>
              <c:pt idx="379">
                <c:v>2066</c:v>
              </c:pt>
              <c:pt idx="380">
                <c:v>2072</c:v>
              </c:pt>
              <c:pt idx="381">
                <c:v>2077</c:v>
              </c:pt>
              <c:pt idx="382">
                <c:v>2083</c:v>
              </c:pt>
              <c:pt idx="383">
                <c:v>2088</c:v>
              </c:pt>
              <c:pt idx="384">
                <c:v>2094</c:v>
              </c:pt>
              <c:pt idx="385">
                <c:v>2099</c:v>
              </c:pt>
              <c:pt idx="386">
                <c:v>2105</c:v>
              </c:pt>
              <c:pt idx="387">
                <c:v>2110</c:v>
              </c:pt>
              <c:pt idx="388">
                <c:v>2116</c:v>
              </c:pt>
              <c:pt idx="389">
                <c:v>2121</c:v>
              </c:pt>
              <c:pt idx="390">
                <c:v>2126</c:v>
              </c:pt>
              <c:pt idx="391">
                <c:v>2132</c:v>
              </c:pt>
              <c:pt idx="392">
                <c:v>2137</c:v>
              </c:pt>
              <c:pt idx="393">
                <c:v>2143</c:v>
              </c:pt>
              <c:pt idx="394">
                <c:v>2148</c:v>
              </c:pt>
              <c:pt idx="395">
                <c:v>2154</c:v>
              </c:pt>
              <c:pt idx="396">
                <c:v>2159</c:v>
              </c:pt>
              <c:pt idx="397">
                <c:v>2165</c:v>
              </c:pt>
              <c:pt idx="398">
                <c:v>2170</c:v>
              </c:pt>
              <c:pt idx="399">
                <c:v>2176</c:v>
              </c:pt>
              <c:pt idx="400">
                <c:v>2181</c:v>
              </c:pt>
            </c:numLit>
          </c:xVal>
          <c:yVal>
            <c:numLit>
              <c:formatCode>General</c:formatCode>
              <c:ptCount val="401"/>
              <c:pt idx="0">
                <c:v>11648.8380775977</c:v>
              </c:pt>
              <c:pt idx="1">
                <c:v>11441.5683260634</c:v>
              </c:pt>
              <c:pt idx="2">
                <c:v>11324.576768119699</c:v>
              </c:pt>
              <c:pt idx="3">
                <c:v>11270.8829664942</c:v>
              </c:pt>
              <c:pt idx="4">
                <c:v>11232.410126737301</c:v>
              </c:pt>
              <c:pt idx="5">
                <c:v>11214.2218773023</c:v>
              </c:pt>
              <c:pt idx="6">
                <c:v>11195.174967373399</c:v>
              </c:pt>
              <c:pt idx="7">
                <c:v>11163.181293874501</c:v>
              </c:pt>
              <c:pt idx="8">
                <c:v>11150.3033919547</c:v>
              </c:pt>
              <c:pt idx="9">
                <c:v>11129.773981971901</c:v>
              </c:pt>
              <c:pt idx="10">
                <c:v>11118.613615796499</c:v>
              </c:pt>
              <c:pt idx="11">
                <c:v>11103.645572249099</c:v>
              </c:pt>
              <c:pt idx="12">
                <c:v>11095.0304509585</c:v>
              </c:pt>
              <c:pt idx="13">
                <c:v>11086.060887842999</c:v>
              </c:pt>
              <c:pt idx="14">
                <c:v>11070.0342405266</c:v>
              </c:pt>
              <c:pt idx="15">
                <c:v>11051.135559995801</c:v>
              </c:pt>
              <c:pt idx="16">
                <c:v>11039.1382693184</c:v>
              </c:pt>
              <c:pt idx="17">
                <c:v>11023.3493891493</c:v>
              </c:pt>
              <c:pt idx="18">
                <c:v>11009.902436509101</c:v>
              </c:pt>
              <c:pt idx="19">
                <c:v>10992.4176830829</c:v>
              </c:pt>
              <c:pt idx="20">
                <c:v>10983.0145260139</c:v>
              </c:pt>
              <c:pt idx="21">
                <c:v>10971.507226130099</c:v>
              </c:pt>
              <c:pt idx="22">
                <c:v>10954.972445421899</c:v>
              </c:pt>
              <c:pt idx="23">
                <c:v>10950.327002494099</c:v>
              </c:pt>
              <c:pt idx="24">
                <c:v>10932.570841467101</c:v>
              </c:pt>
              <c:pt idx="25">
                <c:v>10918.7004092025</c:v>
              </c:pt>
              <c:pt idx="26">
                <c:v>10901.7212142076</c:v>
              </c:pt>
              <c:pt idx="27">
                <c:v>10890.782239059399</c:v>
              </c:pt>
              <c:pt idx="28">
                <c:v>10870.119822602401</c:v>
              </c:pt>
              <c:pt idx="29">
                <c:v>10865.664400960401</c:v>
              </c:pt>
              <c:pt idx="30">
                <c:v>10856.7585897232</c:v>
              </c:pt>
              <c:pt idx="31">
                <c:v>10843.5875789744</c:v>
              </c:pt>
              <c:pt idx="32">
                <c:v>10829.5694210863</c:v>
              </c:pt>
              <c:pt idx="33">
                <c:v>10820.4092764696</c:v>
              </c:pt>
              <c:pt idx="34">
                <c:v>10812.2039878059</c:v>
              </c:pt>
              <c:pt idx="35">
                <c:v>10797.779593753399</c:v>
              </c:pt>
              <c:pt idx="36">
                <c:v>10782.9660635371</c:v>
              </c:pt>
              <c:pt idx="37">
                <c:v>10766.7234792707</c:v>
              </c:pt>
              <c:pt idx="38">
                <c:v>10753.765251352401</c:v>
              </c:pt>
              <c:pt idx="39">
                <c:v>10740.737795773401</c:v>
              </c:pt>
              <c:pt idx="40">
                <c:v>10729.2415450032</c:v>
              </c:pt>
              <c:pt idx="41">
                <c:v>10720.420707583</c:v>
              </c:pt>
              <c:pt idx="42">
                <c:v>10712.1602383877</c:v>
              </c:pt>
              <c:pt idx="43">
                <c:v>10688.7993897381</c:v>
              </c:pt>
              <c:pt idx="44">
                <c:v>10679.505331807</c:v>
              </c:pt>
              <c:pt idx="45">
                <c:v>10671.6297726672</c:v>
              </c:pt>
              <c:pt idx="46">
                <c:v>10652.155957516101</c:v>
              </c:pt>
              <c:pt idx="47">
                <c:v>10645.8793151641</c:v>
              </c:pt>
              <c:pt idx="48">
                <c:v>10626.168532839099</c:v>
              </c:pt>
              <c:pt idx="49">
                <c:v>10619.0854217345</c:v>
              </c:pt>
              <c:pt idx="50">
                <c:v>10609.1596437678</c:v>
              </c:pt>
              <c:pt idx="51">
                <c:v>10599.6796932326</c:v>
              </c:pt>
              <c:pt idx="52">
                <c:v>10585.673201785799</c:v>
              </c:pt>
              <c:pt idx="53">
                <c:v>10565.3772311622</c:v>
              </c:pt>
              <c:pt idx="54">
                <c:v>10553.299534454</c:v>
              </c:pt>
              <c:pt idx="55">
                <c:v>10544.0911545743</c:v>
              </c:pt>
              <c:pt idx="56">
                <c:v>10538.185353504399</c:v>
              </c:pt>
              <c:pt idx="57">
                <c:v>10518.9063546589</c:v>
              </c:pt>
              <c:pt idx="58">
                <c:v>10516.5790658307</c:v>
              </c:pt>
              <c:pt idx="59">
                <c:v>10505.533874409</c:v>
              </c:pt>
              <c:pt idx="60">
                <c:v>10500.950790909001</c:v>
              </c:pt>
              <c:pt idx="61">
                <c:v>10490.8559560016</c:v>
              </c:pt>
              <c:pt idx="62">
                <c:v>10476.9132829094</c:v>
              </c:pt>
              <c:pt idx="63">
                <c:v>10468.7604677206</c:v>
              </c:pt>
              <c:pt idx="64">
                <c:v>10466.0896424414</c:v>
              </c:pt>
              <c:pt idx="65">
                <c:v>10458.434319222401</c:v>
              </c:pt>
              <c:pt idx="66">
                <c:v>10453.452090275799</c:v>
              </c:pt>
              <c:pt idx="67">
                <c:v>10448.7003419757</c:v>
              </c:pt>
              <c:pt idx="68">
                <c:v>10434.1527932878</c:v>
              </c:pt>
              <c:pt idx="69">
                <c:v>10426.368082752701</c:v>
              </c:pt>
              <c:pt idx="70">
                <c:v>10417.562473624999</c:v>
              </c:pt>
              <c:pt idx="71">
                <c:v>10408.4932701175</c:v>
              </c:pt>
              <c:pt idx="72">
                <c:v>10397.2988402542</c:v>
              </c:pt>
              <c:pt idx="73">
                <c:v>10390.795038440599</c:v>
              </c:pt>
              <c:pt idx="74">
                <c:v>10381.226023538</c:v>
              </c:pt>
              <c:pt idx="75">
                <c:v>10374.2433168198</c:v>
              </c:pt>
              <c:pt idx="76">
                <c:v>10367.3137740479</c:v>
              </c:pt>
              <c:pt idx="77">
                <c:v>10349.5717693725</c:v>
              </c:pt>
              <c:pt idx="78">
                <c:v>10343.688695180101</c:v>
              </c:pt>
              <c:pt idx="79">
                <c:v>10338.049453993601</c:v>
              </c:pt>
              <c:pt idx="80">
                <c:v>10324.946475873799</c:v>
              </c:pt>
              <c:pt idx="81">
                <c:v>10312.2723859782</c:v>
              </c:pt>
              <c:pt idx="82">
                <c:v>10305.3499180095</c:v>
              </c:pt>
              <c:pt idx="83">
                <c:v>10294.0107666806</c:v>
              </c:pt>
              <c:pt idx="84">
                <c:v>10289.687111836</c:v>
              </c:pt>
              <c:pt idx="85">
                <c:v>10277.924526586999</c:v>
              </c:pt>
              <c:pt idx="86">
                <c:v>10264.8776103645</c:v>
              </c:pt>
              <c:pt idx="87">
                <c:v>10256.078268309</c:v>
              </c:pt>
              <c:pt idx="88">
                <c:v>10243.3507126283</c:v>
              </c:pt>
              <c:pt idx="89">
                <c:v>10235.603727149601</c:v>
              </c:pt>
              <c:pt idx="90">
                <c:v>10228.803977944301</c:v>
              </c:pt>
              <c:pt idx="91">
                <c:v>10219.2183500384</c:v>
              </c:pt>
              <c:pt idx="92">
                <c:v>10213.2105769473</c:v>
              </c:pt>
              <c:pt idx="93">
                <c:v>10202.5600291584</c:v>
              </c:pt>
              <c:pt idx="94">
                <c:v>10191.7494597738</c:v>
              </c:pt>
              <c:pt idx="95">
                <c:v>10188.4795897023</c:v>
              </c:pt>
              <c:pt idx="96">
                <c:v>10182.874867692401</c:v>
              </c:pt>
              <c:pt idx="97">
                <c:v>10178.2847705491</c:v>
              </c:pt>
              <c:pt idx="98">
                <c:v>10172.528203021</c:v>
              </c:pt>
              <c:pt idx="99">
                <c:v>10159.0046473191</c:v>
              </c:pt>
              <c:pt idx="100">
                <c:v>10154.768016199099</c:v>
              </c:pt>
              <c:pt idx="101">
                <c:v>10147.2190893425</c:v>
              </c:pt>
              <c:pt idx="102">
                <c:v>10137.1293637907</c:v>
              </c:pt>
              <c:pt idx="103">
                <c:v>10127.772149859</c:v>
              </c:pt>
              <c:pt idx="104">
                <c:v>10115.9845829642</c:v>
              </c:pt>
              <c:pt idx="105">
                <c:v>10105.626260777701</c:v>
              </c:pt>
              <c:pt idx="106">
                <c:v>10094.247146035599</c:v>
              </c:pt>
              <c:pt idx="107">
                <c:v>10088.990274981999</c:v>
              </c:pt>
              <c:pt idx="108">
                <c:v>10078.679904315501</c:v>
              </c:pt>
              <c:pt idx="109">
                <c:v>10073.388675448899</c:v>
              </c:pt>
              <c:pt idx="110">
                <c:v>10061.8513917444</c:v>
              </c:pt>
              <c:pt idx="111">
                <c:v>10052.174767173299</c:v>
              </c:pt>
              <c:pt idx="112">
                <c:v>10037.295354366801</c:v>
              </c:pt>
              <c:pt idx="113">
                <c:v>10026.943001899701</c:v>
              </c:pt>
              <c:pt idx="114">
                <c:v>10017.654365452599</c:v>
              </c:pt>
              <c:pt idx="115">
                <c:v>10003.216811206299</c:v>
              </c:pt>
              <c:pt idx="116">
                <c:v>9986.4965392474605</c:v>
              </c:pt>
              <c:pt idx="117">
                <c:v>9973.2585498664394</c:v>
              </c:pt>
              <c:pt idx="118">
                <c:v>9962.2025688392496</c:v>
              </c:pt>
              <c:pt idx="119">
                <c:v>9957.6639765817599</c:v>
              </c:pt>
              <c:pt idx="120">
                <c:v>9944.4594067842208</c:v>
              </c:pt>
              <c:pt idx="121">
                <c:v>9929.1172384272795</c:v>
              </c:pt>
              <c:pt idx="122">
                <c:v>9917.1105105311999</c:v>
              </c:pt>
              <c:pt idx="123">
                <c:v>9902.9474090679305</c:v>
              </c:pt>
              <c:pt idx="124">
                <c:v>9891.1335778730299</c:v>
              </c:pt>
              <c:pt idx="125">
                <c:v>9883.4424102775702</c:v>
              </c:pt>
              <c:pt idx="126">
                <c:v>9850.6939644817303</c:v>
              </c:pt>
              <c:pt idx="127">
                <c:v>9827.5314567407695</c:v>
              </c:pt>
              <c:pt idx="128">
                <c:v>9802.6898841463099</c:v>
              </c:pt>
              <c:pt idx="129">
                <c:v>9782.9247866753904</c:v>
              </c:pt>
              <c:pt idx="130">
                <c:v>9769.7427807372896</c:v>
              </c:pt>
              <c:pt idx="131">
                <c:v>9761.8330222293098</c:v>
              </c:pt>
              <c:pt idx="132">
                <c:v>9749.71417705368</c:v>
              </c:pt>
              <c:pt idx="133">
                <c:v>9738.3886957229006</c:v>
              </c:pt>
              <c:pt idx="134">
                <c:v>9727.2089596918504</c:v>
              </c:pt>
              <c:pt idx="135">
                <c:v>9713.7033410686709</c:v>
              </c:pt>
              <c:pt idx="136">
                <c:v>9698.9928092361297</c:v>
              </c:pt>
              <c:pt idx="137">
                <c:v>9696.0251899659706</c:v>
              </c:pt>
              <c:pt idx="138">
                <c:v>9688.4248801620306</c:v>
              </c:pt>
              <c:pt idx="139">
                <c:v>9665.9821680130008</c:v>
              </c:pt>
              <c:pt idx="140">
                <c:v>9660.6062097437098</c:v>
              </c:pt>
              <c:pt idx="141">
                <c:v>9633.5445645267391</c:v>
              </c:pt>
              <c:pt idx="142">
                <c:v>9621.7996064798208</c:v>
              </c:pt>
              <c:pt idx="143">
                <c:v>9599.9132515958208</c:v>
              </c:pt>
              <c:pt idx="144">
                <c:v>9591.4783367280397</c:v>
              </c:pt>
              <c:pt idx="145">
                <c:v>9577.4885994016695</c:v>
              </c:pt>
              <c:pt idx="146">
                <c:v>9571.9120544346006</c:v>
              </c:pt>
              <c:pt idx="147">
                <c:v>9560.2140543410405</c:v>
              </c:pt>
              <c:pt idx="148">
                <c:v>9542.38597576955</c:v>
              </c:pt>
              <c:pt idx="149">
                <c:v>9518.7225622578808</c:v>
              </c:pt>
              <c:pt idx="150">
                <c:v>9498.9314509629894</c:v>
              </c:pt>
              <c:pt idx="151">
                <c:v>9491.9045582716608</c:v>
              </c:pt>
              <c:pt idx="152">
                <c:v>9480.3209322745097</c:v>
              </c:pt>
              <c:pt idx="153">
                <c:v>9468.6998979874097</c:v>
              </c:pt>
              <c:pt idx="154">
                <c:v>9452.4792771350203</c:v>
              </c:pt>
              <c:pt idx="155">
                <c:v>9438.0723013053994</c:v>
              </c:pt>
              <c:pt idx="156">
                <c:v>9431.6868155987704</c:v>
              </c:pt>
              <c:pt idx="157">
                <c:v>9425.7536451841297</c:v>
              </c:pt>
              <c:pt idx="158">
                <c:v>9408.3786704932008</c:v>
              </c:pt>
              <c:pt idx="159">
                <c:v>9390.7075664749991</c:v>
              </c:pt>
              <c:pt idx="160">
                <c:v>9371.5540041056702</c:v>
              </c:pt>
              <c:pt idx="161">
                <c:v>9360.0229968670592</c:v>
              </c:pt>
              <c:pt idx="162">
                <c:v>9347.5548677754905</c:v>
              </c:pt>
              <c:pt idx="163">
                <c:v>9333.8133249175698</c:v>
              </c:pt>
              <c:pt idx="164">
                <c:v>9327.0494810302807</c:v>
              </c:pt>
              <c:pt idx="165">
                <c:v>9309.5170165503496</c:v>
              </c:pt>
              <c:pt idx="166">
                <c:v>9300.4808102976203</c:v>
              </c:pt>
              <c:pt idx="167">
                <c:v>9280.9103966554594</c:v>
              </c:pt>
              <c:pt idx="168">
                <c:v>9273.8237693690699</c:v>
              </c:pt>
              <c:pt idx="169">
                <c:v>9265.6316825452195</c:v>
              </c:pt>
              <c:pt idx="170">
                <c:v>9253.8572715588307</c:v>
              </c:pt>
              <c:pt idx="171">
                <c:v>9242.3209488361208</c:v>
              </c:pt>
              <c:pt idx="172">
                <c:v>9228.8436862939998</c:v>
              </c:pt>
              <c:pt idx="173">
                <c:v>9201.3589105565807</c:v>
              </c:pt>
              <c:pt idx="174">
                <c:v>9191.4580248850107</c:v>
              </c:pt>
              <c:pt idx="175">
                <c:v>9171.2769576803894</c:v>
              </c:pt>
              <c:pt idx="176">
                <c:v>9161.6044983975298</c:v>
              </c:pt>
              <c:pt idx="177">
                <c:v>9154.9758966028203</c:v>
              </c:pt>
              <c:pt idx="178">
                <c:v>9144.6565401885291</c:v>
              </c:pt>
              <c:pt idx="179">
                <c:v>9137.0943272126297</c:v>
              </c:pt>
              <c:pt idx="180">
                <c:v>9124.4923125006608</c:v>
              </c:pt>
              <c:pt idx="181">
                <c:v>9111.5506180699103</c:v>
              </c:pt>
              <c:pt idx="182">
                <c:v>9104.32598623587</c:v>
              </c:pt>
              <c:pt idx="183">
                <c:v>9089.6538471861604</c:v>
              </c:pt>
              <c:pt idx="184">
                <c:v>9083.8514035701701</c:v>
              </c:pt>
              <c:pt idx="185">
                <c:v>9076.7689488146607</c:v>
              </c:pt>
              <c:pt idx="186">
                <c:v>9069.91339481664</c:v>
              </c:pt>
              <c:pt idx="187">
                <c:v>9054.2054177765403</c:v>
              </c:pt>
              <c:pt idx="188">
                <c:v>9043.9984434757407</c:v>
              </c:pt>
              <c:pt idx="189">
                <c:v>9031.5826148963497</c:v>
              </c:pt>
              <c:pt idx="190">
                <c:v>9017.0715496593493</c:v>
              </c:pt>
              <c:pt idx="191">
                <c:v>9009.4569130478394</c:v>
              </c:pt>
              <c:pt idx="192">
                <c:v>8997.2805152001602</c:v>
              </c:pt>
              <c:pt idx="193">
                <c:v>8990.1044093359906</c:v>
              </c:pt>
              <c:pt idx="194">
                <c:v>8981.4056488030292</c:v>
              </c:pt>
              <c:pt idx="195">
                <c:v>8976.5584255789199</c:v>
              </c:pt>
              <c:pt idx="196">
                <c:v>8968.8211743704105</c:v>
              </c:pt>
              <c:pt idx="197">
                <c:v>8958.1802454681201</c:v>
              </c:pt>
              <c:pt idx="198">
                <c:v>8937.4636915702904</c:v>
              </c:pt>
              <c:pt idx="199">
                <c:v>8918.8904655063106</c:v>
              </c:pt>
              <c:pt idx="200">
                <c:v>8904.9299536443104</c:v>
              </c:pt>
              <c:pt idx="201">
                <c:v>8896.4331330670902</c:v>
              </c:pt>
              <c:pt idx="202">
                <c:v>8885.6889486378805</c:v>
              </c:pt>
              <c:pt idx="203">
                <c:v>8883.3923085126407</c:v>
              </c:pt>
              <c:pt idx="204">
                <c:v>8871.6547732897598</c:v>
              </c:pt>
              <c:pt idx="205">
                <c:v>8853.8955770403099</c:v>
              </c:pt>
              <c:pt idx="206">
                <c:v>8843.1511380661395</c:v>
              </c:pt>
              <c:pt idx="207">
                <c:v>8837.1093947642494</c:v>
              </c:pt>
              <c:pt idx="208">
                <c:v>8832.4509549927407</c:v>
              </c:pt>
              <c:pt idx="209">
                <c:v>8819.6808715798907</c:v>
              </c:pt>
              <c:pt idx="210">
                <c:v>8811.8482213543193</c:v>
              </c:pt>
              <c:pt idx="211">
                <c:v>8806.0551015254696</c:v>
              </c:pt>
              <c:pt idx="212">
                <c:v>8794.1087106552295</c:v>
              </c:pt>
              <c:pt idx="213">
                <c:v>8790.1650672345295</c:v>
              </c:pt>
              <c:pt idx="214">
                <c:v>8784.6491310169804</c:v>
              </c:pt>
              <c:pt idx="215">
                <c:v>8780.9085368755404</c:v>
              </c:pt>
              <c:pt idx="216">
                <c:v>8773.2188325823699</c:v>
              </c:pt>
              <c:pt idx="217">
                <c:v>8769.1565192397302</c:v>
              </c:pt>
              <c:pt idx="218">
                <c:v>8749.7302719066192</c:v>
              </c:pt>
              <c:pt idx="219">
                <c:v>8743.2815656662497</c:v>
              </c:pt>
              <c:pt idx="220">
                <c:v>8731.2294876083706</c:v>
              </c:pt>
              <c:pt idx="221">
                <c:v>8722.2437549341994</c:v>
              </c:pt>
              <c:pt idx="222">
                <c:v>8716.3746006846995</c:v>
              </c:pt>
              <c:pt idx="223">
                <c:v>8709.9194216388496</c:v>
              </c:pt>
              <c:pt idx="224">
                <c:v>8706.3487624071804</c:v>
              </c:pt>
              <c:pt idx="225">
                <c:v>8697.9030149566806</c:v>
              </c:pt>
              <c:pt idx="226">
                <c:v>8690.7974931315293</c:v>
              </c:pt>
              <c:pt idx="227">
                <c:v>8683.1534164552504</c:v>
              </c:pt>
              <c:pt idx="228">
                <c:v>8679.33717083587</c:v>
              </c:pt>
              <c:pt idx="229">
                <c:v>8669.0875242045604</c:v>
              </c:pt>
              <c:pt idx="230">
                <c:v>8663.3544565593602</c:v>
              </c:pt>
              <c:pt idx="231">
                <c:v>8657.7555125079798</c:v>
              </c:pt>
              <c:pt idx="232">
                <c:v>8649.3937956844202</c:v>
              </c:pt>
              <c:pt idx="233">
                <c:v>8644.9748104011596</c:v>
              </c:pt>
              <c:pt idx="234">
                <c:v>8641.1899111404291</c:v>
              </c:pt>
              <c:pt idx="235">
                <c:v>8626.8615934891295</c:v>
              </c:pt>
              <c:pt idx="236">
                <c:v>8618.7209685607904</c:v>
              </c:pt>
              <c:pt idx="237">
                <c:v>8607.5983540240704</c:v>
              </c:pt>
              <c:pt idx="238">
                <c:v>8594.3624656125503</c:v>
              </c:pt>
              <c:pt idx="239">
                <c:v>8588.6996363976596</c:v>
              </c:pt>
              <c:pt idx="240">
                <c:v>8581.5453042239496</c:v>
              </c:pt>
              <c:pt idx="241">
                <c:v>8576.1111013836198</c:v>
              </c:pt>
              <c:pt idx="242">
                <c:v>8564.6374384471492</c:v>
              </c:pt>
              <c:pt idx="243">
                <c:v>8555.82308966659</c:v>
              </c:pt>
              <c:pt idx="244">
                <c:v>8550.71421417073</c:v>
              </c:pt>
              <c:pt idx="245">
                <c:v>8549.6642679159995</c:v>
              </c:pt>
              <c:pt idx="246">
                <c:v>8543.8726304591692</c:v>
              </c:pt>
              <c:pt idx="247">
                <c:v>8534.8930429085194</c:v>
              </c:pt>
              <c:pt idx="248">
                <c:v>8531.1160598648694</c:v>
              </c:pt>
              <c:pt idx="249">
                <c:v>8523.3976627662396</c:v>
              </c:pt>
              <c:pt idx="250">
                <c:v>8519.4689602513499</c:v>
              </c:pt>
              <c:pt idx="251">
                <c:v>8513.1995282470398</c:v>
              </c:pt>
              <c:pt idx="252">
                <c:v>8503.9173579037706</c:v>
              </c:pt>
              <c:pt idx="253">
                <c:v>8498.4161453666893</c:v>
              </c:pt>
              <c:pt idx="254">
                <c:v>8489.1802775549095</c:v>
              </c:pt>
              <c:pt idx="255">
                <c:v>8480.9963555453505</c:v>
              </c:pt>
              <c:pt idx="256">
                <c:v>8472.9499844558704</c:v>
              </c:pt>
              <c:pt idx="257">
                <c:v>8464.6304791562798</c:v>
              </c:pt>
              <c:pt idx="258">
                <c:v>8451.4659328102807</c:v>
              </c:pt>
              <c:pt idx="259">
                <c:v>8445.4193253856301</c:v>
              </c:pt>
              <c:pt idx="260">
                <c:v>8426.5845032605102</c:v>
              </c:pt>
              <c:pt idx="261">
                <c:v>8419.7620851154807</c:v>
              </c:pt>
              <c:pt idx="262">
                <c:v>8404.8575200294908</c:v>
              </c:pt>
              <c:pt idx="263">
                <c:v>8395.4435091675605</c:v>
              </c:pt>
              <c:pt idx="264">
                <c:v>8389.4389091201192</c:v>
              </c:pt>
              <c:pt idx="265">
                <c:v>8382.1112002925493</c:v>
              </c:pt>
              <c:pt idx="266">
                <c:v>8376.9591959778209</c:v>
              </c:pt>
              <c:pt idx="267">
                <c:v>8365.8601000490507</c:v>
              </c:pt>
              <c:pt idx="268">
                <c:v>8354.3513634819701</c:v>
              </c:pt>
              <c:pt idx="269">
                <c:v>8347.5996716198006</c:v>
              </c:pt>
              <c:pt idx="270">
                <c:v>8341.4093728173393</c:v>
              </c:pt>
              <c:pt idx="271">
                <c:v>8334.4722355198792</c:v>
              </c:pt>
              <c:pt idx="272">
                <c:v>8330.3117683493292</c:v>
              </c:pt>
              <c:pt idx="273">
                <c:v>8323.1357273235499</c:v>
              </c:pt>
              <c:pt idx="274">
                <c:v>8317.4892865949805</c:v>
              </c:pt>
              <c:pt idx="275">
                <c:v>8310.0678774424796</c:v>
              </c:pt>
              <c:pt idx="276">
                <c:v>8299.9357193067608</c:v>
              </c:pt>
              <c:pt idx="277">
                <c:v>8283.8289953850508</c:v>
              </c:pt>
              <c:pt idx="278">
                <c:v>8274.4822238142297</c:v>
              </c:pt>
              <c:pt idx="279">
                <c:v>8262.7755263418403</c:v>
              </c:pt>
              <c:pt idx="280">
                <c:v>8257.07517631874</c:v>
              </c:pt>
              <c:pt idx="281">
                <c:v>8245.3772081719908</c:v>
              </c:pt>
              <c:pt idx="282">
                <c:v>8236.0405685918304</c:v>
              </c:pt>
              <c:pt idx="283">
                <c:v>8227.9456569185404</c:v>
              </c:pt>
              <c:pt idx="284">
                <c:v>8218.1281505977095</c:v>
              </c:pt>
              <c:pt idx="285">
                <c:v>8209.3195772560703</c:v>
              </c:pt>
              <c:pt idx="286">
                <c:v>8205.0628981079499</c:v>
              </c:pt>
              <c:pt idx="287">
                <c:v>8192.0574278890308</c:v>
              </c:pt>
              <c:pt idx="288">
                <c:v>8183.5592106450003</c:v>
              </c:pt>
              <c:pt idx="289">
                <c:v>8170.9373887535103</c:v>
              </c:pt>
              <c:pt idx="290">
                <c:v>8156.7510896148096</c:v>
              </c:pt>
              <c:pt idx="291">
                <c:v>8146.1428804323996</c:v>
              </c:pt>
              <c:pt idx="292">
                <c:v>8140.1517652415196</c:v>
              </c:pt>
              <c:pt idx="293">
                <c:v>8128.2395456383301</c:v>
              </c:pt>
              <c:pt idx="294">
                <c:v>8116.6027396721802</c:v>
              </c:pt>
              <c:pt idx="295">
                <c:v>8109.0171921785904</c:v>
              </c:pt>
              <c:pt idx="296">
                <c:v>8089.5300354031897</c:v>
              </c:pt>
              <c:pt idx="297">
                <c:v>8081.9339322242604</c:v>
              </c:pt>
              <c:pt idx="298">
                <c:v>8064.4510479084802</c:v>
              </c:pt>
              <c:pt idx="299">
                <c:v>8054.2413306267799</c:v>
              </c:pt>
              <c:pt idx="300">
                <c:v>8043.7310365125904</c:v>
              </c:pt>
              <c:pt idx="301">
                <c:v>8033.0860363742704</c:v>
              </c:pt>
              <c:pt idx="302">
                <c:v>8021.6074984122397</c:v>
              </c:pt>
              <c:pt idx="303">
                <c:v>8015.4965361507902</c:v>
              </c:pt>
              <c:pt idx="304">
                <c:v>8007.4054868131198</c:v>
              </c:pt>
              <c:pt idx="305">
                <c:v>7995.8447587904502</c:v>
              </c:pt>
              <c:pt idx="306">
                <c:v>7989.1558394405902</c:v>
              </c:pt>
              <c:pt idx="307">
                <c:v>7981.1768287306904</c:v>
              </c:pt>
              <c:pt idx="308">
                <c:v>7974.1317748445499</c:v>
              </c:pt>
              <c:pt idx="309">
                <c:v>7965.4543383048003</c:v>
              </c:pt>
              <c:pt idx="310">
                <c:v>7956.9532696867</c:v>
              </c:pt>
              <c:pt idx="311">
                <c:v>7947.8542661189704</c:v>
              </c:pt>
              <c:pt idx="312">
                <c:v>7935.4389130737</c:v>
              </c:pt>
              <c:pt idx="313">
                <c:v>7923.9543072961396</c:v>
              </c:pt>
              <c:pt idx="314">
                <c:v>7913.5746532268504</c:v>
              </c:pt>
              <c:pt idx="315">
                <c:v>7905.54309502467</c:v>
              </c:pt>
              <c:pt idx="316">
                <c:v>7892.4900919212896</c:v>
              </c:pt>
              <c:pt idx="317">
                <c:v>7886.6723865874901</c:v>
              </c:pt>
              <c:pt idx="318">
                <c:v>7876.7450144322102</c:v>
              </c:pt>
              <c:pt idx="319">
                <c:v>7863.4595493562701</c:v>
              </c:pt>
              <c:pt idx="320">
                <c:v>7850.6382198750898</c:v>
              </c:pt>
              <c:pt idx="321">
                <c:v>7834.9919024810697</c:v>
              </c:pt>
              <c:pt idx="322">
                <c:v>7819.0446078732803</c:v>
              </c:pt>
              <c:pt idx="323">
                <c:v>7813.8958453634596</c:v>
              </c:pt>
              <c:pt idx="324">
                <c:v>7809.62012901859</c:v>
              </c:pt>
              <c:pt idx="325">
                <c:v>7794.06506373313</c:v>
              </c:pt>
              <c:pt idx="326">
                <c:v>7787.9985731740398</c:v>
              </c:pt>
              <c:pt idx="327">
                <c:v>7773.5266954735998</c:v>
              </c:pt>
              <c:pt idx="328">
                <c:v>7766.0501700637897</c:v>
              </c:pt>
              <c:pt idx="329">
                <c:v>7755.1731307556202</c:v>
              </c:pt>
              <c:pt idx="330">
                <c:v>7743.1463706012401</c:v>
              </c:pt>
              <c:pt idx="331">
                <c:v>7736.1510034572802</c:v>
              </c:pt>
              <c:pt idx="332">
                <c:v>7727.9859172747501</c:v>
              </c:pt>
              <c:pt idx="333">
                <c:v>7718.1946248638496</c:v>
              </c:pt>
              <c:pt idx="334">
                <c:v>7699.97685833794</c:v>
              </c:pt>
              <c:pt idx="335">
                <c:v>7686.5753331055403</c:v>
              </c:pt>
              <c:pt idx="336">
                <c:v>7674.2657359947498</c:v>
              </c:pt>
              <c:pt idx="337">
                <c:v>7661.49970362556</c:v>
              </c:pt>
              <c:pt idx="338">
                <c:v>7649.7520795212704</c:v>
              </c:pt>
              <c:pt idx="339">
                <c:v>7634.9977302614898</c:v>
              </c:pt>
              <c:pt idx="340">
                <c:v>7628.2708086893699</c:v>
              </c:pt>
              <c:pt idx="341">
                <c:v>7622.5601119569101</c:v>
              </c:pt>
              <c:pt idx="342">
                <c:v>7605.3249338006199</c:v>
              </c:pt>
              <c:pt idx="343">
                <c:v>7595.3524643099199</c:v>
              </c:pt>
              <c:pt idx="344">
                <c:v>7590.11748924313</c:v>
              </c:pt>
              <c:pt idx="345">
                <c:v>7580.6293659377598</c:v>
              </c:pt>
              <c:pt idx="346">
                <c:v>7572.4508649319296</c:v>
              </c:pt>
              <c:pt idx="347">
                <c:v>7566.19380619597</c:v>
              </c:pt>
              <c:pt idx="348">
                <c:v>7555.8508169743</c:v>
              </c:pt>
              <c:pt idx="349">
                <c:v>7547.9931958815896</c:v>
              </c:pt>
              <c:pt idx="350">
                <c:v>7532.8278073752499</c:v>
              </c:pt>
              <c:pt idx="351">
                <c:v>7522.14895563761</c:v>
              </c:pt>
              <c:pt idx="352">
                <c:v>7513.3147381210301</c:v>
              </c:pt>
              <c:pt idx="353">
                <c:v>7491.3404167835797</c:v>
              </c:pt>
              <c:pt idx="354">
                <c:v>7474.5542494290903</c:v>
              </c:pt>
              <c:pt idx="355">
                <c:v>7456.7263401372202</c:v>
              </c:pt>
              <c:pt idx="356">
                <c:v>7437.2986778598497</c:v>
              </c:pt>
              <c:pt idx="357">
                <c:v>7427.8576944913502</c:v>
              </c:pt>
              <c:pt idx="358">
                <c:v>7414.1411792743102</c:v>
              </c:pt>
              <c:pt idx="359">
                <c:v>7410.1339125792501</c:v>
              </c:pt>
              <c:pt idx="360">
                <c:v>7399.0990032164</c:v>
              </c:pt>
              <c:pt idx="361">
                <c:v>7388.8031296439804</c:v>
              </c:pt>
              <c:pt idx="362">
                <c:v>7375.5569149970797</c:v>
              </c:pt>
              <c:pt idx="363">
                <c:v>7353.6941253124996</c:v>
              </c:pt>
              <c:pt idx="364">
                <c:v>7342.2523700483998</c:v>
              </c:pt>
              <c:pt idx="365">
                <c:v>7330.1573991785499</c:v>
              </c:pt>
              <c:pt idx="366">
                <c:v>7318.3837817561998</c:v>
              </c:pt>
              <c:pt idx="367">
                <c:v>7314.2355366410902</c:v>
              </c:pt>
              <c:pt idx="368">
                <c:v>7296.1021574727602</c:v>
              </c:pt>
              <c:pt idx="369">
                <c:v>7280.98956347287</c:v>
              </c:pt>
              <c:pt idx="370">
                <c:v>7273.3817814180702</c:v>
              </c:pt>
              <c:pt idx="371">
                <c:v>7240.6350418659604</c:v>
              </c:pt>
              <c:pt idx="372">
                <c:v>7232.1746194583302</c:v>
              </c:pt>
              <c:pt idx="373">
                <c:v>7206.4227111566297</c:v>
              </c:pt>
              <c:pt idx="374">
                <c:v>7191.5063593717396</c:v>
              </c:pt>
              <c:pt idx="375">
                <c:v>7128.2439062313397</c:v>
              </c:pt>
              <c:pt idx="376">
                <c:v>7108.1659251372203</c:v>
              </c:pt>
              <c:pt idx="377">
                <c:v>7091.3092944289001</c:v>
              </c:pt>
              <c:pt idx="378">
                <c:v>7056.6145937410502</c:v>
              </c:pt>
              <c:pt idx="379">
                <c:v>7047.9715921673796</c:v>
              </c:pt>
              <c:pt idx="380">
                <c:v>7030.6474434514603</c:v>
              </c:pt>
              <c:pt idx="381">
                <c:v>7010.4385813270301</c:v>
              </c:pt>
              <c:pt idx="382">
                <c:v>6997.2762235068203</c:v>
              </c:pt>
              <c:pt idx="383">
                <c:v>6987.5907491633097</c:v>
              </c:pt>
              <c:pt idx="384">
                <c:v>6965.0108959338804</c:v>
              </c:pt>
              <c:pt idx="385">
                <c:v>6949.1244263983199</c:v>
              </c:pt>
              <c:pt idx="386">
                <c:v>6923.9047833428604</c:v>
              </c:pt>
              <c:pt idx="387">
                <c:v>6890.5166451146597</c:v>
              </c:pt>
              <c:pt idx="388">
                <c:v>6850.3109995459899</c:v>
              </c:pt>
              <c:pt idx="389">
                <c:v>6821.8417258999698</c:v>
              </c:pt>
              <c:pt idx="390">
                <c:v>6802.7030165320703</c:v>
              </c:pt>
              <c:pt idx="391">
                <c:v>6745.0997320385604</c:v>
              </c:pt>
              <c:pt idx="392">
                <c:v>6718.7176279302903</c:v>
              </c:pt>
              <c:pt idx="393">
                <c:v>6684.8214182138699</c:v>
              </c:pt>
              <c:pt idx="394">
                <c:v>6650.77172068236</c:v>
              </c:pt>
              <c:pt idx="395">
                <c:v>6517.4601846093801</c:v>
              </c:pt>
              <c:pt idx="396">
                <c:v>6458.5239161160798</c:v>
              </c:pt>
              <c:pt idx="397">
                <c:v>6380.3731761945</c:v>
              </c:pt>
              <c:pt idx="398">
                <c:v>6269.4807829697702</c:v>
              </c:pt>
              <c:pt idx="399">
                <c:v>6204.8214124584501</c:v>
              </c:pt>
              <c:pt idx="400">
                <c:v>6058.8937750669302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40416"/>
        <c:axId val="106142336"/>
      </c:scatterChart>
      <c:valAx>
        <c:axId val="106140416"/>
        <c:scaling>
          <c:orientation val="minMax"/>
          <c:max val="2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6142336"/>
        <c:crosses val="autoZero"/>
        <c:crossBetween val="midCat"/>
        <c:majorUnit val="200"/>
      </c:valAx>
      <c:valAx>
        <c:axId val="106142336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61404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'6.5'!$B$7:$M$7</c:f>
              <c:numCache>
                <c:formatCode>#,##0.0</c:formatCode>
                <c:ptCount val="12"/>
                <c:pt idx="0">
                  <c:v>5263.9269999999997</c:v>
                </c:pt>
                <c:pt idx="1">
                  <c:v>4526.8</c:v>
                </c:pt>
                <c:pt idx="2">
                  <c:v>4200.2550000000001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'6.5'!$B$8:$M$8</c:f>
              <c:numCache>
                <c:formatCode>#,##0.0</c:formatCode>
                <c:ptCount val="12"/>
                <c:pt idx="0">
                  <c:v>7.3339999999999996</c:v>
                </c:pt>
                <c:pt idx="1">
                  <c:v>13.634</c:v>
                </c:pt>
                <c:pt idx="2">
                  <c:v>14.42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'6.5'!$B$9:$M$9</c:f>
              <c:numCache>
                <c:formatCode>#,##0.0</c:formatCode>
                <c:ptCount val="12"/>
                <c:pt idx="0">
                  <c:v>1692.4829999999999</c:v>
                </c:pt>
                <c:pt idx="1">
                  <c:v>1313.01</c:v>
                </c:pt>
                <c:pt idx="2">
                  <c:v>1218.885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'6.5'!$B$12:$M$12</c:f>
              <c:numCache>
                <c:formatCode>#,##0.0</c:formatCode>
                <c:ptCount val="12"/>
                <c:pt idx="0">
                  <c:v>-4134.3419999999996</c:v>
                </c:pt>
                <c:pt idx="1">
                  <c:v>-3626.4479999999999</c:v>
                </c:pt>
                <c:pt idx="2">
                  <c:v>-3492.8029999999999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'6.5'!$B$13:$M$13</c:f>
              <c:numCache>
                <c:formatCode>#,##0.0</c:formatCode>
                <c:ptCount val="12"/>
                <c:pt idx="0">
                  <c:v>-2514.4560000000001</c:v>
                </c:pt>
                <c:pt idx="1">
                  <c:v>-1952.095</c:v>
                </c:pt>
                <c:pt idx="2">
                  <c:v>-1680.8979999999999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'6.5'!$B$14:$M$14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'6.5'!$B$15:$M$15</c:f>
              <c:numCache>
                <c:formatCode>#,##0.0</c:formatCode>
                <c:ptCount val="12"/>
                <c:pt idx="0">
                  <c:v>-140.50299999999999</c:v>
                </c:pt>
                <c:pt idx="1">
                  <c:v>-140.04499999999999</c:v>
                </c:pt>
                <c:pt idx="2">
                  <c:v>-137.624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'6.5'!$B$16:$M$16</c:f>
              <c:numCache>
                <c:formatCode>#,##0.0</c:formatCode>
                <c:ptCount val="12"/>
                <c:pt idx="0">
                  <c:v>-9.0380000000000003</c:v>
                </c:pt>
                <c:pt idx="1">
                  <c:v>-8.8680000000000003</c:v>
                </c:pt>
                <c:pt idx="2">
                  <c:v>-21.902999999999999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'6.5'!$B$17:$M$17</c:f>
              <c:numCache>
                <c:formatCode>#,##0.0</c:formatCode>
                <c:ptCount val="12"/>
                <c:pt idx="0">
                  <c:v>-165.405</c:v>
                </c:pt>
                <c:pt idx="1">
                  <c:v>-125.988</c:v>
                </c:pt>
                <c:pt idx="2">
                  <c:v>-100.33199999999999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032960"/>
        <c:axId val="107034496"/>
      </c:barChart>
      <c:catAx>
        <c:axId val="1070329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7034496"/>
        <c:crosses val="autoZero"/>
        <c:auto val="1"/>
        <c:lblAlgn val="ctr"/>
        <c:lblOffset val="100"/>
        <c:noMultiLvlLbl val="0"/>
      </c:catAx>
      <c:valAx>
        <c:axId val="1070344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70329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#,##0.0</c:formatCode>
                <c:ptCount val="12"/>
                <c:pt idx="0">
                  <c:v>4134.3422899999996</c:v>
                </c:pt>
                <c:pt idx="1">
                  <c:v>3626.4479259999998</c:v>
                </c:pt>
                <c:pt idx="2">
                  <c:v>3492.8025539999999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#,##0.0</c:formatCode>
                <c:ptCount val="12"/>
                <c:pt idx="0">
                  <c:v>735.18892400000004</c:v>
                </c:pt>
                <c:pt idx="1">
                  <c:v>641.58435699999995</c:v>
                </c:pt>
                <c:pt idx="2">
                  <c:v>647.56344100000001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#,##0.0</c:formatCode>
                <c:ptCount val="12"/>
                <c:pt idx="0">
                  <c:v>1370.57206631033</c:v>
                </c:pt>
                <c:pt idx="1">
                  <c:v>1373.8020391564701</c:v>
                </c:pt>
                <c:pt idx="2">
                  <c:v>1491.181711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#,##0.0</c:formatCode>
                <c:ptCount val="12"/>
                <c:pt idx="0">
                  <c:v>264.76923255203997</c:v>
                </c:pt>
                <c:pt idx="1">
                  <c:v>222.09862691423001</c:v>
                </c:pt>
                <c:pt idx="2">
                  <c:v>214.58953299999999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'6.5'!$B$29:$M$29</c:f>
              <c:numCache>
                <c:formatCode>#,##0.0</c:formatCode>
                <c:ptCount val="12"/>
                <c:pt idx="0">
                  <c:v>8.3830000000000002E-2</c:v>
                </c:pt>
                <c:pt idx="1">
                  <c:v>0.111274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'6.5'!$B$32:$M$32</c:f>
              <c:numCache>
                <c:formatCode>#,##0.0</c:formatCode>
                <c:ptCount val="12"/>
                <c:pt idx="0">
                  <c:v>-7.3335020000000011</c:v>
                </c:pt>
                <c:pt idx="1">
                  <c:v>-13.6341</c:v>
                </c:pt>
                <c:pt idx="2">
                  <c:v>-14.419962999999989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#,##0.0</c:formatCode>
                <c:ptCount val="12"/>
                <c:pt idx="0">
                  <c:v>-735.18892400000004</c:v>
                </c:pt>
                <c:pt idx="1">
                  <c:v>-641.58435699999995</c:v>
                </c:pt>
                <c:pt idx="2">
                  <c:v>-647.56344100000001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#,##0.0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#,##0.0</c:formatCode>
                <c:ptCount val="12"/>
                <c:pt idx="0">
                  <c:v>-664.79075643781994</c:v>
                </c:pt>
                <c:pt idx="1">
                  <c:v>-620.92940259561999</c:v>
                </c:pt>
                <c:pt idx="2">
                  <c:v>-631.03110801672005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#,##0.0</c:formatCode>
                <c:ptCount val="12"/>
                <c:pt idx="0">
                  <c:v>-246.62149939348998</c:v>
                </c:pt>
                <c:pt idx="1">
                  <c:v>-233.16820794176002</c:v>
                </c:pt>
                <c:pt idx="2">
                  <c:v>-227.22590300000002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'6.5'!$B$37:$M$37</c:f>
              <c:numCache>
                <c:formatCode>#,##0.0</c:formatCode>
                <c:ptCount val="12"/>
                <c:pt idx="0">
                  <c:v>-7.2217859999999998</c:v>
                </c:pt>
                <c:pt idx="1">
                  <c:v>-6.6778199999999996</c:v>
                </c:pt>
                <c:pt idx="2">
                  <c:v>-7.5732299999999997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'6.5'!$B$38:$M$38</c:f>
              <c:numCache>
                <c:formatCode>#,##0.0</c:formatCode>
                <c:ptCount val="12"/>
                <c:pt idx="0">
                  <c:v>-127.92457709999999</c:v>
                </c:pt>
                <c:pt idx="1">
                  <c:v>-120.01903799999999</c:v>
                </c:pt>
                <c:pt idx="2">
                  <c:v>-130.202238725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#,##0.0</c:formatCode>
                <c:ptCount val="12"/>
                <c:pt idx="0">
                  <c:v>-1757.6023737786902</c:v>
                </c:pt>
                <c:pt idx="1">
                  <c:v>-1668.49908123512</c:v>
                </c:pt>
                <c:pt idx="2">
                  <c:v>-1641.7748097582798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#,##0.0</c:formatCode>
                <c:ptCount val="12"/>
                <c:pt idx="0">
                  <c:v>-913.23675813282216</c:v>
                </c:pt>
                <c:pt idx="1">
                  <c:v>-689.07351960502297</c:v>
                </c:pt>
                <c:pt idx="2">
                  <c:v>-733.63895128813613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#,##0.0</c:formatCode>
                <c:ptCount val="12"/>
                <c:pt idx="0">
                  <c:v>-1685.7364591571779</c:v>
                </c:pt>
                <c:pt idx="1">
                  <c:v>-1552.5117586224771</c:v>
                </c:pt>
                <c:pt idx="2">
                  <c:v>-1507.0184342118641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#,##0.0</c:formatCode>
                <c:ptCount val="12"/>
                <c:pt idx="0">
                  <c:v>-10.363939</c:v>
                </c:pt>
                <c:pt idx="1">
                  <c:v>-8.5901250000000005</c:v>
                </c:pt>
                <c:pt idx="2">
                  <c:v>-8.0277100000000008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'6.5'!$B$43:$M$43</c:f>
              <c:numCache>
                <c:formatCode>#,##0.0</c:formatCode>
                <c:ptCount val="12"/>
                <c:pt idx="0">
                  <c:v>-303.99938000000003</c:v>
                </c:pt>
                <c:pt idx="1">
                  <c:v>-267.81885500000004</c:v>
                </c:pt>
                <c:pt idx="2">
                  <c:v>-264.52157899999997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116416"/>
        <c:axId val="107117952"/>
      </c:barChart>
      <c:catAx>
        <c:axId val="10711641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7117952"/>
        <c:crosses val="autoZero"/>
        <c:auto val="1"/>
        <c:lblAlgn val="ctr"/>
        <c:lblOffset val="100"/>
        <c:noMultiLvlLbl val="0"/>
      </c:catAx>
      <c:valAx>
        <c:axId val="1071179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711641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5.2380952380952382E-2"/>
                  <c:y val="-0.114613180515759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4.7619047619047623E-3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2.3809523809523812E-3"/>
                  <c:y val="-7.64087870105062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#,##0.0</c:formatCode>
                <c:ptCount val="8"/>
                <c:pt idx="0">
                  <c:v>7239398.2599999998</c:v>
                </c:pt>
                <c:pt idx="1">
                  <c:v>10796071.751000004</c:v>
                </c:pt>
                <c:pt idx="2">
                  <c:v>1621036.172</c:v>
                </c:pt>
                <c:pt idx="3">
                  <c:v>1045420.704</c:v>
                </c:pt>
                <c:pt idx="4">
                  <c:v>490057.32900000009</c:v>
                </c:pt>
                <c:pt idx="5">
                  <c:v>335614.52</c:v>
                </c:pt>
                <c:pt idx="6">
                  <c:v>268528.8330000001</c:v>
                </c:pt>
                <c:pt idx="7">
                  <c:v>392661.56099999999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</a:t>
            </a:r>
            <a:r>
              <a:rPr lang="cs-CZ" sz="1000" b="1" i="0" u="none" strike="noStrike" baseline="0">
                <a:effectLst/>
              </a:rPr>
              <a:t>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28359079533662945"/>
          <c:y val="5.04731275324008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'4.4'!$E$8:$G$8</c:f>
              <c:numCache>
                <c:formatCode>#,##0.0</c:formatCode>
                <c:ptCount val="3"/>
                <c:pt idx="0">
                  <c:v>2747.3760000000198</c:v>
                </c:pt>
                <c:pt idx="1">
                  <c:v>4125.9020000000182</c:v>
                </c:pt>
                <c:pt idx="2">
                  <c:v>9217.1999999999916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'4.4'!$E$9:$G$9</c:f>
              <c:numCache>
                <c:formatCode>#,##0.0</c:formatCode>
                <c:ptCount val="3"/>
                <c:pt idx="0">
                  <c:v>3869.2470000000076</c:v>
                </c:pt>
                <c:pt idx="1">
                  <c:v>6187.8959999999888</c:v>
                </c:pt>
                <c:pt idx="2">
                  <c:v>14216.715999999979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'4.4'!$E$10:$G$10</c:f>
              <c:numCache>
                <c:formatCode>#,##0.0</c:formatCode>
                <c:ptCount val="3"/>
                <c:pt idx="0">
                  <c:v>1484.4340000000013</c:v>
                </c:pt>
                <c:pt idx="1">
                  <c:v>2396.0969999999998</c:v>
                </c:pt>
                <c:pt idx="2">
                  <c:v>5516.0029999999897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'4.4'!$E$11:$G$11</c:f>
              <c:numCache>
                <c:formatCode>#,##0.0</c:formatCode>
                <c:ptCount val="3"/>
                <c:pt idx="0">
                  <c:v>13305.526</c:v>
                </c:pt>
                <c:pt idx="1">
                  <c:v>22230.877999999993</c:v>
                </c:pt>
                <c:pt idx="2">
                  <c:v>49804.953000000045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'4.4'!$E$12:$G$12</c:f>
              <c:numCache>
                <c:formatCode>#,##0.0</c:formatCode>
                <c:ptCount val="3"/>
                <c:pt idx="0">
                  <c:v>30367.55799999999</c:v>
                </c:pt>
                <c:pt idx="1">
                  <c:v>50296.269</c:v>
                </c:pt>
                <c:pt idx="2">
                  <c:v>110738.57699999998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'4.4'!$E$13:$G$13</c:f>
              <c:numCache>
                <c:formatCode>#,##0.0</c:formatCode>
                <c:ptCount val="3"/>
                <c:pt idx="0">
                  <c:v>10195.886999999999</c:v>
                </c:pt>
                <c:pt idx="1">
                  <c:v>17421.610999999997</c:v>
                </c:pt>
                <c:pt idx="2">
                  <c:v>38539.431000000011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6802432"/>
        <c:axId val="46803968"/>
      </c:barChart>
      <c:catAx>
        <c:axId val="468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6803968"/>
        <c:crosses val="autoZero"/>
        <c:auto val="1"/>
        <c:lblAlgn val="ctr"/>
        <c:lblOffset val="100"/>
        <c:noMultiLvlLbl val="0"/>
      </c:catAx>
      <c:valAx>
        <c:axId val="4680396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6802432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4.5238095238095237E-2"/>
                  <c:y val="-8.40496657115568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10528.743</c:v>
                </c:pt>
                <c:pt idx="2">
                  <c:v>1363.5</c:v>
                </c:pt>
                <c:pt idx="3">
                  <c:v>946.71799999999996</c:v>
                </c:pt>
                <c:pt idx="4">
                  <c:v>1094.0658900000001</c:v>
                </c:pt>
                <c:pt idx="5">
                  <c:v>1171.5</c:v>
                </c:pt>
                <c:pt idx="6">
                  <c:v>339.4194</c:v>
                </c:pt>
                <c:pt idx="7">
                  <c:v>2058.4552099999964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#,##0.0</c:formatCode>
                <c:ptCount val="4"/>
                <c:pt idx="0">
                  <c:v>2.7893999999999997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VTE (MWh)</a:t>
            </a:r>
          </a:p>
        </c:rich>
      </c:tx>
      <c:layout>
        <c:manualLayout>
          <c:xMode val="edge"/>
          <c:yMode val="edge"/>
          <c:x val="0.28158155605832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'4.4'!$E$32:$G$32</c:f>
              <c:numCache>
                <c:formatCode>#,##0.0</c:formatCode>
                <c:ptCount val="3"/>
                <c:pt idx="0">
                  <c:v>129.37600000000003</c:v>
                </c:pt>
                <c:pt idx="1">
                  <c:v>378.53099999999989</c:v>
                </c:pt>
                <c:pt idx="2">
                  <c:v>226.10499999999996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'4.4'!$E$33:$G$33</c:f>
              <c:numCache>
                <c:formatCode>#,##0.0</c:formatCode>
                <c:ptCount val="3"/>
                <c:pt idx="0">
                  <c:v>751.30399999999997</c:v>
                </c:pt>
                <c:pt idx="1">
                  <c:v>1581.7090000000001</c:v>
                </c:pt>
                <c:pt idx="2">
                  <c:v>1228.9859999999999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'4.4'!$E$34:$G$34</c:f>
              <c:numCache>
                <c:formatCode>#,##0.0</c:formatCode>
                <c:ptCount val="3"/>
                <c:pt idx="0">
                  <c:v>11808.163</c:v>
                </c:pt>
                <c:pt idx="1">
                  <c:v>18277.566999999999</c:v>
                </c:pt>
                <c:pt idx="2">
                  <c:v>12251.279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'4.4'!$E$35:$G$35</c:f>
              <c:numCache>
                <c:formatCode>#,##0.0</c:formatCode>
                <c:ptCount val="3"/>
                <c:pt idx="0">
                  <c:v>61362.869999999981</c:v>
                </c:pt>
                <c:pt idx="1">
                  <c:v>94451.996000000014</c:v>
                </c:pt>
                <c:pt idx="2">
                  <c:v>66080.947000000015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0064"/>
        <c:axId val="46862336"/>
      </c:barChart>
      <c:catAx>
        <c:axId val="468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6862336"/>
        <c:crossesAt val="0"/>
        <c:auto val="1"/>
        <c:lblAlgn val="ctr"/>
        <c:lblOffset val="100"/>
        <c:noMultiLvlLbl val="0"/>
      </c:catAx>
      <c:valAx>
        <c:axId val="468623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6840064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0640"/>
        <c:axId val="46882176"/>
      </c:barChart>
      <c:catAx>
        <c:axId val="4688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82176"/>
        <c:crosses val="autoZero"/>
        <c:auto val="1"/>
        <c:lblAlgn val="ctr"/>
        <c:lblOffset val="100"/>
        <c:noMultiLvlLbl val="0"/>
      </c:catAx>
      <c:valAx>
        <c:axId val="46882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6880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0464"/>
        <c:axId val="46912256"/>
      </c:barChart>
      <c:catAx>
        <c:axId val="46910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912256"/>
        <c:crosses val="autoZero"/>
        <c:auto val="1"/>
        <c:lblAlgn val="ctr"/>
        <c:lblOffset val="100"/>
        <c:noMultiLvlLbl val="0"/>
      </c:catAx>
      <c:valAx>
        <c:axId val="4691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69104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#,##0.0</c:formatCode>
                <c:ptCount val="12"/>
                <c:pt idx="0">
                  <c:v>8055.0590809999976</c:v>
                </c:pt>
                <c:pt idx="1">
                  <c:v>7178.2993310000011</c:v>
                </c:pt>
                <c:pt idx="2">
                  <c:v>6954.9584939999995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#,##0.0</c:formatCode>
                <c:ptCount val="12"/>
                <c:pt idx="0">
                  <c:v>-6044.3998770000017</c:v>
                </c:pt>
                <c:pt idx="1">
                  <c:v>-5481.0871569999963</c:v>
                </c:pt>
                <c:pt idx="2">
                  <c:v>-5510.5829380000032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#,##0.0</c:formatCode>
                <c:ptCount val="12"/>
                <c:pt idx="0">
                  <c:v>-523.66521100000011</c:v>
                </c:pt>
                <c:pt idx="1">
                  <c:v>-464.20082400000001</c:v>
                </c:pt>
                <c:pt idx="2">
                  <c:v>-455.46526400000005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#,##0.0</c:formatCode>
                <c:ptCount val="12"/>
                <c:pt idx="0">
                  <c:v>-469.40438000000006</c:v>
                </c:pt>
                <c:pt idx="1">
                  <c:v>-393.80685500000004</c:v>
                </c:pt>
                <c:pt idx="2">
                  <c:v>-364.85357899999997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#,##0.0</c:formatCode>
                <c:ptCount val="12"/>
                <c:pt idx="0">
                  <c:v>-147.72478599999999</c:v>
                </c:pt>
                <c:pt idx="1">
                  <c:v>-146.72281999999998</c:v>
                </c:pt>
                <c:pt idx="2">
                  <c:v>-145.19722999999999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#,##0.0</c:formatCode>
                <c:ptCount val="12"/>
                <c:pt idx="0">
                  <c:v>-866.82555799999989</c:v>
                </c:pt>
                <c:pt idx="1">
                  <c:v>-672.92486199999996</c:v>
                </c:pt>
                <c:pt idx="2">
                  <c:v>-495.15287100000012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66253696"/>
        <c:axId val="166255232"/>
      </c:barChart>
      <c:catAx>
        <c:axId val="16625369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255232"/>
        <c:crosses val="autoZero"/>
        <c:auto val="1"/>
        <c:lblAlgn val="ctr"/>
        <c:lblOffset val="100"/>
        <c:noMultiLvlLbl val="0"/>
      </c:catAx>
      <c:valAx>
        <c:axId val="166255232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53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6664967851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9.6575731736198558E-2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0.37414491216332951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1.0031302747654698E-3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0.4851856056928508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4.3090620132855757E-2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6988672"/>
        <c:axId val="47060096"/>
      </c:barChart>
      <c:catAx>
        <c:axId val="46988672"/>
        <c:scaling>
          <c:orientation val="minMax"/>
        </c:scaling>
        <c:delete val="1"/>
        <c:axPos val="l"/>
        <c:majorTickMark val="out"/>
        <c:minorTickMark val="none"/>
        <c:tickLblPos val="nextTo"/>
        <c:crossAx val="47060096"/>
        <c:crosses val="autoZero"/>
        <c:auto val="1"/>
        <c:lblAlgn val="ctr"/>
        <c:lblOffset val="100"/>
        <c:noMultiLvlLbl val="0"/>
      </c:catAx>
      <c:valAx>
        <c:axId val="4706009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69886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biomasy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'4.5'!$B$8:$D$8</c:f>
              <c:numCache>
                <c:formatCode>#,##0.0</c:formatCode>
                <c:ptCount val="3"/>
                <c:pt idx="0">
                  <c:v>20926.53</c:v>
                </c:pt>
                <c:pt idx="1">
                  <c:v>18701.114000000001</c:v>
                </c:pt>
                <c:pt idx="2">
                  <c:v>19551.824000000001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'4.5'!$B$9:$D$9</c:f>
              <c:numCache>
                <c:formatCode>#,##0.0</c:formatCode>
                <c:ptCount val="3"/>
                <c:pt idx="0">
                  <c:v>78463.820000000007</c:v>
                </c:pt>
                <c:pt idx="1">
                  <c:v>69905.52</c:v>
                </c:pt>
                <c:pt idx="2">
                  <c:v>80898.37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'4.5'!$B$10:$D$10</c:f>
              <c:numCache>
                <c:formatCode>#,##0.0</c:formatCode>
                <c:ptCount val="3"/>
                <c:pt idx="0">
                  <c:v>275.05700000000002</c:v>
                </c:pt>
                <c:pt idx="1">
                  <c:v>260.22700000000003</c:v>
                </c:pt>
                <c:pt idx="2">
                  <c:v>79.411999999999992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'4.5'!$B$11:$D$11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'4.5'!$B$12:$D$12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'4.5'!$B$13:$D$13</c:f>
              <c:numCache>
                <c:formatCode>#,##0.0</c:formatCode>
                <c:ptCount val="3"/>
                <c:pt idx="0">
                  <c:v>100908.177</c:v>
                </c:pt>
                <c:pt idx="1">
                  <c:v>91895.214000000007</c:v>
                </c:pt>
                <c:pt idx="2">
                  <c:v>104507.59499999997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'4.5'!$B$14:$D$14</c:f>
              <c:numCache>
                <c:formatCode>#,##0.0</c:formatCode>
                <c:ptCount val="3"/>
                <c:pt idx="0">
                  <c:v>8996.255000000001</c:v>
                </c:pt>
                <c:pt idx="1">
                  <c:v>8585.34</c:v>
                </c:pt>
                <c:pt idx="2">
                  <c:v>8823.3819999999996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098880"/>
        <c:axId val="47100672"/>
      </c:barChart>
      <c:catAx>
        <c:axId val="4709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7100672"/>
        <c:crosses val="autoZero"/>
        <c:auto val="1"/>
        <c:lblAlgn val="ctr"/>
        <c:lblOffset val="100"/>
        <c:noMultiLvlLbl val="0"/>
      </c:catAx>
      <c:valAx>
        <c:axId val="47100672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709888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EF3-4AE8-BECB-A3E732B83A52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F3-4AE8-BECB-A3E732B83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2.9819738981933231E-2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4.5967029720170104E-2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0.92421323129789668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7394176"/>
        <c:axId val="47392640"/>
      </c:barChart>
      <c:valAx>
        <c:axId val="4739264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7394176"/>
        <c:crosses val="autoZero"/>
        <c:crossBetween val="between"/>
        <c:majorUnit val="0.1"/>
      </c:valAx>
      <c:catAx>
        <c:axId val="47394176"/>
        <c:scaling>
          <c:orientation val="minMax"/>
        </c:scaling>
        <c:delete val="1"/>
        <c:axPos val="l"/>
        <c:majorTickMark val="out"/>
        <c:minorTickMark val="none"/>
        <c:tickLblPos val="nextTo"/>
        <c:crossAx val="4739264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bioplynu (MWh)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'4.5'!$B$31:$D$31</c:f>
              <c:numCache>
                <c:formatCode>#,##0.0</c:formatCode>
                <c:ptCount val="3"/>
                <c:pt idx="0">
                  <c:v>6490.9070000000002</c:v>
                </c:pt>
                <c:pt idx="1">
                  <c:v>5913.3590000000031</c:v>
                </c:pt>
                <c:pt idx="2">
                  <c:v>7214.9369999999999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'4.5'!$B$32:$D$32</c:f>
              <c:numCache>
                <c:formatCode>#,##0.0</c:formatCode>
                <c:ptCount val="3"/>
                <c:pt idx="0">
                  <c:v>10525.366999999995</c:v>
                </c:pt>
                <c:pt idx="1">
                  <c:v>9794.8549999999996</c:v>
                </c:pt>
                <c:pt idx="2">
                  <c:v>9922.7149999999965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'4.5'!$B$33:$D$33</c:f>
              <c:numCache>
                <c:formatCode>#,##0.0</c:formatCode>
                <c:ptCount val="3"/>
                <c:pt idx="0">
                  <c:v>209017.56800000014</c:v>
                </c:pt>
                <c:pt idx="1">
                  <c:v>192858.74000000017</c:v>
                </c:pt>
                <c:pt idx="2">
                  <c:v>206188.27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441792"/>
        <c:axId val="47443328"/>
      </c:barChart>
      <c:catAx>
        <c:axId val="4744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7443328"/>
        <c:crosses val="autoZero"/>
        <c:auto val="1"/>
        <c:lblAlgn val="ctr"/>
        <c:lblOffset val="100"/>
        <c:noMultiLvlLbl val="0"/>
      </c:catAx>
      <c:valAx>
        <c:axId val="4744332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744179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80832"/>
        <c:axId val="47482368"/>
      </c:barChart>
      <c:catAx>
        <c:axId val="4748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482368"/>
        <c:crosses val="autoZero"/>
        <c:auto val="1"/>
        <c:lblAlgn val="ctr"/>
        <c:lblOffset val="100"/>
        <c:noMultiLvlLbl val="0"/>
      </c:catAx>
      <c:valAx>
        <c:axId val="47482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7480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96576"/>
        <c:axId val="47506560"/>
      </c:barChart>
      <c:catAx>
        <c:axId val="4749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506560"/>
        <c:crosses val="autoZero"/>
        <c:auto val="1"/>
        <c:lblAlgn val="ctr"/>
        <c:lblOffset val="100"/>
        <c:noMultiLvlLbl val="0"/>
      </c:catAx>
      <c:valAx>
        <c:axId val="4750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74965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#,##0.0</c:formatCode>
                <c:ptCount val="3"/>
                <c:pt idx="0">
                  <c:v>3.7541190000000002</c:v>
                </c:pt>
                <c:pt idx="1">
                  <c:v>20.4986</c:v>
                </c:pt>
                <c:pt idx="2">
                  <c:v>356.19562900000005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#,##0.0</c:formatCode>
                <c:ptCount val="3"/>
                <c:pt idx="0">
                  <c:v>298.15974900000015</c:v>
                </c:pt>
                <c:pt idx="1">
                  <c:v>159.493447</c:v>
                </c:pt>
                <c:pt idx="2">
                  <c:v>11.311228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#,##0.0</c:formatCode>
                <c:ptCount val="3"/>
                <c:pt idx="0">
                  <c:v>0</c:v>
                </c:pt>
                <c:pt idx="1">
                  <c:v>12.994028999999999</c:v>
                </c:pt>
                <c:pt idx="2">
                  <c:v>333.84034300000002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#,##0.0</c:formatCode>
                <c:ptCount val="3"/>
                <c:pt idx="0">
                  <c:v>3.2371979999999998</c:v>
                </c:pt>
                <c:pt idx="1">
                  <c:v>8.0468659999999996</c:v>
                </c:pt>
                <c:pt idx="2">
                  <c:v>1432.1035980000001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#,##0.0</c:formatCode>
                <c:ptCount val="3"/>
                <c:pt idx="0">
                  <c:v>0</c:v>
                </c:pt>
                <c:pt idx="1">
                  <c:v>4.764799</c:v>
                </c:pt>
                <c:pt idx="2">
                  <c:v>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#,##0.0</c:formatCode>
                <c:ptCount val="3"/>
                <c:pt idx="0">
                  <c:v>0</c:v>
                </c:pt>
                <c:pt idx="1">
                  <c:v>6.5590000000000002</c:v>
                </c:pt>
                <c:pt idx="2">
                  <c:v>1.067215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#,##0.0</c:formatCode>
                <c:ptCount val="3"/>
                <c:pt idx="0">
                  <c:v>0.64712799999999993</c:v>
                </c:pt>
                <c:pt idx="1">
                  <c:v>3.8281999999999998</c:v>
                </c:pt>
                <c:pt idx="2">
                  <c:v>26.220078000000001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#,##0.0</c:formatCode>
                <c:ptCount val="3"/>
                <c:pt idx="0">
                  <c:v>1.5291029999999999</c:v>
                </c:pt>
                <c:pt idx="1">
                  <c:v>22.930782000000001</c:v>
                </c:pt>
                <c:pt idx="2">
                  <c:v>75.624759000000012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#,##0.0</c:formatCode>
                <c:ptCount val="3"/>
                <c:pt idx="0">
                  <c:v>1.226334</c:v>
                </c:pt>
                <c:pt idx="1">
                  <c:v>0.152784</c:v>
                </c:pt>
                <c:pt idx="2">
                  <c:v>0.20841199999999999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#,##0.0</c:formatCode>
                <c:ptCount val="3"/>
                <c:pt idx="0">
                  <c:v>158.657128</c:v>
                </c:pt>
                <c:pt idx="1">
                  <c:v>172.182669</c:v>
                </c:pt>
                <c:pt idx="2">
                  <c:v>304.11521099999999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52576"/>
        <c:axId val="48154112"/>
      </c:barChart>
      <c:catAx>
        <c:axId val="4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8154112"/>
        <c:crosses val="autoZero"/>
        <c:auto val="1"/>
        <c:lblAlgn val="ctr"/>
        <c:lblOffset val="100"/>
        <c:noMultiLvlLbl val="0"/>
      </c:catAx>
      <c:valAx>
        <c:axId val="4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815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2.1528575449379656E-2"/>
                  <c:y val="-9.0916062540933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6.8972708854725229E-2"/>
                  <c:y val="-8.661389791335319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#,##0.0</c:formatCode>
                <c:ptCount val="3"/>
                <c:pt idx="0">
                  <c:v>432.66200000000009</c:v>
                </c:pt>
                <c:pt idx="1">
                  <c:v>396.23099999999994</c:v>
                </c:pt>
                <c:pt idx="2">
                  <c:v>10065.070000000002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6.4615959349512864E-2"/>
                  <c:y val="-8.43314764663485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#,##0.0</c:formatCode>
                <c:ptCount val="3"/>
                <c:pt idx="0">
                  <c:v>994.80600000000231</c:v>
                </c:pt>
                <c:pt idx="1">
                  <c:v>1334.7859999999973</c:v>
                </c:pt>
                <c:pt idx="2">
                  <c:v>18751.987999999994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13248"/>
        <c:axId val="50623232"/>
      </c:barChart>
      <c:catAx>
        <c:axId val="5061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623232"/>
        <c:crosses val="autoZero"/>
        <c:auto val="1"/>
        <c:lblAlgn val="ctr"/>
        <c:lblOffset val="100"/>
        <c:noMultiLvlLbl val="0"/>
      </c:catAx>
      <c:valAx>
        <c:axId val="50623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061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382336"/>
        <c:axId val="203524352"/>
      </c:barChart>
      <c:catAx>
        <c:axId val="20238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524352"/>
        <c:crosses val="autoZero"/>
        <c:auto val="1"/>
        <c:lblAlgn val="ctr"/>
        <c:lblOffset val="100"/>
        <c:noMultiLvlLbl val="0"/>
      </c:catAx>
      <c:valAx>
        <c:axId val="20352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23823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0366934377101319"/>
                  <c:y val="-8.704851896561038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E42E-4F6E-B183-D79D7F2A4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10528.743</c:v>
                </c:pt>
                <c:pt idx="2">
                  <c:v>1363.5</c:v>
                </c:pt>
                <c:pt idx="3">
                  <c:v>946.71799999999996</c:v>
                </c:pt>
                <c:pt idx="4">
                  <c:v>1094.0658900000001</c:v>
                </c:pt>
                <c:pt idx="5">
                  <c:v>1171.5</c:v>
                </c:pt>
                <c:pt idx="6">
                  <c:v>339.4194</c:v>
                </c:pt>
                <c:pt idx="7">
                  <c:v>2058.4552099999964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'5'!$B$7:$M$7</c:f>
              <c:numCache>
                <c:formatCode>#,##0.0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'5'!$B$8:$M$8</c:f>
              <c:numCache>
                <c:formatCode>#,##0.0</c:formatCode>
                <c:ptCount val="12"/>
                <c:pt idx="0">
                  <c:v>10529.792999999998</c:v>
                </c:pt>
                <c:pt idx="1">
                  <c:v>10529.792999999998</c:v>
                </c:pt>
                <c:pt idx="2">
                  <c:v>10528.742999999999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'5'!$B$9:$M$9</c:f>
              <c:numCache>
                <c:formatCode>#,##0.0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'5'!$B$10:$M$10</c:f>
              <c:numCache>
                <c:formatCode>#,##0.0</c:formatCode>
                <c:ptCount val="12"/>
                <c:pt idx="0">
                  <c:v>938.13199999999858</c:v>
                </c:pt>
                <c:pt idx="1">
                  <c:v>946.71799999999871</c:v>
                </c:pt>
                <c:pt idx="2">
                  <c:v>946.71799999999871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'5'!$B$11:$M$11</c:f>
              <c:numCache>
                <c:formatCode>#,##0.0</c:formatCode>
                <c:ptCount val="12"/>
                <c:pt idx="0">
                  <c:v>1093.8713899999975</c:v>
                </c:pt>
                <c:pt idx="1">
                  <c:v>1093.2793899999974</c:v>
                </c:pt>
                <c:pt idx="2">
                  <c:v>1093.1783899999978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'5'!$B$12:$M$12</c:f>
              <c:numCache>
                <c:formatCode>#,##0.0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'5'!$B$13:$M$13</c:f>
              <c:numCache>
                <c:formatCode>#,##0.0</c:formatCode>
                <c:ptCount val="12"/>
                <c:pt idx="0">
                  <c:v>339.41440000000011</c:v>
                </c:pt>
                <c:pt idx="1">
                  <c:v>339.41940000000011</c:v>
                </c:pt>
                <c:pt idx="2">
                  <c:v>339.41940000000011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'5'!$B$14:$M$14</c:f>
              <c:numCache>
                <c:formatCode>#,##0.0</c:formatCode>
                <c:ptCount val="12"/>
                <c:pt idx="0">
                  <c:v>2060.7360500001009</c:v>
                </c:pt>
                <c:pt idx="1">
                  <c:v>2060.8476500001025</c:v>
                </c:pt>
                <c:pt idx="2">
                  <c:v>2058.4552100001001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78818688"/>
        <c:axId val="78820480"/>
      </c:barChart>
      <c:catAx>
        <c:axId val="78818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8820480"/>
        <c:crosses val="autoZero"/>
        <c:auto val="1"/>
        <c:lblAlgn val="ctr"/>
        <c:lblOffset val="100"/>
        <c:noMultiLvlLbl val="0"/>
      </c:catAx>
      <c:valAx>
        <c:axId val="788204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8818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#,##0.0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#,##0.0</c:formatCode>
                <c:ptCount val="14"/>
                <c:pt idx="0">
                  <c:v>147.94</c:v>
                </c:pt>
                <c:pt idx="1">
                  <c:v>200.44500000000002</c:v>
                </c:pt>
                <c:pt idx="2">
                  <c:v>226.29999999999998</c:v>
                </c:pt>
                <c:pt idx="3">
                  <c:v>539.9559999999999</c:v>
                </c:pt>
                <c:pt idx="4">
                  <c:v>15.260000000000002</c:v>
                </c:pt>
                <c:pt idx="5">
                  <c:v>199.59900000000002</c:v>
                </c:pt>
                <c:pt idx="6">
                  <c:v>9.8349999999999991</c:v>
                </c:pt>
                <c:pt idx="7">
                  <c:v>1313.0810000000004</c:v>
                </c:pt>
                <c:pt idx="8">
                  <c:v>111.80600000000001</c:v>
                </c:pt>
                <c:pt idx="9">
                  <c:v>1273.7099999999998</c:v>
                </c:pt>
                <c:pt idx="10">
                  <c:v>258.73</c:v>
                </c:pt>
                <c:pt idx="11">
                  <c:v>1651.9759999999999</c:v>
                </c:pt>
                <c:pt idx="12">
                  <c:v>4443.4130000000005</c:v>
                </c:pt>
                <c:pt idx="13">
                  <c:v>136.69200000000004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#,##0.0</c:formatCode>
                <c:ptCount val="14"/>
                <c:pt idx="0">
                  <c:v>18.867999999999999</c:v>
                </c:pt>
                <c:pt idx="1">
                  <c:v>49.170999999999992</c:v>
                </c:pt>
                <c:pt idx="2">
                  <c:v>75.429000000000002</c:v>
                </c:pt>
                <c:pt idx="3">
                  <c:v>20.302</c:v>
                </c:pt>
                <c:pt idx="4">
                  <c:v>81.991000000000014</c:v>
                </c:pt>
                <c:pt idx="5">
                  <c:v>58.02200000000002</c:v>
                </c:pt>
                <c:pt idx="6">
                  <c:v>37.512000000000008</c:v>
                </c:pt>
                <c:pt idx="7">
                  <c:v>86.953000000000003</c:v>
                </c:pt>
                <c:pt idx="8">
                  <c:v>114.94899999999994</c:v>
                </c:pt>
                <c:pt idx="9">
                  <c:v>55.644000000000005</c:v>
                </c:pt>
                <c:pt idx="10">
                  <c:v>67.640000000000015</c:v>
                </c:pt>
                <c:pt idx="11">
                  <c:v>197.61999999999998</c:v>
                </c:pt>
                <c:pt idx="12">
                  <c:v>45.669000000000025</c:v>
                </c:pt>
                <c:pt idx="13">
                  <c:v>36.948000000000008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#,##0.0</c:formatCode>
                <c:ptCount val="14"/>
                <c:pt idx="0">
                  <c:v>11.936</c:v>
                </c:pt>
                <c:pt idx="1">
                  <c:v>157.27345000000008</c:v>
                </c:pt>
                <c:pt idx="2">
                  <c:v>34.1447</c:v>
                </c:pt>
                <c:pt idx="3">
                  <c:v>7.8549999999999969</c:v>
                </c:pt>
                <c:pt idx="4">
                  <c:v>16.520099999999992</c:v>
                </c:pt>
                <c:pt idx="5">
                  <c:v>30.462899999999976</c:v>
                </c:pt>
                <c:pt idx="6">
                  <c:v>26.074299999999976</c:v>
                </c:pt>
                <c:pt idx="7">
                  <c:v>17.526899999999987</c:v>
                </c:pt>
                <c:pt idx="8">
                  <c:v>12.82853999999999</c:v>
                </c:pt>
                <c:pt idx="9">
                  <c:v>29.746000000000013</c:v>
                </c:pt>
                <c:pt idx="10">
                  <c:v>20.493799999999993</c:v>
                </c:pt>
                <c:pt idx="11">
                  <c:v>644.24919999999997</c:v>
                </c:pt>
                <c:pt idx="12">
                  <c:v>77.322499999999991</c:v>
                </c:pt>
                <c:pt idx="13">
                  <c:v>7.6324999999999994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50.098699999999994</c:v>
                </c:pt>
                <c:pt idx="7">
                  <c:v>28.404999999999998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#,##0.0</c:formatCode>
                <c:ptCount val="14"/>
                <c:pt idx="0">
                  <c:v>21.535310000000038</c:v>
                </c:pt>
                <c:pt idx="1">
                  <c:v>243.24350000000032</c:v>
                </c:pt>
                <c:pt idx="2">
                  <c:v>449.10573999999934</c:v>
                </c:pt>
                <c:pt idx="3">
                  <c:v>12.887699999999988</c:v>
                </c:pt>
                <c:pt idx="4">
                  <c:v>91.145329999999802</c:v>
                </c:pt>
                <c:pt idx="5">
                  <c:v>91.908309999999645</c:v>
                </c:pt>
                <c:pt idx="6">
                  <c:v>112.07215999999987</c:v>
                </c:pt>
                <c:pt idx="7">
                  <c:v>60.725720000000386</c:v>
                </c:pt>
                <c:pt idx="8">
                  <c:v>105.55181999999996</c:v>
                </c:pt>
                <c:pt idx="9">
                  <c:v>94.528359999999751</c:v>
                </c:pt>
                <c:pt idx="10">
                  <c:v>209.85714999999837</c:v>
                </c:pt>
                <c:pt idx="11">
                  <c:v>246.56033999999869</c:v>
                </c:pt>
                <c:pt idx="12">
                  <c:v>162.08057999999988</c:v>
                </c:pt>
                <c:pt idx="13">
                  <c:v>157.25319000000042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78849536"/>
        <c:axId val="78851072"/>
      </c:barChart>
      <c:catAx>
        <c:axId val="7884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78851072"/>
        <c:crosses val="autoZero"/>
        <c:auto val="1"/>
        <c:lblAlgn val="ctr"/>
        <c:lblOffset val="100"/>
        <c:noMultiLvlLbl val="0"/>
      </c:catAx>
      <c:valAx>
        <c:axId val="78851072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88495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888320"/>
        <c:axId val="78890112"/>
      </c:barChart>
      <c:catAx>
        <c:axId val="78888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890112"/>
        <c:crosses val="autoZero"/>
        <c:auto val="1"/>
        <c:lblAlgn val="ctr"/>
        <c:lblOffset val="100"/>
        <c:noMultiLvlLbl val="0"/>
      </c:catAx>
      <c:valAx>
        <c:axId val="7889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8883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#,##0.0</c:formatCode>
                <c:ptCount val="14"/>
                <c:pt idx="0">
                  <c:v>21660.995999999999</c:v>
                </c:pt>
                <c:pt idx="1">
                  <c:v>38675.272376731402</c:v>
                </c:pt>
                <c:pt idx="2">
                  <c:v>83731.606373046292</c:v>
                </c:pt>
                <c:pt idx="3">
                  <c:v>28786.390999999996</c:v>
                </c:pt>
                <c:pt idx="4">
                  <c:v>109777.14624665171</c:v>
                </c:pt>
                <c:pt idx="5">
                  <c:v>120165.21799999999</c:v>
                </c:pt>
                <c:pt idx="6">
                  <c:v>20886.606</c:v>
                </c:pt>
                <c:pt idx="7">
                  <c:v>497326.859</c:v>
                </c:pt>
                <c:pt idx="8">
                  <c:v>80614.39</c:v>
                </c:pt>
                <c:pt idx="9">
                  <c:v>65780.225000000006</c:v>
                </c:pt>
                <c:pt idx="10">
                  <c:v>54610.697999999997</c:v>
                </c:pt>
                <c:pt idx="11">
                  <c:v>226037.95699999999</c:v>
                </c:pt>
                <c:pt idx="12">
                  <c:v>484262.549</c:v>
                </c:pt>
                <c:pt idx="13">
                  <c:v>131536.6430035705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#,##0.0</c:formatCode>
                <c:ptCount val="14"/>
                <c:pt idx="0">
                  <c:v>810218.71500000008</c:v>
                </c:pt>
                <c:pt idx="1">
                  <c:v>259431.13018866439</c:v>
                </c:pt>
                <c:pt idx="2">
                  <c:v>709608.166008097</c:v>
                </c:pt>
                <c:pt idx="3">
                  <c:v>135754.13999999998</c:v>
                </c:pt>
                <c:pt idx="4">
                  <c:v>324905.3694179157</c:v>
                </c:pt>
                <c:pt idx="5">
                  <c:v>370542.48300000001</c:v>
                </c:pt>
                <c:pt idx="6">
                  <c:v>338352.83499999996</c:v>
                </c:pt>
                <c:pt idx="7">
                  <c:v>650897.11399999994</c:v>
                </c:pt>
                <c:pt idx="8">
                  <c:v>414585.07646471827</c:v>
                </c:pt>
                <c:pt idx="9">
                  <c:v>262641.13099999999</c:v>
                </c:pt>
                <c:pt idx="10">
                  <c:v>368819.435</c:v>
                </c:pt>
                <c:pt idx="11">
                  <c:v>740708.054</c:v>
                </c:pt>
                <c:pt idx="12">
                  <c:v>434924.90099999995</c:v>
                </c:pt>
                <c:pt idx="13">
                  <c:v>269917.82892060501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#,##0.0</c:formatCode>
                <c:ptCount val="14"/>
                <c:pt idx="0">
                  <c:v>353600</c:v>
                </c:pt>
                <c:pt idx="1">
                  <c:v>205032.31641655968</c:v>
                </c:pt>
                <c:pt idx="2">
                  <c:v>203145.15404128662</c:v>
                </c:pt>
                <c:pt idx="3">
                  <c:v>71912.387000000002</c:v>
                </c:pt>
                <c:pt idx="4">
                  <c:v>109524.49128125948</c:v>
                </c:pt>
                <c:pt idx="5">
                  <c:v>148768.29699999999</c:v>
                </c:pt>
                <c:pt idx="6">
                  <c:v>103498.109</c:v>
                </c:pt>
                <c:pt idx="7">
                  <c:v>201510.019</c:v>
                </c:pt>
                <c:pt idx="8">
                  <c:v>112557.9152888199</c:v>
                </c:pt>
                <c:pt idx="9">
                  <c:v>119136.652</c:v>
                </c:pt>
                <c:pt idx="10">
                  <c:v>139944.848</c:v>
                </c:pt>
                <c:pt idx="11">
                  <c:v>298382.35200000001</c:v>
                </c:pt>
                <c:pt idx="12">
                  <c:v>164746.533</c:v>
                </c:pt>
                <c:pt idx="13">
                  <c:v>127140.95531043001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#,##0.0</c:formatCode>
                <c:ptCount val="14"/>
                <c:pt idx="0">
                  <c:v>414273.37</c:v>
                </c:pt>
                <c:pt idx="1">
                  <c:v>379996.758708551</c:v>
                </c:pt>
                <c:pt idx="2">
                  <c:v>398714.176154366</c:v>
                </c:pt>
                <c:pt idx="3">
                  <c:v>118503.48699999999</c:v>
                </c:pt>
                <c:pt idx="4">
                  <c:v>227021.64145625487</c:v>
                </c:pt>
                <c:pt idx="5">
                  <c:v>302703.62199999997</c:v>
                </c:pt>
                <c:pt idx="6">
                  <c:v>234496.21999999997</c:v>
                </c:pt>
                <c:pt idx="7">
                  <c:v>424147.701</c:v>
                </c:pt>
                <c:pt idx="8">
                  <c:v>254627.4719456202</c:v>
                </c:pt>
                <c:pt idx="9">
                  <c:v>229237.571</c:v>
                </c:pt>
                <c:pt idx="10">
                  <c:v>278799.19299999997</c:v>
                </c:pt>
                <c:pt idx="11">
                  <c:v>886728.62800000003</c:v>
                </c:pt>
                <c:pt idx="12">
                  <c:v>330750.18599999999</c:v>
                </c:pt>
                <c:pt idx="13">
                  <c:v>282443.31239685311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984704"/>
        <c:axId val="78986240"/>
      </c:barChart>
      <c:catAx>
        <c:axId val="789847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8986240"/>
        <c:crosses val="autoZero"/>
        <c:auto val="1"/>
        <c:lblAlgn val="ctr"/>
        <c:lblOffset val="100"/>
        <c:noMultiLvlLbl val="0"/>
      </c:catAx>
      <c:valAx>
        <c:axId val="789862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8984704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9.7948311687931333E-2"/>
                  <c:y val="6.82599263313302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6.7363351349609912E-2"/>
                  <c:y val="8.99738247369106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2.4316116098819594E-2"/>
                  <c:y val="0.108095378324913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#,##0.0</c:formatCode>
                <c:ptCount val="8"/>
                <c:pt idx="0">
                  <c:v>5467209.8871295284</c:v>
                </c:pt>
                <c:pt idx="1">
                  <c:v>1207923.9449179391</c:v>
                </c:pt>
                <c:pt idx="2">
                  <c:v>209387.12109837259</c:v>
                </c:pt>
                <c:pt idx="3">
                  <c:v>142664.76082331152</c:v>
                </c:pt>
                <c:pt idx="4">
                  <c:v>273373.58509169339</c:v>
                </c:pt>
                <c:pt idx="5">
                  <c:v>4762857.6626616456</c:v>
                </c:pt>
                <c:pt idx="6">
                  <c:v>3929079.0447531594</c:v>
                </c:pt>
                <c:pt idx="7">
                  <c:v>202886.40552435123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#,##0.0</c:formatCode>
                <c:ptCount val="14"/>
                <c:pt idx="0">
                  <c:v>91391.829999999987</c:v>
                </c:pt>
                <c:pt idx="1">
                  <c:v>280032.29242546338</c:v>
                </c:pt>
                <c:pt idx="2">
                  <c:v>487403.26069240196</c:v>
                </c:pt>
                <c:pt idx="3">
                  <c:v>114730.959</c:v>
                </c:pt>
                <c:pt idx="4">
                  <c:v>365960.3590266658</c:v>
                </c:pt>
                <c:pt idx="5">
                  <c:v>337434.44</c:v>
                </c:pt>
                <c:pt idx="6">
                  <c:v>278475.625</c:v>
                </c:pt>
                <c:pt idx="7">
                  <c:v>913497.61399999994</c:v>
                </c:pt>
                <c:pt idx="8">
                  <c:v>337871.83986147586</c:v>
                </c:pt>
                <c:pt idx="9">
                  <c:v>254658.14900000003</c:v>
                </c:pt>
                <c:pt idx="10">
                  <c:v>272422.09399999998</c:v>
                </c:pt>
                <c:pt idx="11">
                  <c:v>727007.06599999999</c:v>
                </c:pt>
                <c:pt idx="12">
                  <c:v>691755.61399999994</c:v>
                </c:pt>
                <c:pt idx="13">
                  <c:v>314568.7441235208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#,##0.0</c:formatCode>
                <c:ptCount val="14"/>
                <c:pt idx="0">
                  <c:v>62713.373000000007</c:v>
                </c:pt>
                <c:pt idx="1">
                  <c:v>23008.925976168768</c:v>
                </c:pt>
                <c:pt idx="2">
                  <c:v>75619.508360070104</c:v>
                </c:pt>
                <c:pt idx="3">
                  <c:v>73574.242999999988</c:v>
                </c:pt>
                <c:pt idx="4">
                  <c:v>22650.526274497111</c:v>
                </c:pt>
                <c:pt idx="5">
                  <c:v>65011.889000000003</c:v>
                </c:pt>
                <c:pt idx="6">
                  <c:v>37324.345999999998</c:v>
                </c:pt>
                <c:pt idx="7">
                  <c:v>367436.06199999998</c:v>
                </c:pt>
                <c:pt idx="8">
                  <c:v>44896.387081293884</c:v>
                </c:pt>
                <c:pt idx="9">
                  <c:v>24099.145</c:v>
                </c:pt>
                <c:pt idx="10">
                  <c:v>37463.998999999996</c:v>
                </c:pt>
                <c:pt idx="11">
                  <c:v>129450.98599999999</c:v>
                </c:pt>
                <c:pt idx="12">
                  <c:v>104272.268</c:v>
                </c:pt>
                <c:pt idx="13">
                  <c:v>140402.28622590948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#,##0.0</c:formatCode>
                <c:ptCount val="14"/>
                <c:pt idx="0">
                  <c:v>99939.281000000003</c:v>
                </c:pt>
                <c:pt idx="1">
                  <c:v>4930.5446153646099</c:v>
                </c:pt>
                <c:pt idx="2">
                  <c:v>24268.892791532911</c:v>
                </c:pt>
                <c:pt idx="3">
                  <c:v>980.803</c:v>
                </c:pt>
                <c:pt idx="4">
                  <c:v>2830.443124695546</c:v>
                </c:pt>
                <c:pt idx="5">
                  <c:v>9373.8159999999989</c:v>
                </c:pt>
                <c:pt idx="6">
                  <c:v>5893.0140000000001</c:v>
                </c:pt>
                <c:pt idx="7">
                  <c:v>16019.427</c:v>
                </c:pt>
                <c:pt idx="8">
                  <c:v>4801.4336513080661</c:v>
                </c:pt>
                <c:pt idx="9">
                  <c:v>5647.2809999999999</c:v>
                </c:pt>
                <c:pt idx="10">
                  <c:v>8940.4049999999988</c:v>
                </c:pt>
                <c:pt idx="11">
                  <c:v>10842.767</c:v>
                </c:pt>
                <c:pt idx="12">
                  <c:v>10053.164999999999</c:v>
                </c:pt>
                <c:pt idx="13">
                  <c:v>4865.8479154715096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#,##0.0</c:formatCode>
                <c:ptCount val="14"/>
                <c:pt idx="0">
                  <c:v>25853.011999999999</c:v>
                </c:pt>
                <c:pt idx="1">
                  <c:v>4792.75267537116</c:v>
                </c:pt>
                <c:pt idx="2">
                  <c:v>16330.183051061211</c:v>
                </c:pt>
                <c:pt idx="3">
                  <c:v>5348.8109999999997</c:v>
                </c:pt>
                <c:pt idx="4">
                  <c:v>5902.6219019151904</c:v>
                </c:pt>
                <c:pt idx="5">
                  <c:v>7386.5470000000005</c:v>
                </c:pt>
                <c:pt idx="6">
                  <c:v>6194.1840000000002</c:v>
                </c:pt>
                <c:pt idx="7">
                  <c:v>10458.147000000001</c:v>
                </c:pt>
                <c:pt idx="8">
                  <c:v>11816.482807342471</c:v>
                </c:pt>
                <c:pt idx="9">
                  <c:v>5871.241</c:v>
                </c:pt>
                <c:pt idx="10">
                  <c:v>6326.7449999999999</c:v>
                </c:pt>
                <c:pt idx="11">
                  <c:v>20183.518</c:v>
                </c:pt>
                <c:pt idx="12">
                  <c:v>11581.744999999999</c:v>
                </c:pt>
                <c:pt idx="13">
                  <c:v>4618.7703876214946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#,##0.0</c:formatCode>
                <c:ptCount val="14"/>
                <c:pt idx="0">
                  <c:v>1684.7769999999998</c:v>
                </c:pt>
                <c:pt idx="1">
                  <c:v>27542.133313097554</c:v>
                </c:pt>
                <c:pt idx="2">
                  <c:v>32150.954348650819</c:v>
                </c:pt>
                <c:pt idx="3">
                  <c:v>5016.1790000000001</c:v>
                </c:pt>
                <c:pt idx="4">
                  <c:v>35572.506170197441</c:v>
                </c:pt>
                <c:pt idx="5">
                  <c:v>21177.404999999999</c:v>
                </c:pt>
                <c:pt idx="6">
                  <c:v>6193.1789999999992</c:v>
                </c:pt>
                <c:pt idx="7">
                  <c:v>13343.030999999999</c:v>
                </c:pt>
                <c:pt idx="8">
                  <c:v>21187.87353720696</c:v>
                </c:pt>
                <c:pt idx="9">
                  <c:v>24040.016000000003</c:v>
                </c:pt>
                <c:pt idx="10">
                  <c:v>21704.194</c:v>
                </c:pt>
                <c:pt idx="11">
                  <c:v>39052.565999999999</c:v>
                </c:pt>
                <c:pt idx="12">
                  <c:v>10534.53</c:v>
                </c:pt>
                <c:pt idx="13">
                  <c:v>14174.240722540626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#,##0.0</c:formatCode>
                <c:ptCount val="14"/>
                <c:pt idx="0">
                  <c:v>414556.73800000007</c:v>
                </c:pt>
                <c:pt idx="1">
                  <c:v>379996.758708551</c:v>
                </c:pt>
                <c:pt idx="2">
                  <c:v>398715.85215436597</c:v>
                </c:pt>
                <c:pt idx="3">
                  <c:v>118524.147</c:v>
                </c:pt>
                <c:pt idx="4">
                  <c:v>227027.56045625487</c:v>
                </c:pt>
                <c:pt idx="5">
                  <c:v>302711.06199999998</c:v>
                </c:pt>
                <c:pt idx="6">
                  <c:v>234496.21999999997</c:v>
                </c:pt>
                <c:pt idx="7">
                  <c:v>424171.56400000001</c:v>
                </c:pt>
                <c:pt idx="8">
                  <c:v>254627.4719456202</c:v>
                </c:pt>
                <c:pt idx="9">
                  <c:v>229240.55</c:v>
                </c:pt>
                <c:pt idx="10">
                  <c:v>278799.19299999997</c:v>
                </c:pt>
                <c:pt idx="11">
                  <c:v>886792.45299999998</c:v>
                </c:pt>
                <c:pt idx="12">
                  <c:v>330751.27999999997</c:v>
                </c:pt>
                <c:pt idx="13">
                  <c:v>282446.81239685311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#,##0.0</c:formatCode>
                <c:ptCount val="14"/>
                <c:pt idx="0">
                  <c:v>878938.82</c:v>
                </c:pt>
                <c:pt idx="1">
                  <c:v>164126.3850408447</c:v>
                </c:pt>
                <c:pt idx="2">
                  <c:v>355811.21988151799</c:v>
                </c:pt>
                <c:pt idx="3">
                  <c:v>104240.00199999999</c:v>
                </c:pt>
                <c:pt idx="4">
                  <c:v>115935.56152214129</c:v>
                </c:pt>
                <c:pt idx="5">
                  <c:v>241809.15399999998</c:v>
                </c:pt>
                <c:pt idx="6">
                  <c:v>138770.633</c:v>
                </c:pt>
                <c:pt idx="7">
                  <c:v>404978.43300000002</c:v>
                </c:pt>
                <c:pt idx="8">
                  <c:v>187587.81729734759</c:v>
                </c:pt>
                <c:pt idx="9">
                  <c:v>141977.09299999999</c:v>
                </c:pt>
                <c:pt idx="10">
                  <c:v>218706.43299999996</c:v>
                </c:pt>
                <c:pt idx="11">
                  <c:v>514906.35100000002</c:v>
                </c:pt>
                <c:pt idx="12">
                  <c:v>327554.24900000001</c:v>
                </c:pt>
                <c:pt idx="13">
                  <c:v>133736.8930113083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#,##0.0</c:formatCode>
                <c:ptCount val="14"/>
                <c:pt idx="0">
                  <c:v>26971.212</c:v>
                </c:pt>
                <c:pt idx="1">
                  <c:v>13655.02893564531</c:v>
                </c:pt>
                <c:pt idx="2">
                  <c:v>15896.214297195191</c:v>
                </c:pt>
                <c:pt idx="3">
                  <c:v>12.959</c:v>
                </c:pt>
                <c:pt idx="4">
                  <c:v>2498.4879257143298</c:v>
                </c:pt>
                <c:pt idx="5">
                  <c:v>562.548</c:v>
                </c:pt>
                <c:pt idx="6">
                  <c:v>0</c:v>
                </c:pt>
                <c:pt idx="7">
                  <c:v>11004.674000000001</c:v>
                </c:pt>
                <c:pt idx="8">
                  <c:v>427.87451756323094</c:v>
                </c:pt>
                <c:pt idx="9">
                  <c:v>1277.376</c:v>
                </c:pt>
                <c:pt idx="10">
                  <c:v>233.62099999999998</c:v>
                </c:pt>
                <c:pt idx="11">
                  <c:v>995.10500000000025</c:v>
                </c:pt>
                <c:pt idx="12">
                  <c:v>127538.201</c:v>
                </c:pt>
                <c:pt idx="13">
                  <c:v>1813.1038482331448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337344"/>
        <c:axId val="79338880"/>
      </c:barChart>
      <c:catAx>
        <c:axId val="7933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9338880"/>
        <c:crosses val="autoZero"/>
        <c:auto val="1"/>
        <c:lblAlgn val="ctr"/>
        <c:lblOffset val="100"/>
        <c:noMultiLvlLbl val="0"/>
      </c:catAx>
      <c:valAx>
        <c:axId val="793388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933734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#,##0.0</c:formatCode>
                <c:ptCount val="12"/>
                <c:pt idx="0">
                  <c:v>3511439.7860000003</c:v>
                </c:pt>
                <c:pt idx="1">
                  <c:v>3185113.2930000001</c:v>
                </c:pt>
                <c:pt idx="2">
                  <c:v>3187524.6859999998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#,##0.0</c:formatCode>
                <c:ptCount val="12"/>
                <c:pt idx="0">
                  <c:v>1313038.4450000003</c:v>
                </c:pt>
                <c:pt idx="1">
                  <c:v>1180818.044</c:v>
                </c:pt>
                <c:pt idx="2">
                  <c:v>1182970.656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#,##0.0</c:formatCode>
                <c:ptCount val="12"/>
                <c:pt idx="0">
                  <c:v>574697.88300000003</c:v>
                </c:pt>
                <c:pt idx="1">
                  <c:v>519706.06700000004</c:v>
                </c:pt>
                <c:pt idx="2">
                  <c:v>505349.13099999999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#,##0.0</c:formatCode>
                <c:ptCount val="12"/>
                <c:pt idx="0">
                  <c:v>4983.5930000000008</c:v>
                </c:pt>
                <c:pt idx="1">
                  <c:v>5521.9160000000002</c:v>
                </c:pt>
                <c:pt idx="2">
                  <c:v>5338.8040000000001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368576"/>
        <c:axId val="79370112"/>
      </c:barChart>
      <c:catAx>
        <c:axId val="7936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79370112"/>
        <c:crosses val="autoZero"/>
        <c:auto val="1"/>
        <c:lblAlgn val="ctr"/>
        <c:lblOffset val="100"/>
        <c:noMultiLvlLbl val="0"/>
      </c:catAx>
      <c:valAx>
        <c:axId val="7937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7936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368272359026323"/>
          <c:y val="0.35470185185185188"/>
          <c:w val="0.29591733295876421"/>
          <c:h val="0.60275648148148153"/>
        </c:manualLayout>
      </c:layout>
      <c:doughnutChart>
        <c:varyColors val="1"/>
        <c:ser>
          <c:idx val="0"/>
          <c:order val="0"/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#,##0.0</c:formatCode>
                <c:ptCount val="4"/>
                <c:pt idx="0">
                  <c:v>1625838.628</c:v>
                </c:pt>
                <c:pt idx="1">
                  <c:v>3739598.3629999999</c:v>
                </c:pt>
                <c:pt idx="2">
                  <c:v>1396145.9989999998</c:v>
                </c:pt>
                <c:pt idx="3">
                  <c:v>3122494.7750000004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#,##0.0</c:formatCode>
                <c:ptCount val="4"/>
                <c:pt idx="0">
                  <c:v>21660.995999999999</c:v>
                </c:pt>
                <c:pt idx="1">
                  <c:v>810218.71500000008</c:v>
                </c:pt>
                <c:pt idx="2">
                  <c:v>353600</c:v>
                </c:pt>
                <c:pt idx="3">
                  <c:v>414273.37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'4.1'!$B$11:$D$11</c:f>
              <c:numCache>
                <c:formatCode>#,##0.0</c:formatCode>
                <c:ptCount val="3"/>
                <c:pt idx="0">
                  <c:v>209.28066199999995</c:v>
                </c:pt>
                <c:pt idx="1">
                  <c:v>189.17064100000005</c:v>
                </c:pt>
                <c:pt idx="2">
                  <c:v>213.65820100000002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'4.1'!$B$12:$D$12</c:f>
              <c:numCache>
                <c:formatCode>#,##0.0</c:formatCode>
                <c:ptCount val="3"/>
                <c:pt idx="0">
                  <c:v>1.211635</c:v>
                </c:pt>
                <c:pt idx="1">
                  <c:v>0.88896900000000001</c:v>
                </c:pt>
                <c:pt idx="2">
                  <c:v>0.94616100000000003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'4.1'!$B$13:$D$13</c:f>
              <c:numCache>
                <c:formatCode>#,##0.0</c:formatCode>
                <c:ptCount val="3"/>
                <c:pt idx="0">
                  <c:v>219.660066</c:v>
                </c:pt>
                <c:pt idx="1">
                  <c:v>219.15549799999999</c:v>
                </c:pt>
                <c:pt idx="2">
                  <c:v>187.89344999999997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'4.1'!$B$14:$D$14</c:f>
              <c:numCache>
                <c:formatCode>#,##0.0</c:formatCode>
                <c:ptCount val="3"/>
                <c:pt idx="0">
                  <c:v>3555.4497609999999</c:v>
                </c:pt>
                <c:pt idx="1">
                  <c:v>2831.7130470000002</c:v>
                </c:pt>
                <c:pt idx="2">
                  <c:v>2715.5209829999994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'4.1'!$B$15:$D$15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'4.1'!$B$16:$D$16</c:f>
              <c:numCache>
                <c:formatCode>#,##0.0</c:formatCode>
                <c:ptCount val="3"/>
                <c:pt idx="0">
                  <c:v>5.9531499999999999</c:v>
                </c:pt>
                <c:pt idx="1">
                  <c:v>5.1490429999999998</c:v>
                </c:pt>
                <c:pt idx="2">
                  <c:v>5.6093789999999997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'4.1'!$B$17:$D$17</c:f>
              <c:numCache>
                <c:formatCode>#,##0.0</c:formatCode>
                <c:ptCount val="3"/>
                <c:pt idx="0">
                  <c:v>2.3713090000000001</c:v>
                </c:pt>
                <c:pt idx="1">
                  <c:v>3.307426</c:v>
                </c:pt>
                <c:pt idx="2">
                  <c:v>3.3413249999999999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'4.1'!$B$18:$D$18</c:f>
              <c:numCache>
                <c:formatCode>#,##0.0</c:formatCode>
                <c:ptCount val="3"/>
                <c:pt idx="0">
                  <c:v>18.799678</c:v>
                </c:pt>
                <c:pt idx="1">
                  <c:v>19.575944</c:v>
                </c:pt>
                <c:pt idx="2">
                  <c:v>18.789351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'4.1'!$B$19:$D$19</c:f>
              <c:numCache>
                <c:formatCode>#,##0.0</c:formatCode>
                <c:ptCount val="3"/>
                <c:pt idx="0">
                  <c:v>63.126477999999999</c:v>
                </c:pt>
                <c:pt idx="1">
                  <c:v>63.131625000000014</c:v>
                </c:pt>
                <c:pt idx="2">
                  <c:v>66.459043000000008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'4.1'!$B$20:$D$20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'4.1'!$B$21:$D$21</c:f>
              <c:numCache>
                <c:formatCode>#,##0.0</c:formatCode>
                <c:ptCount val="3"/>
                <c:pt idx="0">
                  <c:v>1.1156269999999999</c:v>
                </c:pt>
                <c:pt idx="1">
                  <c:v>1.1848270000000001</c:v>
                </c:pt>
                <c:pt idx="2">
                  <c:v>2.192618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'4.1'!$B$22:$D$22</c:f>
              <c:numCache>
                <c:formatCode>#,##0.0</c:formatCode>
                <c:ptCount val="3"/>
                <c:pt idx="0">
                  <c:v>64.993981000000005</c:v>
                </c:pt>
                <c:pt idx="1">
                  <c:v>51.031024000000002</c:v>
                </c:pt>
                <c:pt idx="2">
                  <c:v>56.026326999999995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011200"/>
        <c:axId val="228192640"/>
      </c:barChart>
      <c:catAx>
        <c:axId val="22701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8192640"/>
        <c:crosses val="autoZero"/>
        <c:auto val="1"/>
        <c:lblAlgn val="ctr"/>
        <c:lblOffset val="100"/>
        <c:noMultiLvlLbl val="0"/>
      </c:catAx>
      <c:valAx>
        <c:axId val="22819264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70112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#,##0.0</c:formatCode>
                <c:ptCount val="4"/>
                <c:pt idx="0">
                  <c:v>316352.93300000002</c:v>
                </c:pt>
                <c:pt idx="1">
                  <c:v>1525917.9730000002</c:v>
                </c:pt>
                <c:pt idx="2">
                  <c:v>608881.045338355</c:v>
                </c:pt>
                <c:pt idx="3">
                  <c:v>1225675.1936616451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#,##0.0</c:formatCode>
                <c:ptCount val="4"/>
                <c:pt idx="0">
                  <c:v>0</c:v>
                </c:pt>
                <c:pt idx="1">
                  <c:v>15571.328000000001</c:v>
                </c:pt>
                <c:pt idx="2">
                  <c:v>272.98500000000001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507456"/>
        <c:axId val="79508992"/>
      </c:barChart>
      <c:catAx>
        <c:axId val="7950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508992"/>
        <c:crosses val="autoZero"/>
        <c:auto val="1"/>
        <c:lblAlgn val="ctr"/>
        <c:lblOffset val="100"/>
        <c:noMultiLvlLbl val="0"/>
      </c:catAx>
      <c:valAx>
        <c:axId val="79508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9507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524992"/>
        <c:axId val="79526528"/>
      </c:barChart>
      <c:catAx>
        <c:axId val="7952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526528"/>
        <c:crosses val="autoZero"/>
        <c:auto val="1"/>
        <c:lblAlgn val="ctr"/>
        <c:lblOffset val="100"/>
        <c:noMultiLvlLbl val="0"/>
      </c:catAx>
      <c:valAx>
        <c:axId val="7952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95249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550720"/>
        <c:axId val="79556608"/>
      </c:barChart>
      <c:catAx>
        <c:axId val="7955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556608"/>
        <c:crosses val="autoZero"/>
        <c:auto val="1"/>
        <c:lblAlgn val="ctr"/>
        <c:lblOffset val="100"/>
        <c:noMultiLvlLbl val="0"/>
      </c:catAx>
      <c:valAx>
        <c:axId val="79556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95507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735616"/>
        <c:axId val="80741504"/>
      </c:barChart>
      <c:catAx>
        <c:axId val="8073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741504"/>
        <c:crosses val="autoZero"/>
        <c:auto val="1"/>
        <c:lblAlgn val="ctr"/>
        <c:lblOffset val="100"/>
        <c:noMultiLvlLbl val="0"/>
      </c:catAx>
      <c:valAx>
        <c:axId val="80741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07356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14471.272999999999</c:v>
                </c:pt>
                <c:pt idx="2">
                  <c:v>0</c:v>
                </c:pt>
                <c:pt idx="3">
                  <c:v>20962.062000000005</c:v>
                </c:pt>
                <c:pt idx="4">
                  <c:v>9196.023000000001</c:v>
                </c:pt>
                <c:pt idx="5">
                  <c:v>0</c:v>
                </c:pt>
                <c:pt idx="6">
                  <c:v>0</c:v>
                </c:pt>
                <c:pt idx="7">
                  <c:v>3540.8859999999986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1.1029848408319179E-2</c:v>
                </c:pt>
                <c:pt idx="1">
                  <c:v>0.13301230714535367</c:v>
                </c:pt>
                <c:pt idx="2">
                  <c:v>0.14990037543014517</c:v>
                </c:pt>
                <c:pt idx="3">
                  <c:v>8.6987569308576845E-2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819712"/>
        <c:axId val="80821248"/>
      </c:barChart>
      <c:catAx>
        <c:axId val="808197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0821248"/>
        <c:crosses val="autoZero"/>
        <c:auto val="1"/>
        <c:lblAlgn val="ctr"/>
        <c:lblOffset val="100"/>
        <c:noMultiLvlLbl val="0"/>
      </c:catAx>
      <c:valAx>
        <c:axId val="808212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08197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1.4051060036321526E-2</c:v>
                </c:pt>
                <c:pt idx="2">
                  <c:v>0</c:v>
                </c:pt>
                <c:pt idx="3">
                  <c:v>1.9929905209365432E-2</c:v>
                </c:pt>
                <c:pt idx="4">
                  <c:v>1.0909673651316499E-2</c:v>
                </c:pt>
                <c:pt idx="5">
                  <c:v>0</c:v>
                </c:pt>
                <c:pt idx="6">
                  <c:v>0</c:v>
                </c:pt>
                <c:pt idx="7">
                  <c:v>1.0461879323572957E-2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833536"/>
        <c:axId val="80835328"/>
      </c:barChart>
      <c:catAx>
        <c:axId val="80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0835328"/>
        <c:crosses val="autoZero"/>
        <c:auto val="1"/>
        <c:lblAlgn val="ctr"/>
        <c:lblOffset val="100"/>
        <c:noMultiLvlLbl val="0"/>
      </c:catAx>
      <c:valAx>
        <c:axId val="80835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08335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'7.1'!$K$32:$M$32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'7.1'!$K$33:$M$33</c:f>
              <c:numCache>
                <c:formatCode>#,##0.0</c:formatCode>
                <c:ptCount val="3"/>
                <c:pt idx="0">
                  <c:v>5204.2969999999996</c:v>
                </c:pt>
                <c:pt idx="1">
                  <c:v>4732.0050000000001</c:v>
                </c:pt>
                <c:pt idx="2">
                  <c:v>4534.9709999999995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'7.1'!$K$34:$M$34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'7.1'!$K$35:$M$35</c:f>
              <c:numCache>
                <c:formatCode>#,##0.0</c:formatCode>
                <c:ptCount val="3"/>
                <c:pt idx="0">
                  <c:v>7410.9110000000037</c:v>
                </c:pt>
                <c:pt idx="1">
                  <c:v>6873.5550000000021</c:v>
                </c:pt>
                <c:pt idx="2">
                  <c:v>6677.5959999999986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'7.1'!$K$36:$M$36</c:f>
              <c:numCache>
                <c:formatCode>#,##0.0</c:formatCode>
                <c:ptCount val="3"/>
                <c:pt idx="0">
                  <c:v>1883.8529999999998</c:v>
                </c:pt>
                <c:pt idx="1">
                  <c:v>3392.8419999999996</c:v>
                </c:pt>
                <c:pt idx="2">
                  <c:v>3919.3280000000004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'7.1'!$K$38:$M$38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'7.1'!$K$39:$M$39</c:f>
              <c:numCache>
                <c:formatCode>#,##0.0</c:formatCode>
                <c:ptCount val="3"/>
                <c:pt idx="0">
                  <c:v>549.84700000000021</c:v>
                </c:pt>
                <c:pt idx="1">
                  <c:v>901.89300000000026</c:v>
                </c:pt>
                <c:pt idx="2">
                  <c:v>2089.1459999999979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872576"/>
        <c:axId val="80874112"/>
      </c:barChart>
      <c:catAx>
        <c:axId val="808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0874112"/>
        <c:crosses val="autoZero"/>
        <c:auto val="1"/>
        <c:lblAlgn val="ctr"/>
        <c:lblOffset val="100"/>
        <c:noMultiLvlLbl val="0"/>
      </c:catAx>
      <c:valAx>
        <c:axId val="80874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087257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JE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'4.1'!$B$8:$D$8</c:f>
              <c:numCache>
                <c:formatCode>#,##0.0</c:formatCode>
                <c:ptCount val="3"/>
                <c:pt idx="0">
                  <c:v>2558.0812500000002</c:v>
                </c:pt>
                <c:pt idx="1">
                  <c:v>2422.0693500000002</c:v>
                </c:pt>
                <c:pt idx="2">
                  <c:v>2259.24766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4273408"/>
        <c:axId val="234279680"/>
      </c:barChart>
      <c:catAx>
        <c:axId val="23427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279680"/>
        <c:crosses val="autoZero"/>
        <c:auto val="1"/>
        <c:lblAlgn val="ctr"/>
        <c:lblOffset val="100"/>
        <c:noMultiLvlLbl val="0"/>
      </c:catAx>
      <c:valAx>
        <c:axId val="2342796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27340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1.3404202318921764E-3</c:v>
                </c:pt>
                <c:pt idx="2">
                  <c:v>0</c:v>
                </c:pt>
                <c:pt idx="3">
                  <c:v>2.0051317062876921E-2</c:v>
                </c:pt>
                <c:pt idx="4">
                  <c:v>1.876519838763599E-2</c:v>
                </c:pt>
                <c:pt idx="5">
                  <c:v>0</c:v>
                </c:pt>
                <c:pt idx="6">
                  <c:v>0</c:v>
                </c:pt>
                <c:pt idx="7">
                  <c:v>9.0176537550106638E-3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886784"/>
        <c:axId val="80896768"/>
      </c:barChart>
      <c:catAx>
        <c:axId val="80886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0896768"/>
        <c:crosses val="autoZero"/>
        <c:auto val="1"/>
        <c:lblAlgn val="ctr"/>
        <c:lblOffset val="100"/>
        <c:noMultiLvlLbl val="0"/>
      </c:catAx>
      <c:valAx>
        <c:axId val="808967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08867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25824"/>
        <c:axId val="80927360"/>
      </c:barChart>
      <c:catAx>
        <c:axId val="8092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927360"/>
        <c:crosses val="autoZero"/>
        <c:auto val="1"/>
        <c:lblAlgn val="ctr"/>
        <c:lblOffset val="100"/>
        <c:noMultiLvlLbl val="0"/>
      </c:catAx>
      <c:valAx>
        <c:axId val="80927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09258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4180832.5100000002</c:v>
                </c:pt>
                <c:pt idx="1">
                  <c:v>130893.94800000002</c:v>
                </c:pt>
                <c:pt idx="2">
                  <c:v>0</c:v>
                </c:pt>
                <c:pt idx="3">
                  <c:v>75665.231</c:v>
                </c:pt>
                <c:pt idx="4">
                  <c:v>51997.545000000013</c:v>
                </c:pt>
                <c:pt idx="5">
                  <c:v>0</c:v>
                </c:pt>
                <c:pt idx="6">
                  <c:v>0</c:v>
                </c:pt>
                <c:pt idx="7">
                  <c:v>48608.53800000003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1.9693572329998195E-2</c:v>
                </c:pt>
                <c:pt idx="1">
                  <c:v>4.2590392609878014E-2</c:v>
                </c:pt>
                <c:pt idx="2">
                  <c:v>8.6918612008355808E-2</c:v>
                </c:pt>
                <c:pt idx="3">
                  <c:v>7.9790294957155061E-2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657216"/>
        <c:axId val="81671296"/>
      </c:barChart>
      <c:catAx>
        <c:axId val="81657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1671296"/>
        <c:crosses val="autoZero"/>
        <c:auto val="1"/>
        <c:lblAlgn val="ctr"/>
        <c:lblOffset val="100"/>
        <c:noMultiLvlLbl val="0"/>
      </c:catAx>
      <c:valAx>
        <c:axId val="816712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1657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1.9037885149252864E-2</c:v>
                </c:pt>
                <c:pt idx="2">
                  <c:v>0</c:v>
                </c:pt>
                <c:pt idx="3">
                  <c:v>5.1938380806111281E-2</c:v>
                </c:pt>
                <c:pt idx="4">
                  <c:v>0.14375839482066904</c:v>
                </c:pt>
                <c:pt idx="5">
                  <c:v>0</c:v>
                </c:pt>
                <c:pt idx="6">
                  <c:v>0</c:v>
                </c:pt>
                <c:pt idx="7">
                  <c:v>0.11816798287294296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683584"/>
        <c:axId val="81685120"/>
      </c:barChart>
      <c:catAx>
        <c:axId val="81683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1685120"/>
        <c:crosses val="autoZero"/>
        <c:auto val="1"/>
        <c:lblAlgn val="ctr"/>
        <c:lblOffset val="100"/>
        <c:noMultiLvlLbl val="0"/>
      </c:catAx>
      <c:valAx>
        <c:axId val="816851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16835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'7.2'!$K$31:$M$31</c:f>
              <c:numCache>
                <c:formatCode>#,##0.0</c:formatCode>
                <c:ptCount val="3"/>
                <c:pt idx="0">
                  <c:v>1527544.14</c:v>
                </c:pt>
                <c:pt idx="1">
                  <c:v>1510496.6</c:v>
                </c:pt>
                <c:pt idx="2">
                  <c:v>1142791.77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'7.2'!$K$32:$M$32</c:f>
              <c:numCache>
                <c:formatCode>#,##0.0</c:formatCode>
                <c:ptCount val="3"/>
                <c:pt idx="0">
                  <c:v>43309.108</c:v>
                </c:pt>
                <c:pt idx="1">
                  <c:v>40997.092000000004</c:v>
                </c:pt>
                <c:pt idx="2">
                  <c:v>46587.748000000007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'7.2'!$K$34:$M$34</c:f>
              <c:numCache>
                <c:formatCode>#,##0.0</c:formatCode>
                <c:ptCount val="3"/>
                <c:pt idx="0">
                  <c:v>25726.507999999998</c:v>
                </c:pt>
                <c:pt idx="1">
                  <c:v>24105.577000000005</c:v>
                </c:pt>
                <c:pt idx="2">
                  <c:v>25833.145999999993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'7.2'!$K$35:$M$35</c:f>
              <c:numCache>
                <c:formatCode>#,##0.0</c:formatCode>
                <c:ptCount val="3"/>
                <c:pt idx="0">
                  <c:v>11196.025</c:v>
                </c:pt>
                <c:pt idx="1">
                  <c:v>15333.349000000009</c:v>
                </c:pt>
                <c:pt idx="2">
                  <c:v>25468.171000000002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'7.2'!$K$38:$M$38</c:f>
              <c:numCache>
                <c:formatCode>#,##0.0</c:formatCode>
                <c:ptCount val="3"/>
                <c:pt idx="0">
                  <c:v>9462.9030000000294</c:v>
                </c:pt>
                <c:pt idx="1">
                  <c:v>12319.464000000031</c:v>
                </c:pt>
                <c:pt idx="2">
                  <c:v>26826.170999999966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710080"/>
        <c:axId val="81720064"/>
      </c:barChart>
      <c:catAx>
        <c:axId val="817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1720064"/>
        <c:crosses val="autoZero"/>
        <c:auto val="1"/>
        <c:lblAlgn val="ctr"/>
        <c:lblOffset val="100"/>
        <c:noMultiLvlLbl val="0"/>
      </c:catAx>
      <c:valAx>
        <c:axId val="81720064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1710080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0.57751105269348735</c:v>
                </c:pt>
                <c:pt idx="1">
                  <c:v>1.212421990321394E-2</c:v>
                </c:pt>
                <c:pt idx="2">
                  <c:v>0</c:v>
                </c:pt>
                <c:pt idx="3">
                  <c:v>7.2377781222897994E-2</c:v>
                </c:pt>
                <c:pt idx="4">
                  <c:v>0.10610502470416069</c:v>
                </c:pt>
                <c:pt idx="5">
                  <c:v>0</c:v>
                </c:pt>
                <c:pt idx="6">
                  <c:v>0</c:v>
                </c:pt>
                <c:pt idx="7">
                  <c:v>0.12379245342021149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125952"/>
        <c:axId val="82127488"/>
      </c:barChart>
      <c:catAx>
        <c:axId val="82125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127488"/>
        <c:crosses val="autoZero"/>
        <c:auto val="1"/>
        <c:lblAlgn val="ctr"/>
        <c:lblOffset val="100"/>
        <c:noMultiLvlLbl val="0"/>
      </c:catAx>
      <c:valAx>
        <c:axId val="821274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1259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168832"/>
        <c:axId val="82174720"/>
      </c:barChart>
      <c:catAx>
        <c:axId val="8216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174720"/>
        <c:crosses val="autoZero"/>
        <c:auto val="1"/>
        <c:lblAlgn val="ctr"/>
        <c:lblOffset val="100"/>
        <c:noMultiLvlLbl val="0"/>
      </c:catAx>
      <c:valAx>
        <c:axId val="82174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168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144426.508</c:v>
                </c:pt>
                <c:pt idx="2">
                  <c:v>151041.32199999999</c:v>
                </c:pt>
                <c:pt idx="3">
                  <c:v>104662.15500000001</c:v>
                </c:pt>
                <c:pt idx="4">
                  <c:v>14091.994000000002</c:v>
                </c:pt>
                <c:pt idx="5">
                  <c:v>0</c:v>
                </c:pt>
                <c:pt idx="6">
                  <c:v>4821.5520000000006</c:v>
                </c:pt>
                <c:pt idx="7">
                  <c:v>98629.209000000119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4.2636401635444313E-2</c:v>
                </c:pt>
                <c:pt idx="1">
                  <c:v>0.11649523466008818</c:v>
                </c:pt>
                <c:pt idx="2">
                  <c:v>8.6118594054308648E-2</c:v>
                </c:pt>
                <c:pt idx="3">
                  <c:v>8.3720508109271008E-2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77504"/>
        <c:axId val="82279040"/>
      </c:barChart>
      <c:catAx>
        <c:axId val="822775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279040"/>
        <c:crosses val="autoZero"/>
        <c:auto val="1"/>
        <c:lblAlgn val="ctr"/>
        <c:lblOffset val="100"/>
        <c:noMultiLvlLbl val="0"/>
      </c:catAx>
      <c:valAx>
        <c:axId val="8227904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27750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PSE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'4.2'!$B$22:$D$22</c:f>
              <c:numCache>
                <c:formatCode>#,##0.0</c:formatCode>
                <c:ptCount val="3"/>
                <c:pt idx="0">
                  <c:v>0.28917699999999996</c:v>
                </c:pt>
                <c:pt idx="1">
                  <c:v>0.17677400000000001</c:v>
                </c:pt>
                <c:pt idx="2">
                  <c:v>0.20238199999999998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'4.2'!$B$23:$D$23</c:f>
              <c:numCache>
                <c:formatCode>#,##0.0</c:formatCode>
                <c:ptCount val="3"/>
                <c:pt idx="0">
                  <c:v>224.82220700000013</c:v>
                </c:pt>
                <c:pt idx="1">
                  <c:v>207.67798500000035</c:v>
                </c:pt>
                <c:pt idx="2">
                  <c:v>222.37976100000009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'4.2'!$B$24:$D$24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'4.2'!$B$25:$D$25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'4.2'!$B$26:$D$26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'4.2'!$B$27:$D$27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'4.2'!$B$28:$D$28</c:f>
              <c:numCache>
                <c:formatCode>#,##0.0</c:formatCode>
                <c:ptCount val="3"/>
                <c:pt idx="0">
                  <c:v>1.186E-3</c:v>
                </c:pt>
                <c:pt idx="1">
                  <c:v>1.7829999999999999E-3</c:v>
                </c:pt>
                <c:pt idx="2">
                  <c:v>4.2299999999999998E-4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'4.2'!$B$29:$D$29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'4.2'!$B$30:$D$30</c:f>
              <c:numCache>
                <c:formatCode>#,##0.0</c:formatCode>
                <c:ptCount val="3"/>
                <c:pt idx="0">
                  <c:v>19.560296000000001</c:v>
                </c:pt>
                <c:pt idx="1">
                  <c:v>18.718648000000002</c:v>
                </c:pt>
                <c:pt idx="2">
                  <c:v>19.925381000000009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'4.2'!$B$31:$D$31</c:f>
              <c:numCache>
                <c:formatCode>#,##0.0</c:formatCode>
                <c:ptCount val="3"/>
                <c:pt idx="0">
                  <c:v>0.59141099999999991</c:v>
                </c:pt>
                <c:pt idx="1">
                  <c:v>0.25639999999999996</c:v>
                </c:pt>
                <c:pt idx="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'4.2'!$B$32:$D$32</c:f>
              <c:numCache>
                <c:formatCode>#,##0.0</c:formatCode>
                <c:ptCount val="3"/>
                <c:pt idx="0">
                  <c:v>0.60577199999999987</c:v>
                </c:pt>
                <c:pt idx="1">
                  <c:v>0.60523299999999991</c:v>
                </c:pt>
                <c:pt idx="2">
                  <c:v>0.667547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'4.2'!$B$33:$D$33</c:f>
              <c:numCache>
                <c:formatCode>#,##0.0</c:formatCode>
                <c:ptCount val="3"/>
                <c:pt idx="0">
                  <c:v>117.37289599999998</c:v>
                </c:pt>
                <c:pt idx="1">
                  <c:v>107.12273700000004</c:v>
                </c:pt>
                <c:pt idx="2">
                  <c:v>104.31270499999989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5497088"/>
        <c:axId val="355498624"/>
      </c:barChart>
      <c:catAx>
        <c:axId val="35549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355498624"/>
        <c:crosses val="autoZero"/>
        <c:auto val="1"/>
        <c:lblAlgn val="ctr"/>
        <c:lblOffset val="100"/>
        <c:noMultiLvlLbl val="0"/>
      </c:catAx>
      <c:valAx>
        <c:axId val="3554986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3554970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2.1493543911177242E-2</c:v>
                </c:pt>
                <c:pt idx="2">
                  <c:v>8.690869086908691E-2</c:v>
                </c:pt>
                <c:pt idx="3">
                  <c:v>7.9674200765169886E-2</c:v>
                </c:pt>
                <c:pt idx="4">
                  <c:v>3.1208741112777015E-2</c:v>
                </c:pt>
                <c:pt idx="5">
                  <c:v>0</c:v>
                </c:pt>
                <c:pt idx="6">
                  <c:v>2.4778194764353473E-2</c:v>
                </c:pt>
                <c:pt idx="7">
                  <c:v>0.21817610498311457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95424"/>
        <c:axId val="82297216"/>
      </c:barChart>
      <c:catAx>
        <c:axId val="82295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297216"/>
        <c:crosses val="autoZero"/>
        <c:auto val="1"/>
        <c:lblAlgn val="ctr"/>
        <c:lblOffset val="100"/>
        <c:noMultiLvlLbl val="0"/>
      </c:catAx>
      <c:valAx>
        <c:axId val="822972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2954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'7.3'!$K$32:$M$32</c:f>
              <c:numCache>
                <c:formatCode>#,##0.0</c:formatCode>
                <c:ptCount val="3"/>
                <c:pt idx="0">
                  <c:v>49313.012999999999</c:v>
                </c:pt>
                <c:pt idx="1">
                  <c:v>49263.192999999999</c:v>
                </c:pt>
                <c:pt idx="2">
                  <c:v>45850.302000000003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'7.3'!$K$33:$M$33</c:f>
              <c:numCache>
                <c:formatCode>#,##0.0</c:formatCode>
                <c:ptCount val="3"/>
                <c:pt idx="0">
                  <c:v>52070.49</c:v>
                </c:pt>
                <c:pt idx="1">
                  <c:v>50811.432000000001</c:v>
                </c:pt>
                <c:pt idx="2">
                  <c:v>48159.4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'7.3'!$K$34:$M$34</c:f>
              <c:numCache>
                <c:formatCode>#,##0.0</c:formatCode>
                <c:ptCount val="3"/>
                <c:pt idx="0">
                  <c:v>37307.870000000003</c:v>
                </c:pt>
                <c:pt idx="1">
                  <c:v>33883.457999999991</c:v>
                </c:pt>
                <c:pt idx="2">
                  <c:v>33470.827000000019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'7.3'!$K$35:$M$35</c:f>
              <c:numCache>
                <c:formatCode>#,##0.0</c:formatCode>
                <c:ptCount val="3"/>
                <c:pt idx="0">
                  <c:v>3534.2559999999999</c:v>
                </c:pt>
                <c:pt idx="1">
                  <c:v>4811.4540000000006</c:v>
                </c:pt>
                <c:pt idx="2">
                  <c:v>5746.2840000000006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'7.3'!$K$37:$M$37</c:f>
              <c:numCache>
                <c:formatCode>#,##0.0</c:formatCode>
                <c:ptCount val="3"/>
                <c:pt idx="0">
                  <c:v>721.13400000000001</c:v>
                </c:pt>
                <c:pt idx="1">
                  <c:v>2195.9630000000002</c:v>
                </c:pt>
                <c:pt idx="2">
                  <c:v>1904.4550000000002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'7.3'!$K$38:$M$38</c:f>
              <c:numCache>
                <c:formatCode>#,##0.0</c:formatCode>
                <c:ptCount val="3"/>
                <c:pt idx="0">
                  <c:v>14383.331999999993</c:v>
                </c:pt>
                <c:pt idx="1">
                  <c:v>28910.245999999974</c:v>
                </c:pt>
                <c:pt idx="2">
                  <c:v>55335.631000000154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38560"/>
        <c:axId val="82340096"/>
      </c:barChart>
      <c:catAx>
        <c:axId val="823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340096"/>
        <c:crosses val="autoZero"/>
        <c:auto val="1"/>
        <c:lblAlgn val="ctr"/>
        <c:lblOffset val="100"/>
        <c:noMultiLvlLbl val="0"/>
      </c:catAx>
      <c:valAx>
        <c:axId val="8234009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33856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1.3377690638877261E-2</c:v>
                </c:pt>
                <c:pt idx="2">
                  <c:v>9.3175787566571328E-2</c:v>
                </c:pt>
                <c:pt idx="3">
                  <c:v>0.10011486724869763</c:v>
                </c:pt>
                <c:pt idx="4">
                  <c:v>2.8755807057830984E-2</c:v>
                </c:pt>
                <c:pt idx="5">
                  <c:v>0</c:v>
                </c:pt>
                <c:pt idx="6">
                  <c:v>1.7955434975580439E-2</c:v>
                </c:pt>
                <c:pt idx="7">
                  <c:v>0.25118121760841294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65056"/>
        <c:axId val="82370944"/>
      </c:barChart>
      <c:catAx>
        <c:axId val="8236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370944"/>
        <c:crosses val="autoZero"/>
        <c:auto val="1"/>
        <c:lblAlgn val="ctr"/>
        <c:lblOffset val="100"/>
        <c:noMultiLvlLbl val="0"/>
      </c:catAx>
      <c:valAx>
        <c:axId val="82370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365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81920"/>
        <c:axId val="82483456"/>
      </c:barChart>
      <c:catAx>
        <c:axId val="824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483456"/>
        <c:crosses val="autoZero"/>
        <c:auto val="1"/>
        <c:lblAlgn val="ctr"/>
        <c:lblOffset val="100"/>
        <c:noMultiLvlLbl val="0"/>
      </c:catAx>
      <c:valAx>
        <c:axId val="824834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4819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541664.57299999997</c:v>
                </c:pt>
                <c:pt idx="2">
                  <c:v>458685.03999999992</c:v>
                </c:pt>
                <c:pt idx="3">
                  <c:v>22428.181</c:v>
                </c:pt>
                <c:pt idx="4">
                  <c:v>9155.3280000000013</c:v>
                </c:pt>
                <c:pt idx="5">
                  <c:v>0</c:v>
                </c:pt>
                <c:pt idx="6">
                  <c:v>53536.198000000004</c:v>
                </c:pt>
                <c:pt idx="7">
                  <c:v>1944.5340000000003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1.4658122320534268E-2</c:v>
                </c:pt>
                <c:pt idx="1">
                  <c:v>2.2286539463524165E-2</c:v>
                </c:pt>
                <c:pt idx="2">
                  <c:v>3.0485559415661459E-2</c:v>
                </c:pt>
                <c:pt idx="3">
                  <c:v>2.4882917984133363E-2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92128"/>
        <c:axId val="82593664"/>
      </c:barChart>
      <c:catAx>
        <c:axId val="825921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593664"/>
        <c:crosses val="autoZero"/>
        <c:auto val="1"/>
        <c:lblAlgn val="ctr"/>
        <c:lblOffset val="100"/>
        <c:noMultiLvlLbl val="0"/>
      </c:catAx>
      <c:valAx>
        <c:axId val="825936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5921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5.1283994680086688E-2</c:v>
                </c:pt>
                <c:pt idx="2">
                  <c:v>0.29336266960029334</c:v>
                </c:pt>
                <c:pt idx="3">
                  <c:v>2.1444611806261237E-2</c:v>
                </c:pt>
                <c:pt idx="4">
                  <c:v>7.17958164637157E-3</c:v>
                </c:pt>
                <c:pt idx="5">
                  <c:v>0</c:v>
                </c:pt>
                <c:pt idx="6">
                  <c:v>0.20007695494129085</c:v>
                </c:pt>
                <c:pt idx="7">
                  <c:v>6.2608600553421719E-3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01856"/>
        <c:axId val="82603392"/>
      </c:barChart>
      <c:catAx>
        <c:axId val="8260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603392"/>
        <c:crosses val="autoZero"/>
        <c:auto val="1"/>
        <c:lblAlgn val="ctr"/>
        <c:lblOffset val="100"/>
        <c:noMultiLvlLbl val="0"/>
      </c:catAx>
      <c:valAx>
        <c:axId val="826033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6018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'7.4'!$K$32:$M$32</c:f>
              <c:numCache>
                <c:formatCode>#,##0.0</c:formatCode>
                <c:ptCount val="3"/>
                <c:pt idx="0">
                  <c:v>201702.69899999999</c:v>
                </c:pt>
                <c:pt idx="1">
                  <c:v>169482.60400000002</c:v>
                </c:pt>
                <c:pt idx="2">
                  <c:v>170479.27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'7.4'!$K$33:$M$33</c:f>
              <c:numCache>
                <c:formatCode>#,##0.0</c:formatCode>
                <c:ptCount val="3"/>
                <c:pt idx="0">
                  <c:v>159644.99</c:v>
                </c:pt>
                <c:pt idx="1">
                  <c:v>144266.57999999999</c:v>
                </c:pt>
                <c:pt idx="2">
                  <c:v>154773.47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'7.4'!$K$34:$M$34</c:f>
              <c:numCache>
                <c:formatCode>#,##0.0</c:formatCode>
                <c:ptCount val="3"/>
                <c:pt idx="0">
                  <c:v>8233.4040000000005</c:v>
                </c:pt>
                <c:pt idx="1">
                  <c:v>6949.4219999999996</c:v>
                </c:pt>
                <c:pt idx="2">
                  <c:v>7245.3549999999996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'7.4'!$K$35:$M$35</c:f>
              <c:numCache>
                <c:formatCode>#,##0.0</c:formatCode>
                <c:ptCount val="3"/>
                <c:pt idx="0">
                  <c:v>2288.0170000000007</c:v>
                </c:pt>
                <c:pt idx="1">
                  <c:v>3206.8829999999989</c:v>
                </c:pt>
                <c:pt idx="2">
                  <c:v>3660.4280000000008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'7.4'!$K$37:$M$37</c:f>
              <c:numCache>
                <c:formatCode>#,##0.0</c:formatCode>
                <c:ptCount val="3"/>
                <c:pt idx="0">
                  <c:v>13172.403999999997</c:v>
                </c:pt>
                <c:pt idx="1">
                  <c:v>23315.229000000003</c:v>
                </c:pt>
                <c:pt idx="2">
                  <c:v>17048.565000000002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'7.4'!$K$38:$M$38</c:f>
              <c:numCache>
                <c:formatCode>#,##0.0</c:formatCode>
                <c:ptCount val="3"/>
                <c:pt idx="0">
                  <c:v>313.673</c:v>
                </c:pt>
                <c:pt idx="1">
                  <c:v>415.29500000000007</c:v>
                </c:pt>
                <c:pt idx="2">
                  <c:v>1215.5660000000003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653184"/>
        <c:axId val="82654720"/>
      </c:barChart>
      <c:catAx>
        <c:axId val="826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654720"/>
        <c:crosses val="autoZero"/>
        <c:auto val="1"/>
        <c:lblAlgn val="ctr"/>
        <c:lblOffset val="100"/>
        <c:noMultiLvlLbl val="0"/>
      </c:catAx>
      <c:valAx>
        <c:axId val="826547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65318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5.0172376165416595E-2</c:v>
                </c:pt>
                <c:pt idx="2">
                  <c:v>0.28295793019478649</c:v>
                </c:pt>
                <c:pt idx="3">
                  <c:v>2.1453737154989425E-2</c:v>
                </c:pt>
                <c:pt idx="4">
                  <c:v>1.8682157082891008E-2</c:v>
                </c:pt>
                <c:pt idx="5">
                  <c:v>0</c:v>
                </c:pt>
                <c:pt idx="6">
                  <c:v>0.1993685274013014</c:v>
                </c:pt>
                <c:pt idx="7">
                  <c:v>4.9521883299394323E-3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75584"/>
        <c:axId val="82677120"/>
      </c:barChart>
      <c:catAx>
        <c:axId val="82675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677120"/>
        <c:crosses val="autoZero"/>
        <c:auto val="1"/>
        <c:lblAlgn val="ctr"/>
        <c:lblOffset val="100"/>
        <c:noMultiLvlLbl val="0"/>
      </c:catAx>
      <c:valAx>
        <c:axId val="826771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6755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2448"/>
        <c:axId val="82793984"/>
      </c:barChart>
      <c:catAx>
        <c:axId val="8279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93984"/>
        <c:crosses val="autoZero"/>
        <c:auto val="1"/>
        <c:lblAlgn val="ctr"/>
        <c:lblOffset val="100"/>
        <c:noMultiLvlLbl val="0"/>
      </c:catAx>
      <c:valAx>
        <c:axId val="82793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924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PPE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'4.2'!$B$8:$D$8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'4.2'!$B$9:$D$9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'4.2'!$B$10:$D$10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'4.2'!$B$11:$D$11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'4.2'!$B$12:$D$12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'4.2'!$B$13:$D$13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'4.2'!$B$14:$D$14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'4.2'!$B$15:$D$15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'4.2'!$B$16:$D$16</c:f>
              <c:numCache>
                <c:formatCode>#,##0.0</c:formatCode>
                <c:ptCount val="3"/>
                <c:pt idx="0">
                  <c:v>158.15415999999999</c:v>
                </c:pt>
                <c:pt idx="1">
                  <c:v>143.04498999999998</c:v>
                </c:pt>
                <c:pt idx="2">
                  <c:v>152.68503000000001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'4.2'!$B$17:$D$17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'4.2'!$B$18:$D$18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'4.2'!$B$19:$D$19</c:f>
              <c:numCache>
                <c:formatCode>#,##0.0</c:formatCode>
                <c:ptCount val="3"/>
                <c:pt idx="0">
                  <c:v>465.10889000000003</c:v>
                </c:pt>
                <c:pt idx="1">
                  <c:v>392.45380200000005</c:v>
                </c:pt>
                <c:pt idx="2">
                  <c:v>309.58929999999998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25120"/>
        <c:axId val="46326912"/>
      </c:barChart>
      <c:catAx>
        <c:axId val="4632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6326912"/>
        <c:crosses val="autoZero"/>
        <c:auto val="1"/>
        <c:lblAlgn val="ctr"/>
        <c:lblOffset val="100"/>
        <c:noMultiLvlLbl val="0"/>
      </c:catAx>
      <c:valAx>
        <c:axId val="463269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63251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3058565.75</c:v>
                </c:pt>
                <c:pt idx="1">
                  <c:v>21195.976999999999</c:v>
                </c:pt>
                <c:pt idx="2">
                  <c:v>0</c:v>
                </c:pt>
                <c:pt idx="3">
                  <c:v>129552.25399999999</c:v>
                </c:pt>
                <c:pt idx="4">
                  <c:v>11225.579000000003</c:v>
                </c:pt>
                <c:pt idx="5">
                  <c:v>112750.43000000001</c:v>
                </c:pt>
                <c:pt idx="6">
                  <c:v>6014.1460000000006</c:v>
                </c:pt>
                <c:pt idx="7">
                  <c:v>17664.430999999979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5.5898873800560835E-2</c:v>
                </c:pt>
                <c:pt idx="1">
                  <c:v>5.3339193467273095E-2</c:v>
                </c:pt>
                <c:pt idx="2">
                  <c:v>4.6430323421539764E-2</c:v>
                </c:pt>
                <c:pt idx="3">
                  <c:v>4.7669153271239356E-2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42752"/>
        <c:axId val="82844288"/>
      </c:barChart>
      <c:catAx>
        <c:axId val="828427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844288"/>
        <c:crosses val="autoZero"/>
        <c:auto val="1"/>
        <c:lblAlgn val="ctr"/>
        <c:lblOffset val="100"/>
        <c:noMultiLvlLbl val="0"/>
      </c:catAx>
      <c:valAx>
        <c:axId val="8284428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84275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1.4493657979874714E-3</c:v>
                </c:pt>
                <c:pt idx="2">
                  <c:v>0</c:v>
                </c:pt>
                <c:pt idx="3">
                  <c:v>8.6605515053057108E-2</c:v>
                </c:pt>
                <c:pt idx="4">
                  <c:v>1.5099606207030295E-2</c:v>
                </c:pt>
                <c:pt idx="5">
                  <c:v>0.40546308151941957</c:v>
                </c:pt>
                <c:pt idx="6">
                  <c:v>3.2143124405970891E-2</c:v>
                </c:pt>
                <c:pt idx="7">
                  <c:v>4.4278510194059435E-2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52480"/>
        <c:axId val="82870656"/>
      </c:barChart>
      <c:catAx>
        <c:axId val="82852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2870656"/>
        <c:crosses val="autoZero"/>
        <c:auto val="1"/>
        <c:lblAlgn val="ctr"/>
        <c:lblOffset val="100"/>
        <c:noMultiLvlLbl val="0"/>
      </c:catAx>
      <c:valAx>
        <c:axId val="82870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28524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'7.5'!$K$31:$M$31</c:f>
              <c:numCache>
                <c:formatCode>#,##0.0</c:formatCode>
                <c:ptCount val="3"/>
                <c:pt idx="0">
                  <c:v>1030537.11</c:v>
                </c:pt>
                <c:pt idx="1">
                  <c:v>911572.75</c:v>
                </c:pt>
                <c:pt idx="2">
                  <c:v>1116455.8899999999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'7.5'!$K$32:$M$32</c:f>
              <c:numCache>
                <c:formatCode>#,##0.0</c:formatCode>
                <c:ptCount val="3"/>
                <c:pt idx="0">
                  <c:v>7500.5169999999998</c:v>
                </c:pt>
                <c:pt idx="1">
                  <c:v>6839.2119999999995</c:v>
                </c:pt>
                <c:pt idx="2">
                  <c:v>6856.2479999999996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'7.5'!$K$34:$M$34</c:f>
              <c:numCache>
                <c:formatCode>#,##0.0</c:formatCode>
                <c:ptCount val="3"/>
                <c:pt idx="0">
                  <c:v>42828.782999999989</c:v>
                </c:pt>
                <c:pt idx="1">
                  <c:v>41562.344000000005</c:v>
                </c:pt>
                <c:pt idx="2">
                  <c:v>45161.126999999993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'7.5'!$K$35:$M$35</c:f>
              <c:numCache>
                <c:formatCode>#,##0.0</c:formatCode>
                <c:ptCount val="3"/>
                <c:pt idx="0">
                  <c:v>2188.6410000000001</c:v>
                </c:pt>
                <c:pt idx="1">
                  <c:v>2717.3220000000024</c:v>
                </c:pt>
                <c:pt idx="2">
                  <c:v>6319.6160000000009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'7.5'!$K$36:$M$36</c:f>
              <c:numCache>
                <c:formatCode>#,##0.0</c:formatCode>
                <c:ptCount val="3"/>
                <c:pt idx="0">
                  <c:v>40862.68</c:v>
                </c:pt>
                <c:pt idx="1">
                  <c:v>39519.61</c:v>
                </c:pt>
                <c:pt idx="2">
                  <c:v>32368.14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'7.5'!$K$37:$M$37</c:f>
              <c:numCache>
                <c:formatCode>#,##0.0</c:formatCode>
                <c:ptCount val="3"/>
                <c:pt idx="0">
                  <c:v>1250.854</c:v>
                </c:pt>
                <c:pt idx="1">
                  <c:v>2521.0929999999998</c:v>
                </c:pt>
                <c:pt idx="2">
                  <c:v>2242.1990000000001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'7.5'!$K$38:$M$38</c:f>
              <c:numCache>
                <c:formatCode>#,##0.0</c:formatCode>
                <c:ptCount val="3"/>
                <c:pt idx="0">
                  <c:v>2691.549000000005</c:v>
                </c:pt>
                <c:pt idx="1">
                  <c:v>4562.421999999995</c:v>
                </c:pt>
                <c:pt idx="2">
                  <c:v>10410.459999999979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034880"/>
        <c:axId val="83036416"/>
      </c:barChart>
      <c:catAx>
        <c:axId val="830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036416"/>
        <c:crosses val="autoZero"/>
        <c:auto val="1"/>
        <c:lblAlgn val="ctr"/>
        <c:lblOffset val="100"/>
        <c:noMultiLvlLbl val="0"/>
      </c:catAx>
      <c:valAx>
        <c:axId val="8303641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03488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0.42248894730651276</c:v>
                </c:pt>
                <c:pt idx="1">
                  <c:v>1.9633045693714184E-3</c:v>
                </c:pt>
                <c:pt idx="2">
                  <c:v>0</c:v>
                </c:pt>
                <c:pt idx="3">
                  <c:v>0.12392355872071956</c:v>
                </c:pt>
                <c:pt idx="4">
                  <c:v>2.2906664864918286E-2</c:v>
                </c:pt>
                <c:pt idx="5">
                  <c:v>0.33595218109156899</c:v>
                </c:pt>
                <c:pt idx="6">
                  <c:v>2.2396648928943875E-2</c:v>
                </c:pt>
                <c:pt idx="7">
                  <c:v>4.4986402425064416E-2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053184"/>
        <c:axId val="83059072"/>
      </c:barChart>
      <c:catAx>
        <c:axId val="8305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059072"/>
        <c:crosses val="autoZero"/>
        <c:auto val="1"/>
        <c:lblAlgn val="ctr"/>
        <c:lblOffset val="100"/>
        <c:noMultiLvlLbl val="0"/>
      </c:catAx>
      <c:valAx>
        <c:axId val="830590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0531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092224"/>
        <c:axId val="83093760"/>
      </c:barChart>
      <c:catAx>
        <c:axId val="8309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093760"/>
        <c:crosses val="autoZero"/>
        <c:auto val="1"/>
        <c:lblAlgn val="ctr"/>
        <c:lblOffset val="100"/>
        <c:noMultiLvlLbl val="0"/>
      </c:catAx>
      <c:valAx>
        <c:axId val="83093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0922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167120.655</c:v>
                </c:pt>
                <c:pt idx="2">
                  <c:v>0</c:v>
                </c:pt>
                <c:pt idx="3">
                  <c:v>93020.226999999999</c:v>
                </c:pt>
                <c:pt idx="4">
                  <c:v>34303.349000000002</c:v>
                </c:pt>
                <c:pt idx="5">
                  <c:v>0</c:v>
                </c:pt>
                <c:pt idx="6">
                  <c:v>7752.4120000000003</c:v>
                </c:pt>
                <c:pt idx="7">
                  <c:v>15857.74599999999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6.1188513145592524E-2</c:v>
                </c:pt>
                <c:pt idx="1">
                  <c:v>6.0831365218708862E-2</c:v>
                </c:pt>
                <c:pt idx="2">
                  <c:v>6.3066808745484565E-2</c:v>
                </c:pt>
                <c:pt idx="3">
                  <c:v>6.3560571848203143E-2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72352"/>
        <c:axId val="83178240"/>
      </c:barChart>
      <c:catAx>
        <c:axId val="831723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178240"/>
        <c:crosses val="autoZero"/>
        <c:auto val="1"/>
        <c:lblAlgn val="ctr"/>
        <c:lblOffset val="100"/>
        <c:noMultiLvlLbl val="0"/>
      </c:catAx>
      <c:valAx>
        <c:axId val="8317824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17235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1.8957533677097071E-2</c:v>
                </c:pt>
                <c:pt idx="2">
                  <c:v>0</c:v>
                </c:pt>
                <c:pt idx="3">
                  <c:v>6.1287521732976559E-2</c:v>
                </c:pt>
                <c:pt idx="4">
                  <c:v>2.7843523581827172E-2</c:v>
                </c:pt>
                <c:pt idx="5">
                  <c:v>0</c:v>
                </c:pt>
                <c:pt idx="6">
                  <c:v>3.0064574977152148E-2</c:v>
                </c:pt>
                <c:pt idx="7">
                  <c:v>4.4649166789497263E-2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94624"/>
        <c:axId val="83196160"/>
      </c:barChart>
      <c:catAx>
        <c:axId val="83194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196160"/>
        <c:crosses val="autoZero"/>
        <c:auto val="1"/>
        <c:lblAlgn val="ctr"/>
        <c:lblOffset val="100"/>
        <c:noMultiLvlLbl val="0"/>
      </c:catAx>
      <c:valAx>
        <c:axId val="831961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194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'7.6'!$K$32:$M$32</c:f>
              <c:numCache>
                <c:formatCode>#,##0.0</c:formatCode>
                <c:ptCount val="3"/>
                <c:pt idx="0">
                  <c:v>61863.48</c:v>
                </c:pt>
                <c:pt idx="1">
                  <c:v>58628.134999999995</c:v>
                </c:pt>
                <c:pt idx="2">
                  <c:v>46629.04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'7.6'!$K$34:$M$34</c:f>
              <c:numCache>
                <c:formatCode>#,##0.0</c:formatCode>
                <c:ptCount val="3"/>
                <c:pt idx="0">
                  <c:v>31955.14899999999</c:v>
                </c:pt>
                <c:pt idx="1">
                  <c:v>29825.47600000001</c:v>
                </c:pt>
                <c:pt idx="2">
                  <c:v>31239.601999999999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'7.6'!$K$35:$M$35</c:f>
              <c:numCache>
                <c:formatCode>#,##0.0</c:formatCode>
                <c:ptCount val="3"/>
                <c:pt idx="0">
                  <c:v>7537.7050000000017</c:v>
                </c:pt>
                <c:pt idx="1">
                  <c:v>12048.835999999999</c:v>
                </c:pt>
                <c:pt idx="2">
                  <c:v>14716.807999999999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'7.6'!$K$37:$M$37</c:f>
              <c:numCache>
                <c:formatCode>#,##0.0</c:formatCode>
                <c:ptCount val="3"/>
                <c:pt idx="0">
                  <c:v>1956.2379999999998</c:v>
                </c:pt>
                <c:pt idx="1">
                  <c:v>3200.02</c:v>
                </c:pt>
                <c:pt idx="2">
                  <c:v>2596.154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'7.6'!$K$38:$M$38</c:f>
              <c:numCache>
                <c:formatCode>#,##0.0</c:formatCode>
                <c:ptCount val="3"/>
                <c:pt idx="0">
                  <c:v>2419.8959999999961</c:v>
                </c:pt>
                <c:pt idx="1">
                  <c:v>3834.1290000000017</c:v>
                </c:pt>
                <c:pt idx="2">
                  <c:v>9603.7209999999923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241600"/>
        <c:axId val="83243392"/>
      </c:barChart>
      <c:catAx>
        <c:axId val="8324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243392"/>
        <c:crosses val="autoZero"/>
        <c:auto val="1"/>
        <c:lblAlgn val="ctr"/>
        <c:lblOffset val="100"/>
        <c:noMultiLvlLbl val="0"/>
      </c:catAx>
      <c:valAx>
        <c:axId val="832433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2416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22272"/>
        <c:axId val="46424064"/>
      </c:barChart>
      <c:catAx>
        <c:axId val="46422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424064"/>
        <c:crosses val="autoZero"/>
        <c:auto val="1"/>
        <c:lblAlgn val="ctr"/>
        <c:lblOffset val="100"/>
        <c:noMultiLvlLbl val="0"/>
      </c:catAx>
      <c:valAx>
        <c:axId val="464240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6422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1.5479765127025964E-2</c:v>
                </c:pt>
                <c:pt idx="2">
                  <c:v>0</c:v>
                </c:pt>
                <c:pt idx="3">
                  <c:v>8.8978749554208175E-2</c:v>
                </c:pt>
                <c:pt idx="4">
                  <c:v>6.9998644995267478E-2</c:v>
                </c:pt>
                <c:pt idx="5">
                  <c:v>0</c:v>
                </c:pt>
                <c:pt idx="6">
                  <c:v>2.8869942618042797E-2</c:v>
                </c:pt>
                <c:pt idx="7">
                  <c:v>4.0385277233693853E-2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68352"/>
        <c:axId val="83269888"/>
      </c:barChart>
      <c:catAx>
        <c:axId val="83268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269888"/>
        <c:crosses val="autoZero"/>
        <c:auto val="1"/>
        <c:lblAlgn val="ctr"/>
        <c:lblOffset val="100"/>
        <c:noMultiLvlLbl val="0"/>
      </c:catAx>
      <c:valAx>
        <c:axId val="832698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2683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364480"/>
        <c:axId val="83374464"/>
      </c:barChart>
      <c:catAx>
        <c:axId val="8336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374464"/>
        <c:crosses val="autoZero"/>
        <c:auto val="1"/>
        <c:lblAlgn val="ctr"/>
        <c:lblOffset val="100"/>
        <c:noMultiLvlLbl val="0"/>
      </c:catAx>
      <c:valAx>
        <c:axId val="83374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364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7102.847999999999</c:v>
                </c:pt>
                <c:pt idx="2">
                  <c:v>0</c:v>
                </c:pt>
                <c:pt idx="3">
                  <c:v>38388.498000000007</c:v>
                </c:pt>
                <c:pt idx="4">
                  <c:v>26745.364000000009</c:v>
                </c:pt>
                <c:pt idx="5">
                  <c:v>0</c:v>
                </c:pt>
                <c:pt idx="6">
                  <c:v>47691.003000000004</c:v>
                </c:pt>
                <c:pt idx="7">
                  <c:v>17785.341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1.063552654477614E-2</c:v>
                </c:pt>
                <c:pt idx="1">
                  <c:v>5.554684232703902E-2</c:v>
                </c:pt>
                <c:pt idx="2">
                  <c:v>4.3875580869372419E-2</c:v>
                </c:pt>
                <c:pt idx="3">
                  <c:v>4.9238637255031095E-2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52288"/>
        <c:axId val="83453824"/>
      </c:barChart>
      <c:catAx>
        <c:axId val="834522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453824"/>
        <c:crosses val="autoZero"/>
        <c:auto val="1"/>
        <c:lblAlgn val="ctr"/>
        <c:lblOffset val="100"/>
        <c:noMultiLvlLbl val="0"/>
      </c:catAx>
      <c:valAx>
        <c:axId val="834538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45228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9.3410960833596192E-4</c:v>
                </c:pt>
                <c:pt idx="2">
                  <c:v>0</c:v>
                </c:pt>
                <c:pt idx="3">
                  <c:v>3.9623203530512845E-2</c:v>
                </c:pt>
                <c:pt idx="4">
                  <c:v>2.3832280804835917E-2</c:v>
                </c:pt>
                <c:pt idx="5">
                  <c:v>0</c:v>
                </c:pt>
                <c:pt idx="6">
                  <c:v>0.14760116834806725</c:v>
                </c:pt>
                <c:pt idx="7">
                  <c:v>5.4444789206756564E-2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70208"/>
        <c:axId val="83471744"/>
      </c:barChart>
      <c:catAx>
        <c:axId val="8347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471744"/>
        <c:crosses val="autoZero"/>
        <c:auto val="1"/>
        <c:lblAlgn val="ctr"/>
        <c:lblOffset val="100"/>
        <c:noMultiLvlLbl val="0"/>
      </c:catAx>
      <c:valAx>
        <c:axId val="834717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470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'7.7'!$K$32:$M$32</c:f>
              <c:numCache>
                <c:formatCode>#,##0.0</c:formatCode>
                <c:ptCount val="3"/>
                <c:pt idx="0">
                  <c:v>2468.1109999999999</c:v>
                </c:pt>
                <c:pt idx="1">
                  <c:v>2342.8669999999997</c:v>
                </c:pt>
                <c:pt idx="2">
                  <c:v>2291.87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'7.7'!$K$34:$M$34</c:f>
              <c:numCache>
                <c:formatCode>#,##0.0</c:formatCode>
                <c:ptCount val="3"/>
                <c:pt idx="0">
                  <c:v>14131.731999999998</c:v>
                </c:pt>
                <c:pt idx="1">
                  <c:v>12123.636000000002</c:v>
                </c:pt>
                <c:pt idx="2">
                  <c:v>12133.130000000001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'7.7'!$K$35:$M$35</c:f>
              <c:numCache>
                <c:formatCode>#,##0.0</c:formatCode>
                <c:ptCount val="3"/>
                <c:pt idx="0">
                  <c:v>4909.2530000000006</c:v>
                </c:pt>
                <c:pt idx="1">
                  <c:v>10237.068000000001</c:v>
                </c:pt>
                <c:pt idx="2">
                  <c:v>11599.043000000007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'7.7'!$K$37:$M$37</c:f>
              <c:numCache>
                <c:formatCode>#,##0.0</c:formatCode>
                <c:ptCount val="3"/>
                <c:pt idx="0">
                  <c:v>19118.875999999997</c:v>
                </c:pt>
                <c:pt idx="1">
                  <c:v>17481.002000000004</c:v>
                </c:pt>
                <c:pt idx="2">
                  <c:v>11091.125000000005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'7.7'!$K$38:$M$38</c:f>
              <c:numCache>
                <c:formatCode>#,##0.0</c:formatCode>
                <c:ptCount val="3"/>
                <c:pt idx="0">
                  <c:v>2742.7060000000015</c:v>
                </c:pt>
                <c:pt idx="1">
                  <c:v>3811.877000000004</c:v>
                </c:pt>
                <c:pt idx="2">
                  <c:v>11230.757999999996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595264"/>
        <c:axId val="83596800"/>
      </c:barChart>
      <c:catAx>
        <c:axId val="835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596800"/>
        <c:crosses val="autoZero"/>
        <c:auto val="1"/>
        <c:lblAlgn val="ctr"/>
        <c:lblOffset val="100"/>
        <c:noMultiLvlLbl val="0"/>
      </c:catAx>
      <c:valAx>
        <c:axId val="8359680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59526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6.5791041073268955E-4</c:v>
                </c:pt>
                <c:pt idx="2">
                  <c:v>0</c:v>
                </c:pt>
                <c:pt idx="3">
                  <c:v>3.6720621519276901E-2</c:v>
                </c:pt>
                <c:pt idx="4">
                  <c:v>5.4575990230726665E-2</c:v>
                </c:pt>
                <c:pt idx="5">
                  <c:v>0</c:v>
                </c:pt>
                <c:pt idx="6">
                  <c:v>0.1776010511318164</c:v>
                </c:pt>
                <c:pt idx="7">
                  <c:v>4.5294326632598504E-2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613568"/>
        <c:axId val="83615104"/>
      </c:barChart>
      <c:catAx>
        <c:axId val="83613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3615104"/>
        <c:crosses val="autoZero"/>
        <c:auto val="1"/>
        <c:lblAlgn val="ctr"/>
        <c:lblOffset val="100"/>
        <c:noMultiLvlLbl val="0"/>
      </c:catAx>
      <c:valAx>
        <c:axId val="836151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36135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668992"/>
        <c:axId val="83670528"/>
      </c:barChart>
      <c:catAx>
        <c:axId val="83668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670528"/>
        <c:crosses val="autoZero"/>
        <c:auto val="1"/>
        <c:lblAlgn val="ctr"/>
        <c:lblOffset val="100"/>
        <c:noMultiLvlLbl val="0"/>
      </c:catAx>
      <c:valAx>
        <c:axId val="83670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6689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854107.57300000009</c:v>
                </c:pt>
                <c:pt idx="2">
                  <c:v>0</c:v>
                </c:pt>
                <c:pt idx="3">
                  <c:v>118182.90300000002</c:v>
                </c:pt>
                <c:pt idx="4">
                  <c:v>22694.589000000004</c:v>
                </c:pt>
                <c:pt idx="5">
                  <c:v>0</c:v>
                </c:pt>
                <c:pt idx="6">
                  <c:v>28957.939000000002</c:v>
                </c:pt>
                <c:pt idx="7">
                  <c:v>11203.940000000021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0.2532404264400181</c:v>
                </c:pt>
                <c:pt idx="1">
                  <c:v>0.10685673540309701</c:v>
                </c:pt>
                <c:pt idx="2">
                  <c:v>8.5425417140938029E-2</c:v>
                </c:pt>
                <c:pt idx="3">
                  <c:v>8.9060944317543342E-2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75648"/>
        <c:axId val="93277184"/>
      </c:barChart>
      <c:catAx>
        <c:axId val="932756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3277184"/>
        <c:crosses val="autoZero"/>
        <c:auto val="1"/>
        <c:lblAlgn val="ctr"/>
        <c:lblOffset val="100"/>
        <c:noMultiLvlLbl val="0"/>
      </c:catAx>
      <c:valAx>
        <c:axId val="932771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32756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31712"/>
        <c:axId val="46533248"/>
      </c:barChart>
      <c:catAx>
        <c:axId val="4653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533248"/>
        <c:crosses val="autoZero"/>
        <c:auto val="1"/>
        <c:lblAlgn val="ctr"/>
        <c:lblOffset val="100"/>
        <c:noMultiLvlLbl val="0"/>
      </c:catAx>
      <c:valAx>
        <c:axId val="46533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6531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0.12471393783664399</c:v>
                </c:pt>
                <c:pt idx="2">
                  <c:v>0</c:v>
                </c:pt>
                <c:pt idx="3">
                  <c:v>9.1846780139386935E-2</c:v>
                </c:pt>
                <c:pt idx="4">
                  <c:v>1.6019835717096094E-2</c:v>
                </c:pt>
                <c:pt idx="5">
                  <c:v>0</c:v>
                </c:pt>
                <c:pt idx="6">
                  <c:v>8.3687025550101116E-2</c:v>
                </c:pt>
                <c:pt idx="7">
                  <c:v>2.9500627317511737E-2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97664"/>
        <c:axId val="93303552"/>
      </c:barChart>
      <c:catAx>
        <c:axId val="93297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3303552"/>
        <c:crosses val="autoZero"/>
        <c:auto val="1"/>
        <c:lblAlgn val="ctr"/>
        <c:lblOffset val="100"/>
        <c:noMultiLvlLbl val="0"/>
      </c:catAx>
      <c:valAx>
        <c:axId val="933035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32976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'7.8'!$K$32:$M$32</c:f>
              <c:numCache>
                <c:formatCode>#,##0.0</c:formatCode>
                <c:ptCount val="3"/>
                <c:pt idx="0">
                  <c:v>291112.18800000002</c:v>
                </c:pt>
                <c:pt idx="1">
                  <c:v>290001.99800000008</c:v>
                </c:pt>
                <c:pt idx="2">
                  <c:v>272993.38699999999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'7.8'!$K$34:$M$34</c:f>
              <c:numCache>
                <c:formatCode>#,##0.0</c:formatCode>
                <c:ptCount val="3"/>
                <c:pt idx="0">
                  <c:v>40658.432999999997</c:v>
                </c:pt>
                <c:pt idx="1">
                  <c:v>38118.196000000011</c:v>
                </c:pt>
                <c:pt idx="2">
                  <c:v>39406.273999999998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'7.8'!$K$35:$M$35</c:f>
              <c:numCache>
                <c:formatCode>#,##0.0</c:formatCode>
                <c:ptCount val="3"/>
                <c:pt idx="0">
                  <c:v>6688.9770000000026</c:v>
                </c:pt>
                <c:pt idx="1">
                  <c:v>7722.3150000000023</c:v>
                </c:pt>
                <c:pt idx="2">
                  <c:v>8283.2969999999987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'7.8'!$K$37:$M$37</c:f>
              <c:numCache>
                <c:formatCode>#,##0.0</c:formatCode>
                <c:ptCount val="3"/>
                <c:pt idx="0">
                  <c:v>8438.1530000000002</c:v>
                </c:pt>
                <c:pt idx="1">
                  <c:v>11526.340000000002</c:v>
                </c:pt>
                <c:pt idx="2">
                  <c:v>8993.4459999999999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'7.8'!$K$38:$M$38</c:f>
              <c:numCache>
                <c:formatCode>#,##0.0</c:formatCode>
                <c:ptCount val="3"/>
                <c:pt idx="0">
                  <c:v>2122.8560000000057</c:v>
                </c:pt>
                <c:pt idx="1">
                  <c:v>2831.3610000000099</c:v>
                </c:pt>
                <c:pt idx="2">
                  <c:v>6249.7230000000063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016"/>
        <c:axId val="93735552"/>
      </c:barChart>
      <c:catAx>
        <c:axId val="9373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3735552"/>
        <c:crosses val="autoZero"/>
        <c:auto val="1"/>
        <c:lblAlgn val="ctr"/>
        <c:lblOffset val="100"/>
        <c:noMultiLvlLbl val="0"/>
      </c:catAx>
      <c:valAx>
        <c:axId val="937355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37340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7.911280998302804E-2</c:v>
                </c:pt>
                <c:pt idx="2">
                  <c:v>0</c:v>
                </c:pt>
                <c:pt idx="3">
                  <c:v>0.11304817529230798</c:v>
                </c:pt>
                <c:pt idx="4">
                  <c:v>4.6310069571472524E-2</c:v>
                </c:pt>
                <c:pt idx="5">
                  <c:v>0</c:v>
                </c:pt>
                <c:pt idx="6">
                  <c:v>0.10783921665499507</c:v>
                </c:pt>
                <c:pt idx="7">
                  <c:v>2.8533325165485249E-2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60512"/>
        <c:axId val="93762304"/>
      </c:barChart>
      <c:catAx>
        <c:axId val="9376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3762304"/>
        <c:crosses val="autoZero"/>
        <c:auto val="1"/>
        <c:lblAlgn val="ctr"/>
        <c:lblOffset val="100"/>
        <c:noMultiLvlLbl val="0"/>
      </c:catAx>
      <c:valAx>
        <c:axId val="937623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37605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89664"/>
        <c:axId val="93891200"/>
      </c:barChart>
      <c:catAx>
        <c:axId val="93889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891200"/>
        <c:crosses val="autoZero"/>
        <c:auto val="1"/>
        <c:lblAlgn val="ctr"/>
        <c:lblOffset val="100"/>
        <c:noMultiLvlLbl val="0"/>
      </c:catAx>
      <c:valAx>
        <c:axId val="93891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38896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105136.06700000001</c:v>
                </c:pt>
                <c:pt idx="2">
                  <c:v>0</c:v>
                </c:pt>
                <c:pt idx="3">
                  <c:v>80853.784000000014</c:v>
                </c:pt>
                <c:pt idx="4">
                  <c:v>12572.943999999998</c:v>
                </c:pt>
                <c:pt idx="5">
                  <c:v>207309.69</c:v>
                </c:pt>
                <c:pt idx="6">
                  <c:v>32817.513000000006</c:v>
                </c:pt>
                <c:pt idx="7">
                  <c:v>21118.635000000009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4.1049105093280178E-2</c:v>
                </c:pt>
                <c:pt idx="1">
                  <c:v>6.8061767159507097E-2</c:v>
                </c:pt>
                <c:pt idx="2">
                  <c:v>4.7716271944085356E-2</c:v>
                </c:pt>
                <c:pt idx="3">
                  <c:v>5.3465722075588258E-2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93984"/>
        <c:axId val="93999872"/>
      </c:barChart>
      <c:catAx>
        <c:axId val="939939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3999872"/>
        <c:crosses val="autoZero"/>
        <c:auto val="1"/>
        <c:lblAlgn val="ctr"/>
        <c:lblOffset val="100"/>
        <c:noMultiLvlLbl val="0"/>
      </c:catAx>
      <c:valAx>
        <c:axId val="939998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39939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1.0619121389894313E-2</c:v>
                </c:pt>
                <c:pt idx="2">
                  <c:v>0</c:v>
                </c:pt>
                <c:pt idx="3">
                  <c:v>0.12141841604363718</c:v>
                </c:pt>
                <c:pt idx="4">
                  <c:v>1.1725467897357544E-2</c:v>
                </c:pt>
                <c:pt idx="5">
                  <c:v>0.55484421681604779</c:v>
                </c:pt>
                <c:pt idx="6">
                  <c:v>0.13520735703380532</c:v>
                </c:pt>
                <c:pt idx="7">
                  <c:v>5.1277200245712369E-2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12160"/>
        <c:axId val="94013696"/>
      </c:barChart>
      <c:catAx>
        <c:axId val="94012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4013696"/>
        <c:crosses val="autoZero"/>
        <c:auto val="1"/>
        <c:lblAlgn val="ctr"/>
        <c:lblOffset val="100"/>
        <c:noMultiLvlLbl val="0"/>
      </c:catAx>
      <c:valAx>
        <c:axId val="940136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40121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'7.9'!$K$32:$M$32</c:f>
              <c:numCache>
                <c:formatCode>#,##0.0</c:formatCode>
                <c:ptCount val="3"/>
                <c:pt idx="0">
                  <c:v>40863.296000000002</c:v>
                </c:pt>
                <c:pt idx="1">
                  <c:v>35523.217000000004</c:v>
                </c:pt>
                <c:pt idx="2">
                  <c:v>28749.554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'7.9'!$K$34:$M$34</c:f>
              <c:numCache>
                <c:formatCode>#,##0.0</c:formatCode>
                <c:ptCount val="3"/>
                <c:pt idx="0">
                  <c:v>27917.089999999997</c:v>
                </c:pt>
                <c:pt idx="1">
                  <c:v>25819.829000000002</c:v>
                </c:pt>
                <c:pt idx="2">
                  <c:v>27116.865000000013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'7.9'!$K$35:$M$35</c:f>
              <c:numCache>
                <c:formatCode>#,##0.0</c:formatCode>
                <c:ptCount val="3"/>
                <c:pt idx="0">
                  <c:v>3072.7709999999997</c:v>
                </c:pt>
                <c:pt idx="1">
                  <c:v>4280.4609999999993</c:v>
                </c:pt>
                <c:pt idx="2">
                  <c:v>5219.7119999999986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'7.9'!$K$36:$M$36</c:f>
              <c:numCache>
                <c:formatCode>#,##0.0</c:formatCode>
                <c:ptCount val="3"/>
                <c:pt idx="0">
                  <c:v>66258.78</c:v>
                </c:pt>
                <c:pt idx="1">
                  <c:v>68576.02</c:v>
                </c:pt>
                <c:pt idx="2">
                  <c:v>72474.89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'7.9'!$K$37:$M$37</c:f>
              <c:numCache>
                <c:formatCode>#,##0.0</c:formatCode>
                <c:ptCount val="3"/>
                <c:pt idx="0">
                  <c:v>6914.4170000000004</c:v>
                </c:pt>
                <c:pt idx="1">
                  <c:v>14431.66</c:v>
                </c:pt>
                <c:pt idx="2">
                  <c:v>11471.436000000002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'7.9'!$K$38:$M$38</c:f>
              <c:numCache>
                <c:formatCode>#,##0.0</c:formatCode>
                <c:ptCount val="3"/>
                <c:pt idx="0">
                  <c:v>2860.987000000001</c:v>
                </c:pt>
                <c:pt idx="1">
                  <c:v>6146.9010000000026</c:v>
                </c:pt>
                <c:pt idx="2">
                  <c:v>12110.747000000005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059136"/>
        <c:axId val="94065024"/>
      </c:barChart>
      <c:catAx>
        <c:axId val="940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4065024"/>
        <c:crosses val="autoZero"/>
        <c:auto val="1"/>
        <c:lblAlgn val="ctr"/>
        <c:lblOffset val="100"/>
        <c:noMultiLvlLbl val="0"/>
      </c:catAx>
      <c:valAx>
        <c:axId val="940650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405913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9.7383631217772895E-3</c:v>
                </c:pt>
                <c:pt idx="2">
                  <c:v>0</c:v>
                </c:pt>
                <c:pt idx="3">
                  <c:v>7.734090561879671E-2</c:v>
                </c:pt>
                <c:pt idx="4">
                  <c:v>2.5656067680195831E-2</c:v>
                </c:pt>
                <c:pt idx="5">
                  <c:v>0.61770179073301112</c:v>
                </c:pt>
                <c:pt idx="6">
                  <c:v>0.12221225048112429</c:v>
                </c:pt>
                <c:pt idx="7">
                  <c:v>5.3783301187456979E-2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77696"/>
        <c:axId val="94079232"/>
      </c:barChart>
      <c:catAx>
        <c:axId val="9407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94079232"/>
        <c:crosses val="autoZero"/>
        <c:auto val="1"/>
        <c:lblAlgn val="ctr"/>
        <c:lblOffset val="100"/>
        <c:noMultiLvlLbl val="0"/>
      </c:catAx>
      <c:valAx>
        <c:axId val="940792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940776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35104"/>
        <c:axId val="93925760"/>
      </c:barChart>
      <c:catAx>
        <c:axId val="8313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925760"/>
        <c:crosses val="autoZero"/>
        <c:auto val="1"/>
        <c:lblAlgn val="ctr"/>
        <c:lblOffset val="100"/>
        <c:noMultiLvlLbl val="0"/>
      </c:catAx>
      <c:valAx>
        <c:axId val="93925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135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microsoft.com/office/2007/relationships/hdphoto" Target="../media/hdphoto2.wdp"/><Relationship Id="rId9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microsoft.com/office/2007/relationships/hdphoto" Target="../media/hdphoto3.wdp"/><Relationship Id="rId7" Type="http://schemas.openxmlformats.org/officeDocument/2006/relationships/chart" Target="../charts/chart54.xml"/><Relationship Id="rId2" Type="http://schemas.openxmlformats.org/officeDocument/2006/relationships/image" Target="../media/image4.png"/><Relationship Id="rId1" Type="http://schemas.openxmlformats.org/officeDocument/2006/relationships/chart" Target="../charts/chart52.xml"/><Relationship Id="rId6" Type="http://schemas.openxmlformats.org/officeDocument/2006/relationships/chart" Target="../charts/chart53.xml"/><Relationship Id="rId5" Type="http://schemas.microsoft.com/office/2007/relationships/hdphoto" Target="../media/hdphoto4.wdp"/><Relationship Id="rId10" Type="http://schemas.openxmlformats.org/officeDocument/2006/relationships/chart" Target="../charts/chart57.xml"/><Relationship Id="rId4" Type="http://schemas.openxmlformats.org/officeDocument/2006/relationships/image" Target="../media/image5.png"/><Relationship Id="rId9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7.png"/><Relationship Id="rId7" Type="http://schemas.openxmlformats.org/officeDocument/2006/relationships/chart" Target="../charts/chart60.xml"/><Relationship Id="rId2" Type="http://schemas.microsoft.com/office/2007/relationships/hdphoto" Target="../media/hdphoto5.wdp"/><Relationship Id="rId1" Type="http://schemas.openxmlformats.org/officeDocument/2006/relationships/image" Target="../media/image6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microsoft.com/office/2007/relationships/hdphoto" Target="../media/hdphoto6.wdp"/><Relationship Id="rId9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9.png"/><Relationship Id="rId7" Type="http://schemas.openxmlformats.org/officeDocument/2006/relationships/chart" Target="../charts/chart66.xml"/><Relationship Id="rId2" Type="http://schemas.microsoft.com/office/2007/relationships/hdphoto" Target="../media/hdphoto7.wdp"/><Relationship Id="rId1" Type="http://schemas.openxmlformats.org/officeDocument/2006/relationships/image" Target="../media/image8.png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microsoft.com/office/2007/relationships/hdphoto" Target="../media/hdphoto8.wdp"/><Relationship Id="rId9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image" Target="../media/image11.png"/><Relationship Id="rId7" Type="http://schemas.openxmlformats.org/officeDocument/2006/relationships/chart" Target="../charts/chart72.xml"/><Relationship Id="rId2" Type="http://schemas.microsoft.com/office/2007/relationships/hdphoto" Target="../media/hdphoto9.wdp"/><Relationship Id="rId1" Type="http://schemas.openxmlformats.org/officeDocument/2006/relationships/image" Target="../media/image10.png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microsoft.com/office/2007/relationships/hdphoto" Target="../media/hdphoto10.wdp"/><Relationship Id="rId9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image" Target="../media/image13.png"/><Relationship Id="rId7" Type="http://schemas.openxmlformats.org/officeDocument/2006/relationships/chart" Target="../charts/chart78.xml"/><Relationship Id="rId2" Type="http://schemas.microsoft.com/office/2007/relationships/hdphoto" Target="../media/hdphoto11.wdp"/><Relationship Id="rId1" Type="http://schemas.openxmlformats.org/officeDocument/2006/relationships/image" Target="../media/image12.png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microsoft.com/office/2007/relationships/hdphoto" Target="../media/hdphoto12.wdp"/><Relationship Id="rId9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image" Target="../media/image15.png"/><Relationship Id="rId7" Type="http://schemas.openxmlformats.org/officeDocument/2006/relationships/chart" Target="../charts/chart84.xml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microsoft.com/office/2007/relationships/hdphoto" Target="../media/hdphoto14.wdp"/><Relationship Id="rId9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image" Target="../media/image17.png"/><Relationship Id="rId7" Type="http://schemas.openxmlformats.org/officeDocument/2006/relationships/chart" Target="../charts/chart90.xml"/><Relationship Id="rId2" Type="http://schemas.microsoft.com/office/2007/relationships/hdphoto" Target="../media/hdphoto15.wdp"/><Relationship Id="rId1" Type="http://schemas.openxmlformats.org/officeDocument/2006/relationships/image" Target="../media/image16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10" Type="http://schemas.openxmlformats.org/officeDocument/2006/relationships/chart" Target="../charts/chart93.xml"/><Relationship Id="rId4" Type="http://schemas.microsoft.com/office/2007/relationships/hdphoto" Target="../media/hdphoto16.wdp"/><Relationship Id="rId9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image" Target="../media/image19.png"/><Relationship Id="rId7" Type="http://schemas.openxmlformats.org/officeDocument/2006/relationships/chart" Target="../charts/chart96.xml"/><Relationship Id="rId2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microsoft.com/office/2007/relationships/hdphoto" Target="../media/hdphoto18.wdp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image" Target="../media/image21.png"/><Relationship Id="rId7" Type="http://schemas.openxmlformats.org/officeDocument/2006/relationships/chart" Target="../charts/chart102.xml"/><Relationship Id="rId2" Type="http://schemas.microsoft.com/office/2007/relationships/hdphoto" Target="../media/hdphoto19.wdp"/><Relationship Id="rId1" Type="http://schemas.openxmlformats.org/officeDocument/2006/relationships/image" Target="../media/image20.png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microsoft.com/office/2007/relationships/hdphoto" Target="../media/hdphoto20.wdp"/><Relationship Id="rId9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image" Target="../media/image23.png"/><Relationship Id="rId7" Type="http://schemas.openxmlformats.org/officeDocument/2006/relationships/chart" Target="../charts/chart108.xml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microsoft.com/office/2007/relationships/hdphoto" Target="../media/hdphoto22.wdp"/><Relationship Id="rId9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3" Type="http://schemas.openxmlformats.org/officeDocument/2006/relationships/image" Target="../media/image25.png"/><Relationship Id="rId7" Type="http://schemas.openxmlformats.org/officeDocument/2006/relationships/chart" Target="../charts/chart114.xml"/><Relationship Id="rId2" Type="http://schemas.microsoft.com/office/2007/relationships/hdphoto" Target="../media/hdphoto23.wdp"/><Relationship Id="rId1" Type="http://schemas.openxmlformats.org/officeDocument/2006/relationships/image" Target="../media/image24.png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microsoft.com/office/2007/relationships/hdphoto" Target="../media/hdphoto24.wdp"/><Relationship Id="rId9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image" Target="../media/image27.png"/><Relationship Id="rId7" Type="http://schemas.openxmlformats.org/officeDocument/2006/relationships/chart" Target="../charts/chart120.xml"/><Relationship Id="rId2" Type="http://schemas.microsoft.com/office/2007/relationships/hdphoto" Target="../media/hdphoto25.wdp"/><Relationship Id="rId1" Type="http://schemas.openxmlformats.org/officeDocument/2006/relationships/image" Target="../media/image26.png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microsoft.com/office/2007/relationships/hdphoto" Target="../media/hdphoto26.wdp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image" Target="../media/image29.png"/><Relationship Id="rId7" Type="http://schemas.openxmlformats.org/officeDocument/2006/relationships/chart" Target="../charts/chart126.xml"/><Relationship Id="rId2" Type="http://schemas.microsoft.com/office/2007/relationships/hdphoto" Target="../media/hdphoto27.wdp"/><Relationship Id="rId1" Type="http://schemas.openxmlformats.org/officeDocument/2006/relationships/image" Target="../media/image28.png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microsoft.com/office/2007/relationships/hdphoto" Target="../media/hdphoto28.wdp"/><Relationship Id="rId9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0.png"/><Relationship Id="rId1" Type="http://schemas.openxmlformats.org/officeDocument/2006/relationships/chart" Target="../charts/chart1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84843</xdr:rowOff>
    </xdr:from>
    <xdr:to>
      <xdr:col>9</xdr:col>
      <xdr:colOff>674473</xdr:colOff>
      <xdr:row>37</xdr:row>
      <xdr:rowOff>76200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E327E2BA-7F51-4308-825E-12C6358FBC07}"/>
            </a:ext>
          </a:extLst>
        </xdr:cNvPr>
        <xdr:cNvSpPr txBox="1"/>
      </xdr:nvSpPr>
      <xdr:spPr>
        <a:xfrm>
          <a:off x="0" y="4942593"/>
          <a:ext cx="6618073" cy="1124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2000" b="1">
              <a:solidFill>
                <a:sysClr val="windowText" lastClr="000000"/>
              </a:solidFill>
            </a:rPr>
            <a:t>Čtvrtletní zpráva</a:t>
          </a:r>
        </a:p>
        <a:p>
          <a:pPr algn="ctr"/>
          <a:r>
            <a:rPr lang="cs-CZ" sz="2000" b="1">
              <a:solidFill>
                <a:sysClr val="windowText" lastClr="000000"/>
              </a:solidFill>
            </a:rPr>
            <a:t>o provozu elektrizační soustavy ČR</a:t>
          </a:r>
        </a:p>
      </xdr:txBody>
    </xdr:sp>
    <xdr:clientData/>
  </xdr:twoCellAnchor>
  <xdr:twoCellAnchor editAs="oneCell">
    <xdr:from>
      <xdr:col>2</xdr:col>
      <xdr:colOff>304534</xdr:colOff>
      <xdr:row>17</xdr:row>
      <xdr:rowOff>136072</xdr:rowOff>
    </xdr:from>
    <xdr:to>
      <xdr:col>7</xdr:col>
      <xdr:colOff>342725</xdr:colOff>
      <xdr:row>28</xdr:row>
      <xdr:rowOff>44269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FD860459-D542-4465-A400-FC13E8A3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559" y="2888797"/>
          <a:ext cx="3324316" cy="168937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21</xdr:row>
      <xdr:rowOff>66675</xdr:rowOff>
    </xdr:from>
    <xdr:to>
      <xdr:col>9</xdr:col>
      <xdr:colOff>1028699</xdr:colOff>
      <xdr:row>39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38</xdr:row>
      <xdr:rowOff>5334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68332</xdr:rowOff>
    </xdr:from>
    <xdr:to>
      <xdr:col>10</xdr:col>
      <xdr:colOff>57150</xdr:colOff>
      <xdr:row>45</xdr:row>
      <xdr:rowOff>81532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38</xdr:row>
      <xdr:rowOff>5334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68332</xdr:rowOff>
    </xdr:from>
    <xdr:to>
      <xdr:col>12</xdr:col>
      <xdr:colOff>538784</xdr:colOff>
      <xdr:row>45</xdr:row>
      <xdr:rowOff>81532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</xdr:col>
      <xdr:colOff>451350</xdr:colOff>
      <xdr:row>6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451350</xdr:colOff>
      <xdr:row>22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18</xdr:row>
      <xdr:rowOff>0</xdr:rowOff>
    </xdr:from>
    <xdr:to>
      <xdr:col>12</xdr:col>
      <xdr:colOff>523872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18</xdr:row>
      <xdr:rowOff>0</xdr:rowOff>
    </xdr:from>
    <xdr:to>
      <xdr:col>10</xdr:col>
      <xdr:colOff>112949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1</xdr:col>
      <xdr:colOff>451350</xdr:colOff>
      <xdr:row>21</xdr:row>
      <xdr:rowOff>2006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479475</xdr:colOff>
      <xdr:row>46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10086</xdr:colOff>
      <xdr:row>30</xdr:row>
      <xdr:rowOff>0</xdr:rowOff>
    </xdr:from>
    <xdr:to>
      <xdr:col>13</xdr:col>
      <xdr:colOff>597561</xdr:colOff>
      <xdr:row>46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133497</xdr:rowOff>
    </xdr:from>
    <xdr:to>
      <xdr:col>13</xdr:col>
      <xdr:colOff>663997</xdr:colOff>
      <xdr:row>44</xdr:row>
      <xdr:rowOff>123751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714647"/>
          <a:ext cx="9579398" cy="5171854"/>
          <a:chOff x="9524" y="1505097"/>
          <a:chExt cx="9465098" cy="522900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505097"/>
          <a:ext cx="9426388" cy="1457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B7E2C9-B389-48C6-A792-9AD129CE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24F91D-ACDE-487A-B7F9-0541E99F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2B9167-7769-4D3C-8036-DF1D25F2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B985A3-DFC3-4B35-A802-FEDAE0E2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E7C7DB-DFDE-4626-BEAD-5C3D68E4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30</xdr:row>
      <xdr:rowOff>0</xdr:rowOff>
    </xdr:from>
    <xdr:to>
      <xdr:col>15</xdr:col>
      <xdr:colOff>1</xdr:colOff>
      <xdr:row>46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B9120-7525-43AD-A125-71EDB559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66675</xdr:rowOff>
    </xdr:from>
    <xdr:to>
      <xdr:col>33</xdr:col>
      <xdr:colOff>165150</xdr:colOff>
      <xdr:row>22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15</xdr:row>
      <xdr:rowOff>57149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428626</xdr:colOff>
      <xdr:row>21</xdr:row>
      <xdr:rowOff>98885</xdr:rowOff>
    </xdr:from>
    <xdr:to>
      <xdr:col>12</xdr:col>
      <xdr:colOff>604632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166065</xdr:colOff>
      <xdr:row>21</xdr:row>
      <xdr:rowOff>41412</xdr:rowOff>
    </xdr:from>
    <xdr:to>
      <xdr:col>6</xdr:col>
      <xdr:colOff>142875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85728</xdr:colOff>
      <xdr:row>15</xdr:row>
      <xdr:rowOff>38101</xdr:rowOff>
    </xdr:from>
    <xdr:to>
      <xdr:col>12</xdr:col>
      <xdr:colOff>657226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12</xdr:col>
      <xdr:colOff>666750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5"/>
  <sheetViews>
    <sheetView showGridLines="0" tabSelected="1" showWhiteSpace="0" zoomScaleNormal="100" zoomScaleSheetLayoutView="100" zoomScalePageLayoutView="70" workbookViewId="0"/>
  </sheetViews>
  <sheetFormatPr defaultRowHeight="12.75" x14ac:dyDescent="0.2"/>
  <cols>
    <col min="1" max="1" width="10.28515625" style="2" customWidth="1"/>
    <col min="2" max="9" width="9.85546875" style="2" customWidth="1"/>
    <col min="10" max="10" width="10.28515625" style="2" customWidth="1"/>
    <col min="11" max="16384" width="9.140625" style="2"/>
  </cols>
  <sheetData>
    <row r="1" spans="1:10" s="351" customForma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</row>
    <row r="2" spans="1:10" s="351" customFormat="1" x14ac:dyDescent="0.2">
      <c r="A2" s="397"/>
      <c r="B2" s="397"/>
      <c r="C2" s="397"/>
      <c r="D2" s="397"/>
      <c r="E2" s="397"/>
      <c r="F2" s="397"/>
      <c r="G2" s="397"/>
      <c r="H2" s="397"/>
      <c r="I2" s="397"/>
      <c r="J2" s="397"/>
    </row>
    <row r="3" spans="1:10" s="351" customFormat="1" x14ac:dyDescent="0.2">
      <c r="A3" s="398"/>
      <c r="B3" s="398"/>
      <c r="C3" s="398"/>
      <c r="D3" s="398"/>
      <c r="E3" s="398"/>
      <c r="F3" s="398"/>
      <c r="G3" s="398"/>
      <c r="H3" s="398"/>
      <c r="I3" s="398"/>
      <c r="J3" s="398"/>
    </row>
    <row r="4" spans="1:10" s="351" customFormat="1" x14ac:dyDescent="0.2">
      <c r="A4" s="12"/>
      <c r="B4" s="12"/>
      <c r="C4" s="12"/>
      <c r="D4" s="399"/>
      <c r="E4" s="400"/>
      <c r="F4" s="400"/>
      <c r="G4" s="400"/>
      <c r="H4" s="12"/>
      <c r="I4" s="12"/>
      <c r="J4" s="401"/>
    </row>
    <row r="5" spans="1:10" s="351" customForma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</row>
    <row r="6" spans="1:10" s="351" customForma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</row>
    <row r="7" spans="1:10" s="351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s="351" customFormat="1" x14ac:dyDescent="0.2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s="351" customFormat="1" x14ac:dyDescent="0.2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s="351" customFormat="1" x14ac:dyDescent="0.2">
      <c r="A10" s="12"/>
      <c r="B10" s="402"/>
      <c r="C10" s="12"/>
      <c r="D10" s="12"/>
      <c r="E10" s="12"/>
      <c r="F10" s="12"/>
      <c r="G10" s="12"/>
      <c r="H10" s="12"/>
      <c r="I10" s="403"/>
      <c r="J10" s="12"/>
    </row>
    <row r="11" spans="1:10" s="351" customFormat="1" x14ac:dyDescent="0.2">
      <c r="A11" s="12"/>
      <c r="B11" s="404"/>
      <c r="C11" s="405"/>
      <c r="D11" s="12"/>
      <c r="E11" s="12"/>
      <c r="F11" s="12"/>
      <c r="G11" s="12"/>
      <c r="H11" s="12"/>
      <c r="I11" s="12"/>
      <c r="J11" s="12"/>
    </row>
    <row r="12" spans="1:10" s="351" customFormat="1" x14ac:dyDescent="0.2">
      <c r="A12" s="12"/>
      <c r="B12" s="404"/>
      <c r="C12" s="405"/>
      <c r="D12" s="12"/>
      <c r="E12" s="12"/>
      <c r="F12" s="12"/>
      <c r="G12" s="12"/>
      <c r="H12" s="12"/>
      <c r="I12" s="12"/>
      <c r="J12" s="12"/>
    </row>
    <row r="13" spans="1:10" s="351" customFormat="1" x14ac:dyDescent="0.2">
      <c r="A13" s="12"/>
      <c r="B13" s="404"/>
      <c r="C13" s="405"/>
      <c r="D13" s="12"/>
      <c r="E13" s="12"/>
      <c r="F13" s="12"/>
      <c r="G13" s="12"/>
      <c r="H13" s="12"/>
      <c r="I13" s="12"/>
      <c r="J13" s="12"/>
    </row>
    <row r="14" spans="1:10" s="351" customFormat="1" x14ac:dyDescent="0.2">
      <c r="A14" s="406"/>
      <c r="B14" s="407"/>
      <c r="C14" s="408"/>
      <c r="D14" s="406"/>
      <c r="E14" s="406"/>
      <c r="F14" s="406"/>
      <c r="G14" s="406"/>
      <c r="H14" s="406"/>
      <c r="I14" s="406"/>
      <c r="J14" s="406"/>
    </row>
    <row r="15" spans="1:10" s="351" customFormat="1" x14ac:dyDescent="0.2">
      <c r="A15" s="406"/>
      <c r="B15" s="407"/>
      <c r="C15" s="408"/>
      <c r="D15" s="406"/>
      <c r="E15" s="406"/>
      <c r="F15" s="406"/>
      <c r="G15" s="406"/>
      <c r="H15" s="406"/>
      <c r="I15" s="406"/>
      <c r="J15" s="406"/>
    </row>
    <row r="16" spans="1:10" s="351" customFormat="1" x14ac:dyDescent="0.2">
      <c r="A16" s="406"/>
      <c r="B16" s="407"/>
      <c r="C16" s="408"/>
      <c r="D16" s="406"/>
      <c r="E16" s="406"/>
      <c r="F16" s="406"/>
      <c r="G16" s="406"/>
      <c r="H16" s="406"/>
      <c r="I16" s="406"/>
      <c r="J16" s="406"/>
    </row>
    <row r="17" spans="1:10" s="351" customFormat="1" x14ac:dyDescent="0.2">
      <c r="A17" s="406"/>
      <c r="B17" s="407"/>
      <c r="C17" s="408"/>
      <c r="D17" s="406"/>
      <c r="E17" s="406"/>
      <c r="F17" s="406"/>
      <c r="G17" s="406"/>
      <c r="H17" s="406"/>
      <c r="I17" s="406"/>
      <c r="J17" s="406"/>
    </row>
    <row r="18" spans="1:10" s="351" customFormat="1" x14ac:dyDescent="0.2">
      <c r="A18" s="406"/>
      <c r="B18" s="407"/>
      <c r="C18" s="408"/>
      <c r="D18" s="406"/>
      <c r="E18" s="406"/>
      <c r="F18" s="406"/>
      <c r="G18" s="406"/>
      <c r="H18" s="406"/>
      <c r="I18" s="406"/>
      <c r="J18" s="406"/>
    </row>
    <row r="19" spans="1:10" s="351" customFormat="1" x14ac:dyDescent="0.2">
      <c r="A19" s="406"/>
      <c r="B19" s="407"/>
      <c r="C19" s="408"/>
      <c r="D19" s="406"/>
      <c r="E19" s="406"/>
      <c r="F19" s="406"/>
      <c r="G19" s="406"/>
      <c r="H19" s="406"/>
      <c r="I19" s="406"/>
      <c r="J19" s="406"/>
    </row>
    <row r="20" spans="1:10" s="351" customFormat="1" x14ac:dyDescent="0.2">
      <c r="A20" s="406"/>
      <c r="B20" s="407"/>
      <c r="C20" s="408"/>
      <c r="D20" s="406"/>
      <c r="E20" s="406"/>
      <c r="F20" s="406"/>
      <c r="G20" s="406"/>
      <c r="H20" s="406"/>
      <c r="I20" s="406"/>
      <c r="J20" s="406"/>
    </row>
    <row r="21" spans="1:10" s="351" customFormat="1" x14ac:dyDescent="0.2"/>
    <row r="22" spans="1:10" s="351" customFormat="1" x14ac:dyDescent="0.2">
      <c r="A22" s="406"/>
      <c r="B22" s="407"/>
      <c r="C22" s="408"/>
      <c r="D22" s="406"/>
      <c r="E22" s="406"/>
      <c r="F22" s="406"/>
      <c r="G22" s="406"/>
      <c r="H22" s="406"/>
      <c r="I22" s="406"/>
      <c r="J22" s="406"/>
    </row>
    <row r="23" spans="1:10" s="351" customFormat="1" x14ac:dyDescent="0.2">
      <c r="A23" s="406"/>
      <c r="B23" s="407"/>
      <c r="C23" s="408"/>
      <c r="D23" s="406"/>
      <c r="E23" s="406"/>
      <c r="F23" s="406"/>
      <c r="G23" s="406"/>
      <c r="H23" s="406"/>
      <c r="I23" s="406"/>
      <c r="J23" s="406"/>
    </row>
    <row r="24" spans="1:10" s="351" customFormat="1" x14ac:dyDescent="0.2">
      <c r="A24" s="406"/>
      <c r="B24" s="407"/>
      <c r="C24" s="408"/>
      <c r="D24" s="406"/>
      <c r="E24" s="406"/>
      <c r="F24" s="406"/>
      <c r="G24" s="406"/>
      <c r="H24" s="406"/>
      <c r="I24" s="406"/>
      <c r="J24" s="406"/>
    </row>
    <row r="25" spans="1:10" s="351" customFormat="1" x14ac:dyDescent="0.2"/>
    <row r="26" spans="1:10" s="351" customFormat="1" x14ac:dyDescent="0.2">
      <c r="A26" s="406"/>
      <c r="B26" s="407"/>
      <c r="C26" s="408"/>
      <c r="D26" s="406"/>
      <c r="E26" s="406"/>
      <c r="F26" s="406"/>
      <c r="G26" s="406"/>
      <c r="H26" s="406"/>
      <c r="I26" s="406"/>
      <c r="J26" s="406"/>
    </row>
    <row r="27" spans="1:10" s="351" customFormat="1" x14ac:dyDescent="0.2">
      <c r="A27" s="406"/>
      <c r="B27" s="407"/>
      <c r="C27" s="408"/>
      <c r="D27" s="406"/>
      <c r="E27" s="406"/>
      <c r="F27" s="406"/>
      <c r="G27" s="406"/>
      <c r="H27" s="406"/>
      <c r="I27" s="406"/>
      <c r="J27" s="406"/>
    </row>
    <row r="28" spans="1:10" s="351" customFormat="1" x14ac:dyDescent="0.2">
      <c r="A28" s="406"/>
      <c r="B28" s="407"/>
      <c r="C28" s="408"/>
      <c r="D28" s="406"/>
      <c r="E28" s="406"/>
      <c r="F28" s="406"/>
      <c r="G28" s="406"/>
      <c r="H28" s="406"/>
      <c r="I28" s="406"/>
      <c r="J28" s="406"/>
    </row>
    <row r="29" spans="1:10" s="351" customFormat="1" x14ac:dyDescent="0.2">
      <c r="A29" s="438"/>
      <c r="B29" s="438"/>
      <c r="C29" s="438"/>
      <c r="D29" s="438"/>
      <c r="E29" s="438"/>
      <c r="F29" s="438"/>
      <c r="G29" s="438"/>
      <c r="H29" s="438"/>
      <c r="I29" s="438"/>
      <c r="J29" s="438"/>
    </row>
    <row r="30" spans="1:10" s="351" customFormat="1" x14ac:dyDescent="0.2">
      <c r="A30" s="406"/>
      <c r="B30" s="407"/>
      <c r="C30" s="408"/>
      <c r="D30" s="406"/>
      <c r="E30" s="406"/>
      <c r="F30" s="406"/>
      <c r="G30" s="406"/>
      <c r="H30" s="406"/>
      <c r="I30" s="406"/>
      <c r="J30" s="406"/>
    </row>
    <row r="31" spans="1:10" s="351" customFormat="1" x14ac:dyDescent="0.2"/>
    <row r="32" spans="1:10" s="351" customFormat="1" x14ac:dyDescent="0.2">
      <c r="A32" s="406"/>
      <c r="B32" s="407"/>
      <c r="C32" s="408"/>
      <c r="D32" s="406"/>
      <c r="E32" s="406"/>
      <c r="F32" s="406"/>
      <c r="G32" s="406"/>
      <c r="H32" s="406"/>
      <c r="I32" s="406"/>
      <c r="J32" s="406"/>
    </row>
    <row r="33" spans="1:10" s="351" customFormat="1" x14ac:dyDescent="0.2">
      <c r="A33" s="406"/>
      <c r="B33" s="407"/>
      <c r="C33" s="408"/>
      <c r="D33" s="406"/>
      <c r="E33" s="406"/>
      <c r="F33" s="406"/>
      <c r="G33" s="406"/>
      <c r="H33" s="406"/>
      <c r="I33" s="406"/>
      <c r="J33" s="406"/>
    </row>
    <row r="34" spans="1:10" s="351" customFormat="1" x14ac:dyDescent="0.2">
      <c r="A34" s="439"/>
      <c r="B34" s="439"/>
      <c r="C34" s="439"/>
      <c r="D34" s="439"/>
      <c r="E34" s="439"/>
      <c r="F34" s="439"/>
      <c r="G34" s="439"/>
      <c r="H34" s="439"/>
      <c r="I34" s="439"/>
      <c r="J34" s="439"/>
    </row>
    <row r="35" spans="1:10" s="351" customFormat="1" ht="33" customHeight="1" x14ac:dyDescent="0.4">
      <c r="A35" s="441" t="s">
        <v>280</v>
      </c>
      <c r="B35" s="441"/>
      <c r="C35" s="441"/>
      <c r="D35" s="441"/>
      <c r="E35" s="441"/>
      <c r="F35" s="441"/>
      <c r="G35" s="441"/>
      <c r="H35" s="441"/>
      <c r="I35" s="441"/>
      <c r="J35" s="441"/>
    </row>
    <row r="36" spans="1:10" s="351" customFormat="1" x14ac:dyDescent="0.2"/>
    <row r="37" spans="1:10" s="351" customFormat="1" x14ac:dyDescent="0.2"/>
    <row r="38" spans="1:10" s="351" customFormat="1" x14ac:dyDescent="0.2">
      <c r="B38" s="404"/>
      <c r="C38" s="405"/>
      <c r="D38" s="12"/>
      <c r="E38" s="12"/>
      <c r="F38" s="12"/>
      <c r="G38" s="12"/>
      <c r="H38" s="12"/>
      <c r="I38" s="12"/>
      <c r="J38" s="12"/>
    </row>
    <row r="39" spans="1:10" s="351" customFormat="1" x14ac:dyDescent="0.2"/>
    <row r="40" spans="1:10" s="351" customFormat="1" x14ac:dyDescent="0.2">
      <c r="B40" s="409"/>
      <c r="C40" s="409"/>
      <c r="D40" s="409"/>
      <c r="E40" s="409"/>
      <c r="F40" s="409"/>
      <c r="G40" s="409"/>
      <c r="H40" s="409"/>
      <c r="I40" s="409"/>
    </row>
    <row r="41" spans="1:10" s="351" customFormat="1" x14ac:dyDescent="0.2"/>
    <row r="42" spans="1:10" s="351" customFormat="1" x14ac:dyDescent="0.2"/>
    <row r="43" spans="1:10" s="351" customFormat="1" x14ac:dyDescent="0.2"/>
    <row r="44" spans="1:10" s="351" customFormat="1" x14ac:dyDescent="0.2"/>
    <row r="45" spans="1:10" s="351" customFormat="1" x14ac:dyDescent="0.2"/>
    <row r="46" spans="1:10" s="351" customFormat="1" x14ac:dyDescent="0.2"/>
    <row r="47" spans="1:10" s="351" customFormat="1" x14ac:dyDescent="0.2"/>
    <row r="48" spans="1:10" s="351" customFormat="1" x14ac:dyDescent="0.2"/>
    <row r="49" spans="1:10" s="351" customFormat="1" x14ac:dyDescent="0.2"/>
    <row r="50" spans="1:10" s="351" customFormat="1" x14ac:dyDescent="0.2"/>
    <row r="51" spans="1:10" s="351" customFormat="1" x14ac:dyDescent="0.2">
      <c r="A51" s="440"/>
      <c r="B51" s="440"/>
      <c r="C51" s="440"/>
      <c r="D51" s="440"/>
      <c r="E51" s="440"/>
      <c r="F51" s="440"/>
      <c r="G51" s="440"/>
      <c r="H51" s="440"/>
      <c r="I51" s="440"/>
      <c r="J51" s="440"/>
    </row>
    <row r="52" spans="1:10" s="351" customFormat="1" x14ac:dyDescent="0.2"/>
    <row r="53" spans="1:10" s="351" customFormat="1" x14ac:dyDescent="0.2"/>
    <row r="54" spans="1:10" s="351" customFormat="1" x14ac:dyDescent="0.2"/>
    <row r="55" spans="1:10" s="351" customFormat="1" x14ac:dyDescent="0.2"/>
  </sheetData>
  <mergeCells count="4">
    <mergeCell ref="A29:J29"/>
    <mergeCell ref="A34:J34"/>
    <mergeCell ref="A51:J51"/>
    <mergeCell ref="A35:J35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4.5703125" style="12" customWidth="1"/>
    <col min="2" max="7" width="8.7109375" style="11" customWidth="1"/>
    <col min="8" max="10" width="8.285156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5.75" x14ac:dyDescent="0.25">
      <c r="A1" s="175" t="s">
        <v>403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62"/>
      <c r="O1" s="129"/>
      <c r="P1" s="129" t="str">
        <f>Titulní!A35</f>
        <v>I. čtvrtletí 2020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490"/>
      <c r="B3" s="482" t="s">
        <v>205</v>
      </c>
      <c r="C3" s="483"/>
      <c r="D3" s="484"/>
      <c r="E3" s="482" t="s">
        <v>19</v>
      </c>
      <c r="F3" s="483"/>
      <c r="G3" s="484"/>
      <c r="H3" s="482" t="s">
        <v>211</v>
      </c>
      <c r="I3" s="483"/>
      <c r="J3" s="484"/>
      <c r="K3" s="482" t="s">
        <v>6</v>
      </c>
      <c r="L3" s="483"/>
      <c r="M3" s="484"/>
      <c r="N3" s="482" t="s">
        <v>199</v>
      </c>
      <c r="O3" s="483"/>
      <c r="P3" s="483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491"/>
      <c r="B4" s="479" t="s">
        <v>186</v>
      </c>
      <c r="C4" s="480"/>
      <c r="D4" s="481"/>
      <c r="E4" s="485" t="s">
        <v>5</v>
      </c>
      <c r="F4" s="486"/>
      <c r="G4" s="489"/>
      <c r="H4" s="485" t="s">
        <v>5</v>
      </c>
      <c r="I4" s="486"/>
      <c r="J4" s="489"/>
      <c r="K4" s="485" t="s">
        <v>5</v>
      </c>
      <c r="L4" s="486"/>
      <c r="M4" s="489"/>
      <c r="N4" s="485" t="s">
        <v>5</v>
      </c>
      <c r="O4" s="486"/>
      <c r="P4" s="486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176"/>
      <c r="B5" s="134" t="s">
        <v>62</v>
      </c>
      <c r="C5" s="135" t="s">
        <v>63</v>
      </c>
      <c r="D5" s="136" t="s">
        <v>64</v>
      </c>
      <c r="E5" s="134" t="s">
        <v>62</v>
      </c>
      <c r="F5" s="135" t="s">
        <v>63</v>
      </c>
      <c r="G5" s="136" t="s">
        <v>64</v>
      </c>
      <c r="H5" s="134" t="s">
        <v>62</v>
      </c>
      <c r="I5" s="135" t="s">
        <v>63</v>
      </c>
      <c r="J5" s="136" t="s">
        <v>64</v>
      </c>
      <c r="K5" s="134" t="s">
        <v>62</v>
      </c>
      <c r="L5" s="135" t="s">
        <v>63</v>
      </c>
      <c r="M5" s="136" t="s">
        <v>64</v>
      </c>
      <c r="N5" s="134" t="s">
        <v>62</v>
      </c>
      <c r="O5" s="135" t="s">
        <v>63</v>
      </c>
      <c r="P5" s="135" t="s">
        <v>64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487" t="s">
        <v>410</v>
      </c>
      <c r="B6" s="447">
        <f>D7</f>
        <v>1094.0748900000003</v>
      </c>
      <c r="C6" s="448"/>
      <c r="D6" s="449"/>
      <c r="E6" s="447">
        <f>SUM(E7:G7)</f>
        <v>490058.74399999995</v>
      </c>
      <c r="F6" s="448"/>
      <c r="G6" s="449"/>
      <c r="H6" s="447">
        <f>SUM(H7:J7)</f>
        <v>4272.9639999999945</v>
      </c>
      <c r="I6" s="448"/>
      <c r="J6" s="449"/>
      <c r="K6" s="447">
        <f>SUM(K7:M7)</f>
        <v>485785.77999999991</v>
      </c>
      <c r="L6" s="448"/>
      <c r="M6" s="449"/>
      <c r="N6" s="447">
        <f>SUM(N7:P7)</f>
        <v>464450.348</v>
      </c>
      <c r="O6" s="448"/>
      <c r="P6" s="448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488"/>
      <c r="B7" s="276">
        <f>SUM(B8:B10)</f>
        <v>1094.0813900000003</v>
      </c>
      <c r="C7" s="177">
        <f t="shared" ref="C7:P7" si="0">SUM(C8:C10)</f>
        <v>1094.1458900000002</v>
      </c>
      <c r="D7" s="277">
        <f t="shared" si="0"/>
        <v>1094.0748900000003</v>
      </c>
      <c r="E7" s="276">
        <f t="shared" si="0"/>
        <v>120339.40299999993</v>
      </c>
      <c r="F7" s="177">
        <f t="shared" si="0"/>
        <v>172295.50499999995</v>
      </c>
      <c r="G7" s="277">
        <f t="shared" si="0"/>
        <v>197423.83600000007</v>
      </c>
      <c r="H7" s="276">
        <f t="shared" si="0"/>
        <v>1152.2049999999992</v>
      </c>
      <c r="I7" s="177">
        <f t="shared" si="0"/>
        <v>1534.3749999999973</v>
      </c>
      <c r="J7" s="277">
        <f t="shared" si="0"/>
        <v>1586.3839999999982</v>
      </c>
      <c r="K7" s="276">
        <f t="shared" si="0"/>
        <v>119187.19799999993</v>
      </c>
      <c r="L7" s="177">
        <f t="shared" si="0"/>
        <v>170761.12999999995</v>
      </c>
      <c r="M7" s="277">
        <f t="shared" si="0"/>
        <v>195837.45200000005</v>
      </c>
      <c r="N7" s="276">
        <f t="shared" si="0"/>
        <v>113423.74799999998</v>
      </c>
      <c r="O7" s="177">
        <f t="shared" si="0"/>
        <v>164448.027</v>
      </c>
      <c r="P7" s="177">
        <f t="shared" si="0"/>
        <v>186578.57300000003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178" t="s">
        <v>210</v>
      </c>
      <c r="B8" s="172">
        <v>157.03339000000034</v>
      </c>
      <c r="C8" s="173">
        <v>157.09789000000032</v>
      </c>
      <c r="D8" s="174">
        <v>157.02689000000029</v>
      </c>
      <c r="E8" s="172">
        <v>37281.965999999942</v>
      </c>
      <c r="F8" s="173">
        <v>58921.197999999938</v>
      </c>
      <c r="G8" s="174">
        <v>68103.204000000027</v>
      </c>
      <c r="H8" s="172">
        <v>473.17999999999932</v>
      </c>
      <c r="I8" s="173">
        <v>639.11799999999744</v>
      </c>
      <c r="J8" s="174">
        <v>679.15699999999845</v>
      </c>
      <c r="K8" s="172">
        <v>36808.785999999942</v>
      </c>
      <c r="L8" s="173">
        <v>58282.079999999944</v>
      </c>
      <c r="M8" s="174">
        <v>67424.047000000035</v>
      </c>
      <c r="N8" s="172">
        <v>32993.321999999986</v>
      </c>
      <c r="O8" s="173">
        <v>54044.932000000008</v>
      </c>
      <c r="P8" s="173">
        <v>62928.984000000019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178" t="s">
        <v>244</v>
      </c>
      <c r="B9" s="157">
        <v>184.268</v>
      </c>
      <c r="C9" s="158">
        <v>184.268</v>
      </c>
      <c r="D9" s="159">
        <v>184.268</v>
      </c>
      <c r="E9" s="157">
        <v>40788.606999999996</v>
      </c>
      <c r="F9" s="158">
        <v>63568.941000000013</v>
      </c>
      <c r="G9" s="159">
        <v>72233.855000000025</v>
      </c>
      <c r="H9" s="157">
        <v>509.85300000000001</v>
      </c>
      <c r="I9" s="158">
        <v>696.70799999999997</v>
      </c>
      <c r="J9" s="159">
        <v>734.34999999999968</v>
      </c>
      <c r="K9" s="157">
        <v>40278.753999999994</v>
      </c>
      <c r="L9" s="158">
        <v>62872.233000000015</v>
      </c>
      <c r="M9" s="159">
        <v>71499.505000000019</v>
      </c>
      <c r="N9" s="160">
        <v>38927.157999999989</v>
      </c>
      <c r="O9" s="179">
        <v>60883.547999999988</v>
      </c>
      <c r="P9" s="179">
        <v>69528.649000000005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178" t="s">
        <v>245</v>
      </c>
      <c r="B10" s="160">
        <v>752.78</v>
      </c>
      <c r="C10" s="161">
        <v>752.78</v>
      </c>
      <c r="D10" s="162">
        <v>752.78</v>
      </c>
      <c r="E10" s="160">
        <v>42268.829999999994</v>
      </c>
      <c r="F10" s="161">
        <v>49805.365999999995</v>
      </c>
      <c r="G10" s="162">
        <v>57086.776999999995</v>
      </c>
      <c r="H10" s="160">
        <v>169.172</v>
      </c>
      <c r="I10" s="161">
        <v>198.54900000000001</v>
      </c>
      <c r="J10" s="162">
        <v>172.87699999999998</v>
      </c>
      <c r="K10" s="160">
        <v>42099.657999999996</v>
      </c>
      <c r="L10" s="161">
        <v>49606.816999999995</v>
      </c>
      <c r="M10" s="162">
        <v>56913.899999999994</v>
      </c>
      <c r="N10" s="160">
        <v>41503.267999999996</v>
      </c>
      <c r="O10" s="161">
        <v>49519.547000000013</v>
      </c>
      <c r="P10" s="161">
        <v>54120.94</v>
      </c>
      <c r="Q10" s="9"/>
      <c r="R10" s="9"/>
      <c r="S10" s="9"/>
      <c r="T10" s="9"/>
      <c r="U10" s="9"/>
      <c r="V10" s="9"/>
      <c r="W10" s="9"/>
    </row>
    <row r="11" spans="1:23" s="15" customFormat="1" x14ac:dyDescent="0.2">
      <c r="A11" s="124" t="s">
        <v>277</v>
      </c>
      <c r="H11" s="125"/>
      <c r="P11" s="14" t="s">
        <v>223</v>
      </c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490"/>
      <c r="B13" s="482" t="s">
        <v>205</v>
      </c>
      <c r="C13" s="483"/>
      <c r="D13" s="484"/>
      <c r="E13" s="482" t="s">
        <v>19</v>
      </c>
      <c r="F13" s="483"/>
      <c r="G13" s="484"/>
      <c r="H13" s="482" t="s">
        <v>216</v>
      </c>
      <c r="I13" s="483"/>
      <c r="J13" s="484"/>
      <c r="K13" s="482" t="s">
        <v>6</v>
      </c>
      <c r="L13" s="483"/>
      <c r="M13" s="484"/>
      <c r="N13" s="482" t="s">
        <v>199</v>
      </c>
      <c r="O13" s="483"/>
      <c r="P13" s="483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491"/>
      <c r="B14" s="479" t="s">
        <v>186</v>
      </c>
      <c r="C14" s="480"/>
      <c r="D14" s="481"/>
      <c r="E14" s="485" t="s">
        <v>5</v>
      </c>
      <c r="F14" s="486"/>
      <c r="G14" s="489"/>
      <c r="H14" s="485" t="s">
        <v>5</v>
      </c>
      <c r="I14" s="486"/>
      <c r="J14" s="489"/>
      <c r="K14" s="485" t="s">
        <v>5</v>
      </c>
      <c r="L14" s="486"/>
      <c r="M14" s="489"/>
      <c r="N14" s="485" t="s">
        <v>5</v>
      </c>
      <c r="O14" s="486"/>
      <c r="P14" s="486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176"/>
      <c r="B15" s="134" t="s">
        <v>62</v>
      </c>
      <c r="C15" s="135" t="s">
        <v>63</v>
      </c>
      <c r="D15" s="136" t="s">
        <v>64</v>
      </c>
      <c r="E15" s="134" t="s">
        <v>62</v>
      </c>
      <c r="F15" s="135" t="s">
        <v>63</v>
      </c>
      <c r="G15" s="136" t="s">
        <v>64</v>
      </c>
      <c r="H15" s="134" t="s">
        <v>62</v>
      </c>
      <c r="I15" s="135" t="s">
        <v>63</v>
      </c>
      <c r="J15" s="136" t="s">
        <v>64</v>
      </c>
      <c r="K15" s="134" t="s">
        <v>62</v>
      </c>
      <c r="L15" s="135" t="s">
        <v>63</v>
      </c>
      <c r="M15" s="136" t="s">
        <v>64</v>
      </c>
      <c r="N15" s="134" t="s">
        <v>62</v>
      </c>
      <c r="O15" s="135" t="s">
        <v>63</v>
      </c>
      <c r="P15" s="135" t="s">
        <v>64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487" t="s">
        <v>18</v>
      </c>
      <c r="B16" s="492">
        <f>D17</f>
        <v>1171.5</v>
      </c>
      <c r="C16" s="493"/>
      <c r="D16" s="494"/>
      <c r="E16" s="492">
        <f>SUM(E17:G17)</f>
        <v>335614.52</v>
      </c>
      <c r="F16" s="493"/>
      <c r="G16" s="494"/>
      <c r="H16" s="492">
        <f>SUM(H17:J17)</f>
        <v>436225.94</v>
      </c>
      <c r="I16" s="493"/>
      <c r="J16" s="494"/>
      <c r="K16" s="492">
        <f>SUM(K17:M17)</f>
        <v>331197.01</v>
      </c>
      <c r="L16" s="493"/>
      <c r="M16" s="494"/>
      <c r="N16" s="492">
        <f>SUM(N17:P17)</f>
        <v>336910.42000000004</v>
      </c>
      <c r="O16" s="493"/>
      <c r="P16" s="493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488"/>
      <c r="B17" s="276">
        <v>1171.5</v>
      </c>
      <c r="C17" s="177">
        <v>1171.5</v>
      </c>
      <c r="D17" s="277">
        <v>1171.5</v>
      </c>
      <c r="E17" s="276">
        <v>112213.45999999999</v>
      </c>
      <c r="F17" s="177">
        <v>113045.02</v>
      </c>
      <c r="G17" s="277">
        <v>110356.04000000001</v>
      </c>
      <c r="H17" s="276">
        <v>146532.34</v>
      </c>
      <c r="I17" s="177">
        <v>145623.09</v>
      </c>
      <c r="J17" s="277">
        <v>144070.51</v>
      </c>
      <c r="K17" s="276">
        <v>110754.09999999999</v>
      </c>
      <c r="L17" s="177">
        <v>111571.16</v>
      </c>
      <c r="M17" s="277">
        <v>108871.75000000001</v>
      </c>
      <c r="N17" s="276">
        <v>111996.97</v>
      </c>
      <c r="O17" s="177">
        <v>112476.73</v>
      </c>
      <c r="P17" s="177">
        <v>112436.72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13"/>
      <c r="B18" s="114"/>
      <c r="C18" s="114"/>
      <c r="D18" s="114"/>
      <c r="E18" s="114"/>
      <c r="F18" s="114"/>
      <c r="G18" s="114"/>
      <c r="P18" s="14" t="s">
        <v>111</v>
      </c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6.42578125" style="22" customWidth="1"/>
    <col min="2" max="4" width="8.42578125" style="22" customWidth="1"/>
    <col min="5" max="7" width="8.5703125" style="22" customWidth="1"/>
    <col min="8" max="10" width="8.425781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8" customFormat="1" ht="15.75" x14ac:dyDescent="0.25">
      <c r="A1" s="175" t="s">
        <v>401</v>
      </c>
      <c r="P1" s="129" t="str">
        <f>Titulní!A35</f>
        <v>I. čtvrtletí 2020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490"/>
      <c r="B3" s="482" t="s">
        <v>205</v>
      </c>
      <c r="C3" s="483"/>
      <c r="D3" s="484"/>
      <c r="E3" s="482" t="s">
        <v>19</v>
      </c>
      <c r="F3" s="483"/>
      <c r="G3" s="484"/>
      <c r="H3" s="482" t="s">
        <v>211</v>
      </c>
      <c r="I3" s="483"/>
      <c r="J3" s="484"/>
      <c r="K3" s="482" t="s">
        <v>6</v>
      </c>
      <c r="L3" s="483"/>
      <c r="M3" s="484"/>
      <c r="N3" s="482" t="s">
        <v>199</v>
      </c>
      <c r="O3" s="483"/>
      <c r="P3" s="483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491"/>
      <c r="B4" s="479" t="s">
        <v>186</v>
      </c>
      <c r="C4" s="480"/>
      <c r="D4" s="481"/>
      <c r="E4" s="485" t="s">
        <v>5</v>
      </c>
      <c r="F4" s="486"/>
      <c r="G4" s="489"/>
      <c r="H4" s="485" t="s">
        <v>5</v>
      </c>
      <c r="I4" s="486"/>
      <c r="J4" s="489"/>
      <c r="K4" s="485" t="s">
        <v>5</v>
      </c>
      <c r="L4" s="486"/>
      <c r="M4" s="489"/>
      <c r="N4" s="485" t="s">
        <v>5</v>
      </c>
      <c r="O4" s="486"/>
      <c r="P4" s="486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176"/>
      <c r="B5" s="134" t="s">
        <v>62</v>
      </c>
      <c r="C5" s="135" t="s">
        <v>63</v>
      </c>
      <c r="D5" s="136" t="s">
        <v>64</v>
      </c>
      <c r="E5" s="134" t="s">
        <v>62</v>
      </c>
      <c r="F5" s="135" t="s">
        <v>63</v>
      </c>
      <c r="G5" s="136" t="s">
        <v>64</v>
      </c>
      <c r="H5" s="134" t="s">
        <v>62</v>
      </c>
      <c r="I5" s="135" t="s">
        <v>63</v>
      </c>
      <c r="J5" s="136" t="s">
        <v>64</v>
      </c>
      <c r="K5" s="134" t="s">
        <v>62</v>
      </c>
      <c r="L5" s="135" t="s">
        <v>63</v>
      </c>
      <c r="M5" s="136" t="s">
        <v>64</v>
      </c>
      <c r="N5" s="134" t="s">
        <v>62</v>
      </c>
      <c r="O5" s="135" t="s">
        <v>63</v>
      </c>
      <c r="P5" s="135" t="s">
        <v>64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487" t="s">
        <v>411</v>
      </c>
      <c r="B6" s="447">
        <f>D7</f>
        <v>2058.455210000001</v>
      </c>
      <c r="C6" s="448"/>
      <c r="D6" s="449"/>
      <c r="E6" s="447">
        <f>SUM(E7:G7)</f>
        <v>392661.56099999999</v>
      </c>
      <c r="F6" s="448"/>
      <c r="G6" s="449"/>
      <c r="H6" s="447">
        <f>SUM(H7:J7)</f>
        <v>3910.63</v>
      </c>
      <c r="I6" s="448"/>
      <c r="J6" s="449"/>
      <c r="K6" s="447">
        <f>SUM(K7:M7)</f>
        <v>388750.93100000004</v>
      </c>
      <c r="L6" s="448"/>
      <c r="M6" s="449"/>
      <c r="N6" s="447">
        <f>SUM(N7:P7)</f>
        <v>361211.55899999989</v>
      </c>
      <c r="O6" s="448"/>
      <c r="P6" s="448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488"/>
      <c r="B7" s="276">
        <f>SUM(B8:B13)</f>
        <v>2060.7360500000013</v>
      </c>
      <c r="C7" s="177">
        <f t="shared" ref="C7:P7" si="0">SUM(C8:C13)</f>
        <v>2060.8476500000015</v>
      </c>
      <c r="D7" s="277">
        <f t="shared" si="0"/>
        <v>2058.455210000001</v>
      </c>
      <c r="E7" s="276">
        <f t="shared" si="0"/>
        <v>61970.02800000002</v>
      </c>
      <c r="F7" s="177">
        <f t="shared" si="0"/>
        <v>102658.65299999999</v>
      </c>
      <c r="G7" s="277">
        <f t="shared" si="0"/>
        <v>228032.87999999998</v>
      </c>
      <c r="H7" s="276">
        <f t="shared" si="0"/>
        <v>911.63600000000008</v>
      </c>
      <c r="I7" s="177">
        <f t="shared" si="0"/>
        <v>1141.95</v>
      </c>
      <c r="J7" s="277">
        <f t="shared" si="0"/>
        <v>1857.0439999999999</v>
      </c>
      <c r="K7" s="276">
        <f t="shared" si="0"/>
        <v>61058.392000000022</v>
      </c>
      <c r="L7" s="177">
        <f t="shared" si="0"/>
        <v>101516.70300000001</v>
      </c>
      <c r="M7" s="277">
        <f t="shared" si="0"/>
        <v>226175.83600000001</v>
      </c>
      <c r="N7" s="276">
        <f t="shared" si="0"/>
        <v>56481.69899999995</v>
      </c>
      <c r="O7" s="177">
        <f t="shared" si="0"/>
        <v>93954.270999999979</v>
      </c>
      <c r="P7" s="177">
        <f t="shared" si="0"/>
        <v>210775.58900000001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178" t="s">
        <v>242</v>
      </c>
      <c r="B8" s="181">
        <v>92.891710000001339</v>
      </c>
      <c r="C8" s="161">
        <v>92.464320000001294</v>
      </c>
      <c r="D8" s="162">
        <v>92.01433000000128</v>
      </c>
      <c r="E8" s="160">
        <v>2747.3760000000198</v>
      </c>
      <c r="F8" s="161">
        <v>4125.9020000000182</v>
      </c>
      <c r="G8" s="162">
        <v>9217.1999999999916</v>
      </c>
      <c r="H8" s="160">
        <v>4.8389999999999986</v>
      </c>
      <c r="I8" s="161">
        <v>4.3909999999999982</v>
      </c>
      <c r="J8" s="162">
        <v>4.9219999999999953</v>
      </c>
      <c r="K8" s="160">
        <v>2742.5370000000198</v>
      </c>
      <c r="L8" s="161">
        <v>4121.5110000000186</v>
      </c>
      <c r="M8" s="162">
        <v>9212.2779999999912</v>
      </c>
      <c r="N8" s="160">
        <v>1414.4379999999887</v>
      </c>
      <c r="O8" s="161">
        <v>2252.7709999999925</v>
      </c>
      <c r="P8" s="161">
        <v>5786.1259999999984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178" t="s">
        <v>206</v>
      </c>
      <c r="B9" s="181">
        <v>148.81969999999967</v>
      </c>
      <c r="C9" s="158">
        <v>148.57120999999961</v>
      </c>
      <c r="D9" s="159">
        <v>148.03437999999963</v>
      </c>
      <c r="E9" s="157">
        <v>3869.2470000000076</v>
      </c>
      <c r="F9" s="182">
        <v>6187.8959999999888</v>
      </c>
      <c r="G9" s="159">
        <v>14216.715999999979</v>
      </c>
      <c r="H9" s="157">
        <v>11.174999999999995</v>
      </c>
      <c r="I9" s="158">
        <v>11.502999999999989</v>
      </c>
      <c r="J9" s="159">
        <v>15.049999999999988</v>
      </c>
      <c r="K9" s="157">
        <v>3858.0720000000074</v>
      </c>
      <c r="L9" s="182">
        <v>6176.3929999999891</v>
      </c>
      <c r="M9" s="159">
        <v>14201.665999999979</v>
      </c>
      <c r="N9" s="157">
        <v>2031.4059999999979</v>
      </c>
      <c r="O9" s="179">
        <v>3258.0010000000002</v>
      </c>
      <c r="P9" s="179">
        <v>8512.5530000000235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178" t="s">
        <v>219</v>
      </c>
      <c r="B10" s="181">
        <v>55.45299</v>
      </c>
      <c r="C10" s="158">
        <v>55.682250000000003</v>
      </c>
      <c r="D10" s="159">
        <v>55.689250000000001</v>
      </c>
      <c r="E10" s="157">
        <v>1484.4340000000013</v>
      </c>
      <c r="F10" s="182">
        <v>2396.0969999999998</v>
      </c>
      <c r="G10" s="159">
        <v>5516.0029999999897</v>
      </c>
      <c r="H10" s="157">
        <v>4.6579999999999977</v>
      </c>
      <c r="I10" s="158">
        <v>15.808</v>
      </c>
      <c r="J10" s="159">
        <v>26.753999999999998</v>
      </c>
      <c r="K10" s="157">
        <v>1479.7760000000014</v>
      </c>
      <c r="L10" s="182">
        <v>2380.2889999999998</v>
      </c>
      <c r="M10" s="159">
        <v>5489.2489999999898</v>
      </c>
      <c r="N10" s="157">
        <v>1138.092000000001</v>
      </c>
      <c r="O10" s="179">
        <v>1733.6409999999994</v>
      </c>
      <c r="P10" s="179">
        <v>4078.1419999999985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178" t="s">
        <v>207</v>
      </c>
      <c r="B11" s="181">
        <v>450.48462000000001</v>
      </c>
      <c r="C11" s="158">
        <v>451.11972000000003</v>
      </c>
      <c r="D11" s="159">
        <v>451.48610000000002</v>
      </c>
      <c r="E11" s="157">
        <v>13305.526</v>
      </c>
      <c r="F11" s="182">
        <v>22230.877999999993</v>
      </c>
      <c r="G11" s="159">
        <v>49804.953000000045</v>
      </c>
      <c r="H11" s="157">
        <v>197.10699999999986</v>
      </c>
      <c r="I11" s="158">
        <v>242.21100000000033</v>
      </c>
      <c r="J11" s="159">
        <v>432.30100000000022</v>
      </c>
      <c r="K11" s="157">
        <v>13108.419</v>
      </c>
      <c r="L11" s="182">
        <v>21988.666999999994</v>
      </c>
      <c r="M11" s="159">
        <v>49372.652000000046</v>
      </c>
      <c r="N11" s="157">
        <v>12367.350999999993</v>
      </c>
      <c r="O11" s="179">
        <v>20429.707000000013</v>
      </c>
      <c r="P11" s="179">
        <v>45958.688000000031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178" t="s">
        <v>208</v>
      </c>
      <c r="B12" s="181">
        <v>980.84899000000019</v>
      </c>
      <c r="C12" s="158">
        <v>980.77211000000023</v>
      </c>
      <c r="D12" s="159">
        <v>978.99311000000023</v>
      </c>
      <c r="E12" s="157">
        <v>30367.55799999999</v>
      </c>
      <c r="F12" s="182">
        <v>50296.269</v>
      </c>
      <c r="G12" s="159">
        <v>110738.57699999998</v>
      </c>
      <c r="H12" s="157">
        <v>469.07100000000014</v>
      </c>
      <c r="I12" s="158">
        <v>580.75199999999961</v>
      </c>
      <c r="J12" s="159">
        <v>861.48599999999942</v>
      </c>
      <c r="K12" s="157">
        <v>29898.48699999999</v>
      </c>
      <c r="L12" s="182">
        <v>49715.517</v>
      </c>
      <c r="M12" s="159">
        <v>109877.09099999997</v>
      </c>
      <c r="N12" s="157">
        <v>29645.858999999964</v>
      </c>
      <c r="O12" s="179">
        <v>49287.938999999977</v>
      </c>
      <c r="P12" s="179">
        <v>108863.90899999996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178" t="s">
        <v>209</v>
      </c>
      <c r="B13" s="181">
        <v>332.23803999999996</v>
      </c>
      <c r="C13" s="161">
        <v>332.23803999999996</v>
      </c>
      <c r="D13" s="162">
        <v>332.23803999999996</v>
      </c>
      <c r="E13" s="160">
        <v>10195.886999999999</v>
      </c>
      <c r="F13" s="161">
        <v>17421.610999999997</v>
      </c>
      <c r="G13" s="162">
        <v>38539.431000000011</v>
      </c>
      <c r="H13" s="160">
        <v>224.78600000000003</v>
      </c>
      <c r="I13" s="161">
        <v>287.28500000000003</v>
      </c>
      <c r="J13" s="162">
        <v>516.53100000000006</v>
      </c>
      <c r="K13" s="160">
        <v>9971.1009999999987</v>
      </c>
      <c r="L13" s="161">
        <v>17134.325999999997</v>
      </c>
      <c r="M13" s="162">
        <v>38022.900000000009</v>
      </c>
      <c r="N13" s="160">
        <v>9884.5529999999981</v>
      </c>
      <c r="O13" s="161">
        <v>16992.212</v>
      </c>
      <c r="P13" s="161">
        <v>37576.171000000002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x14ac:dyDescent="0.2">
      <c r="A14" s="124" t="s">
        <v>277</v>
      </c>
      <c r="K14" s="72"/>
      <c r="P14" s="14" t="s">
        <v>112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.75" x14ac:dyDescent="0.25">
      <c r="A25" s="180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107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490"/>
      <c r="B27" s="482" t="s">
        <v>205</v>
      </c>
      <c r="C27" s="483"/>
      <c r="D27" s="484"/>
      <c r="E27" s="482" t="s">
        <v>19</v>
      </c>
      <c r="F27" s="483"/>
      <c r="G27" s="484"/>
      <c r="H27" s="482" t="s">
        <v>211</v>
      </c>
      <c r="I27" s="483"/>
      <c r="J27" s="484"/>
      <c r="K27" s="482" t="s">
        <v>6</v>
      </c>
      <c r="L27" s="483"/>
      <c r="M27" s="484"/>
      <c r="N27" s="482" t="s">
        <v>199</v>
      </c>
      <c r="O27" s="483"/>
      <c r="P27" s="483"/>
    </row>
    <row r="28" spans="1:28" ht="12" customHeight="1" x14ac:dyDescent="0.2">
      <c r="A28" s="491"/>
      <c r="B28" s="479"/>
      <c r="C28" s="480"/>
      <c r="D28" s="481" t="s">
        <v>186</v>
      </c>
      <c r="E28" s="485"/>
      <c r="F28" s="486"/>
      <c r="G28" s="489" t="s">
        <v>5</v>
      </c>
      <c r="H28" s="485"/>
      <c r="I28" s="486"/>
      <c r="J28" s="489" t="s">
        <v>5</v>
      </c>
      <c r="K28" s="485"/>
      <c r="L28" s="486"/>
      <c r="M28" s="489" t="s">
        <v>5</v>
      </c>
      <c r="N28" s="485"/>
      <c r="O28" s="486"/>
      <c r="P28" s="486" t="s">
        <v>5</v>
      </c>
    </row>
    <row r="29" spans="1:28" x14ac:dyDescent="0.2">
      <c r="A29" s="176"/>
      <c r="B29" s="134" t="s">
        <v>62</v>
      </c>
      <c r="C29" s="135" t="s">
        <v>63</v>
      </c>
      <c r="D29" s="136" t="s">
        <v>64</v>
      </c>
      <c r="E29" s="134" t="s">
        <v>62</v>
      </c>
      <c r="F29" s="135" t="s">
        <v>63</v>
      </c>
      <c r="G29" s="136" t="s">
        <v>64</v>
      </c>
      <c r="H29" s="134" t="s">
        <v>62</v>
      </c>
      <c r="I29" s="135" t="s">
        <v>63</v>
      </c>
      <c r="J29" s="136" t="s">
        <v>64</v>
      </c>
      <c r="K29" s="134" t="s">
        <v>62</v>
      </c>
      <c r="L29" s="135" t="s">
        <v>63</v>
      </c>
      <c r="M29" s="136" t="s">
        <v>64</v>
      </c>
      <c r="N29" s="134" t="s">
        <v>62</v>
      </c>
      <c r="O29" s="135" t="s">
        <v>63</v>
      </c>
      <c r="P29" s="135" t="s">
        <v>64</v>
      </c>
    </row>
    <row r="30" spans="1:28" x14ac:dyDescent="0.2">
      <c r="A30" s="487" t="s">
        <v>412</v>
      </c>
      <c r="B30" s="447">
        <f>D31</f>
        <v>339.41940000000011</v>
      </c>
      <c r="C30" s="448"/>
      <c r="D30" s="449"/>
      <c r="E30" s="447">
        <f>SUM(E31:G31)</f>
        <v>268528.83299999998</v>
      </c>
      <c r="F30" s="448"/>
      <c r="G30" s="449"/>
      <c r="H30" s="447">
        <f>SUM(H31:J31)</f>
        <v>3174.2829999999994</v>
      </c>
      <c r="I30" s="448"/>
      <c r="J30" s="449"/>
      <c r="K30" s="447">
        <f>SUM(K31:M31)</f>
        <v>265354.55000000005</v>
      </c>
      <c r="L30" s="448"/>
      <c r="M30" s="449"/>
      <c r="N30" s="447">
        <f>SUM(N31:P31)</f>
        <v>265331.98800000001</v>
      </c>
      <c r="O30" s="448"/>
      <c r="P30" s="448"/>
    </row>
    <row r="31" spans="1:28" x14ac:dyDescent="0.2">
      <c r="A31" s="488"/>
      <c r="B31" s="276">
        <f>SUM(B32:B35)</f>
        <v>339.41440000000011</v>
      </c>
      <c r="C31" s="177">
        <f t="shared" ref="C31:P31" si="1">SUM(C32:C35)</f>
        <v>339.41940000000011</v>
      </c>
      <c r="D31" s="277">
        <f t="shared" si="1"/>
        <v>339.41940000000011</v>
      </c>
      <c r="E31" s="276">
        <f t="shared" si="1"/>
        <v>74051.712999999989</v>
      </c>
      <c r="F31" s="177">
        <f t="shared" si="1"/>
        <v>114689.80300000001</v>
      </c>
      <c r="G31" s="277">
        <f t="shared" si="1"/>
        <v>79787.31700000001</v>
      </c>
      <c r="H31" s="276">
        <f t="shared" si="1"/>
        <v>830.23899999999992</v>
      </c>
      <c r="I31" s="177">
        <f t="shared" si="1"/>
        <v>1396.2469999999989</v>
      </c>
      <c r="J31" s="277">
        <f t="shared" si="1"/>
        <v>947.79700000000025</v>
      </c>
      <c r="K31" s="276">
        <f t="shared" si="1"/>
        <v>73221.473999999987</v>
      </c>
      <c r="L31" s="177">
        <f t="shared" si="1"/>
        <v>113293.55600000001</v>
      </c>
      <c r="M31" s="277">
        <f t="shared" si="1"/>
        <v>78839.520000000019</v>
      </c>
      <c r="N31" s="276">
        <f t="shared" si="1"/>
        <v>73224.543999999994</v>
      </c>
      <c r="O31" s="177">
        <f t="shared" si="1"/>
        <v>113278.83300000001</v>
      </c>
      <c r="P31" s="177">
        <f t="shared" si="1"/>
        <v>78828.611000000004</v>
      </c>
    </row>
    <row r="32" spans="1:28" x14ac:dyDescent="0.2">
      <c r="A32" s="178" t="s">
        <v>217</v>
      </c>
      <c r="B32" s="181">
        <v>2.7843999999999998</v>
      </c>
      <c r="C32" s="161">
        <v>2.7893999999999997</v>
      </c>
      <c r="D32" s="162">
        <v>2.7893999999999997</v>
      </c>
      <c r="E32" s="160">
        <v>129.37600000000003</v>
      </c>
      <c r="F32" s="161">
        <v>378.53099999999989</v>
      </c>
      <c r="G32" s="162">
        <v>226.10499999999996</v>
      </c>
      <c r="H32" s="160">
        <v>4.2990000000000004</v>
      </c>
      <c r="I32" s="161">
        <v>9.0510000000000002</v>
      </c>
      <c r="J32" s="162">
        <v>5.64</v>
      </c>
      <c r="K32" s="160">
        <v>125.07700000000003</v>
      </c>
      <c r="L32" s="161">
        <v>369.4799999999999</v>
      </c>
      <c r="M32" s="162">
        <v>220.46499999999997</v>
      </c>
      <c r="N32" s="160">
        <v>121.908</v>
      </c>
      <c r="O32" s="161">
        <v>366.55200000000002</v>
      </c>
      <c r="P32" s="161">
        <v>217.05199999999999</v>
      </c>
    </row>
    <row r="33" spans="1:16" x14ac:dyDescent="0.2">
      <c r="A33" s="178" t="s">
        <v>218</v>
      </c>
      <c r="B33" s="181">
        <v>5.76</v>
      </c>
      <c r="C33" s="158">
        <v>5.76</v>
      </c>
      <c r="D33" s="159">
        <v>5.76</v>
      </c>
      <c r="E33" s="157">
        <v>751.30399999999997</v>
      </c>
      <c r="F33" s="182">
        <v>1581.7090000000001</v>
      </c>
      <c r="G33" s="159">
        <v>1228.9859999999999</v>
      </c>
      <c r="H33" s="157">
        <v>8.18</v>
      </c>
      <c r="I33" s="158">
        <v>20.776</v>
      </c>
      <c r="J33" s="159">
        <v>15.968</v>
      </c>
      <c r="K33" s="157">
        <v>743.12400000000002</v>
      </c>
      <c r="L33" s="182">
        <v>1560.933</v>
      </c>
      <c r="M33" s="159">
        <v>1213.0179999999998</v>
      </c>
      <c r="N33" s="157">
        <v>739.94200000000001</v>
      </c>
      <c r="O33" s="179">
        <v>1554.7619999999997</v>
      </c>
      <c r="P33" s="179">
        <v>1208.6110000000001</v>
      </c>
    </row>
    <row r="34" spans="1:16" x14ac:dyDescent="0.2">
      <c r="A34" s="178" t="s">
        <v>220</v>
      </c>
      <c r="B34" s="181">
        <v>57.879999999999995</v>
      </c>
      <c r="C34" s="158">
        <v>57.879999999999995</v>
      </c>
      <c r="D34" s="159">
        <v>57.879999999999995</v>
      </c>
      <c r="E34" s="157">
        <v>11808.163</v>
      </c>
      <c r="F34" s="182">
        <v>18277.566999999999</v>
      </c>
      <c r="G34" s="159">
        <v>12251.279</v>
      </c>
      <c r="H34" s="157">
        <v>95.00500000000001</v>
      </c>
      <c r="I34" s="158">
        <v>141.745</v>
      </c>
      <c r="J34" s="159">
        <v>100.72599999999997</v>
      </c>
      <c r="K34" s="157">
        <v>11713.158000000001</v>
      </c>
      <c r="L34" s="182">
        <v>18135.822</v>
      </c>
      <c r="M34" s="159">
        <v>12150.553</v>
      </c>
      <c r="N34" s="157">
        <v>11713.697</v>
      </c>
      <c r="O34" s="179">
        <v>18136.291000000001</v>
      </c>
      <c r="P34" s="179">
        <v>12150.868000000002</v>
      </c>
    </row>
    <row r="35" spans="1:16" x14ac:dyDescent="0.2">
      <c r="A35" s="178" t="s">
        <v>221</v>
      </c>
      <c r="B35" s="181">
        <v>272.99000000000012</v>
      </c>
      <c r="C35" s="161">
        <v>272.99000000000012</v>
      </c>
      <c r="D35" s="162">
        <v>272.99000000000012</v>
      </c>
      <c r="E35" s="160">
        <v>61362.869999999981</v>
      </c>
      <c r="F35" s="161">
        <v>94451.996000000014</v>
      </c>
      <c r="G35" s="162">
        <v>66080.947000000015</v>
      </c>
      <c r="H35" s="160">
        <v>722.75499999999988</v>
      </c>
      <c r="I35" s="161">
        <v>1224.674999999999</v>
      </c>
      <c r="J35" s="162">
        <v>825.46300000000031</v>
      </c>
      <c r="K35" s="160">
        <v>60640.114999999983</v>
      </c>
      <c r="L35" s="161">
        <v>93227.321000000011</v>
      </c>
      <c r="M35" s="162">
        <v>65255.484000000011</v>
      </c>
      <c r="N35" s="160">
        <v>60648.996999999988</v>
      </c>
      <c r="O35" s="161">
        <v>93221.228000000017</v>
      </c>
      <c r="P35" s="161">
        <v>65252.08</v>
      </c>
    </row>
    <row r="36" spans="1:16" s="15" customFormat="1" ht="12.75" x14ac:dyDescent="0.2">
      <c r="A36" s="124" t="s">
        <v>277</v>
      </c>
      <c r="B36" s="17"/>
      <c r="C36" s="17"/>
      <c r="D36" s="17"/>
      <c r="E36" s="17"/>
      <c r="F36" s="17"/>
      <c r="G36" s="17"/>
      <c r="H36" s="17"/>
      <c r="I36" s="17"/>
      <c r="J36" s="17"/>
      <c r="K36" s="73"/>
      <c r="L36" s="17"/>
      <c r="M36" s="17"/>
      <c r="N36" s="17"/>
      <c r="O36" s="17"/>
      <c r="P36" s="14" t="s">
        <v>112</v>
      </c>
    </row>
    <row r="37" spans="1:16" x14ac:dyDescent="0.2">
      <c r="A37" s="37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3.5" customHeight="1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8" customFormat="1" ht="15.75" x14ac:dyDescent="0.25">
      <c r="A1" s="175" t="s">
        <v>400</v>
      </c>
      <c r="B1" s="106"/>
      <c r="C1" s="106"/>
      <c r="D1" s="106"/>
      <c r="M1" s="129" t="str">
        <f>Titulní!A35</f>
        <v>I. čtvrtletí 2020</v>
      </c>
    </row>
    <row r="2" spans="1:13" ht="6" customHeight="1" x14ac:dyDescent="0.2"/>
    <row r="3" spans="1:13" ht="12.75" customHeight="1" x14ac:dyDescent="0.2">
      <c r="A3" s="490"/>
      <c r="B3" s="482" t="s">
        <v>19</v>
      </c>
      <c r="C3" s="483"/>
      <c r="D3" s="484"/>
      <c r="E3" s="482" t="s">
        <v>211</v>
      </c>
      <c r="F3" s="483"/>
      <c r="G3" s="484"/>
      <c r="H3" s="482" t="s">
        <v>213</v>
      </c>
      <c r="I3" s="483"/>
      <c r="J3" s="484"/>
      <c r="K3" s="482" t="s">
        <v>6</v>
      </c>
      <c r="L3" s="483"/>
      <c r="M3" s="483"/>
    </row>
    <row r="4" spans="1:13" ht="12.75" customHeight="1" x14ac:dyDescent="0.2">
      <c r="A4" s="491"/>
      <c r="B4" s="479" t="s">
        <v>116</v>
      </c>
      <c r="C4" s="480"/>
      <c r="D4" s="481"/>
      <c r="E4" s="485" t="s">
        <v>116</v>
      </c>
      <c r="F4" s="486"/>
      <c r="G4" s="489"/>
      <c r="H4" s="485" t="s">
        <v>116</v>
      </c>
      <c r="I4" s="486"/>
      <c r="J4" s="489"/>
      <c r="K4" s="485" t="s">
        <v>116</v>
      </c>
      <c r="L4" s="486"/>
      <c r="M4" s="486"/>
    </row>
    <row r="5" spans="1:13" ht="12.75" customHeight="1" x14ac:dyDescent="0.2">
      <c r="A5" s="176"/>
      <c r="B5" s="134" t="s">
        <v>62</v>
      </c>
      <c r="C5" s="135" t="s">
        <v>63</v>
      </c>
      <c r="D5" s="136" t="s">
        <v>64</v>
      </c>
      <c r="E5" s="134" t="s">
        <v>62</v>
      </c>
      <c r="F5" s="135" t="s">
        <v>63</v>
      </c>
      <c r="G5" s="136" t="s">
        <v>64</v>
      </c>
      <c r="H5" s="134" t="s">
        <v>62</v>
      </c>
      <c r="I5" s="135" t="s">
        <v>63</v>
      </c>
      <c r="J5" s="136" t="s">
        <v>64</v>
      </c>
      <c r="K5" s="134" t="s">
        <v>62</v>
      </c>
      <c r="L5" s="135" t="s">
        <v>63</v>
      </c>
      <c r="M5" s="410" t="s">
        <v>64</v>
      </c>
    </row>
    <row r="6" spans="1:13" ht="12.75" customHeight="1" x14ac:dyDescent="0.2">
      <c r="A6" s="487" t="s">
        <v>164</v>
      </c>
      <c r="B6" s="447">
        <f>SUM(B7:D7)</f>
        <v>612777.83699999994</v>
      </c>
      <c r="C6" s="448"/>
      <c r="D6" s="449"/>
      <c r="E6" s="447">
        <f>SUM(E7:G7)</f>
        <v>41439.853999999992</v>
      </c>
      <c r="F6" s="448"/>
      <c r="G6" s="449"/>
      <c r="H6" s="447">
        <f>SUM(H7:J7)</f>
        <v>22586.79</v>
      </c>
      <c r="I6" s="448"/>
      <c r="J6" s="449"/>
      <c r="K6" s="447">
        <f>SUM(K7:M7)</f>
        <v>571337.98300000001</v>
      </c>
      <c r="L6" s="448"/>
      <c r="M6" s="448"/>
    </row>
    <row r="7" spans="1:13" x14ac:dyDescent="0.2">
      <c r="A7" s="488"/>
      <c r="B7" s="276">
        <f>SUM(B8:B14)</f>
        <v>209569.83900000001</v>
      </c>
      <c r="C7" s="177">
        <f t="shared" ref="C7:M7" si="0">SUM(C8:C14)</f>
        <v>189347.41500000001</v>
      </c>
      <c r="D7" s="277">
        <f t="shared" si="0"/>
        <v>213860.58299999996</v>
      </c>
      <c r="E7" s="276">
        <f t="shared" si="0"/>
        <v>13801.966999999997</v>
      </c>
      <c r="F7" s="177">
        <f t="shared" si="0"/>
        <v>12629.408999999998</v>
      </c>
      <c r="G7" s="277">
        <f t="shared" si="0"/>
        <v>15008.477999999999</v>
      </c>
      <c r="H7" s="276">
        <f t="shared" si="0"/>
        <v>8009.585</v>
      </c>
      <c r="I7" s="177">
        <f t="shared" si="0"/>
        <v>6831.5369999999994</v>
      </c>
      <c r="J7" s="277">
        <f t="shared" si="0"/>
        <v>7745.6680000000006</v>
      </c>
      <c r="K7" s="276">
        <f t="shared" si="0"/>
        <v>195767.872</v>
      </c>
      <c r="L7" s="177">
        <f t="shared" si="0"/>
        <v>176718.00600000002</v>
      </c>
      <c r="M7" s="177">
        <f t="shared" si="0"/>
        <v>198852.10499999995</v>
      </c>
    </row>
    <row r="8" spans="1:13" x14ac:dyDescent="0.2">
      <c r="A8" s="183" t="s">
        <v>89</v>
      </c>
      <c r="B8" s="160">
        <v>20926.53</v>
      </c>
      <c r="C8" s="161">
        <v>18701.114000000001</v>
      </c>
      <c r="D8" s="162">
        <v>19551.824000000001</v>
      </c>
      <c r="E8" s="160">
        <v>2376.8389999999999</v>
      </c>
      <c r="F8" s="161">
        <v>2119.7139999999999</v>
      </c>
      <c r="G8" s="162">
        <v>2222.4029999999998</v>
      </c>
      <c r="H8" s="160">
        <v>759.81999999999994</v>
      </c>
      <c r="I8" s="161">
        <v>591.69399999999996</v>
      </c>
      <c r="J8" s="162">
        <v>604.125</v>
      </c>
      <c r="K8" s="160">
        <v>18549.690999999999</v>
      </c>
      <c r="L8" s="161">
        <v>16581.400000000001</v>
      </c>
      <c r="M8" s="161">
        <v>17329.421000000002</v>
      </c>
    </row>
    <row r="9" spans="1:13" x14ac:dyDescent="0.2">
      <c r="A9" s="183" t="s">
        <v>189</v>
      </c>
      <c r="B9" s="157">
        <v>78463.820000000007</v>
      </c>
      <c r="C9" s="158">
        <v>69905.52</v>
      </c>
      <c r="D9" s="159">
        <v>80898.37</v>
      </c>
      <c r="E9" s="157">
        <v>1746.16</v>
      </c>
      <c r="F9" s="158">
        <v>1567.31</v>
      </c>
      <c r="G9" s="159">
        <v>1826</v>
      </c>
      <c r="H9" s="157">
        <v>3496.9100000000003</v>
      </c>
      <c r="I9" s="158">
        <v>2962.49</v>
      </c>
      <c r="J9" s="159">
        <v>3386.7599999999998</v>
      </c>
      <c r="K9" s="157">
        <v>76717.66</v>
      </c>
      <c r="L9" s="158">
        <v>68338.210000000006</v>
      </c>
      <c r="M9" s="179">
        <v>79072.37</v>
      </c>
    </row>
    <row r="10" spans="1:13" x14ac:dyDescent="0.2">
      <c r="A10" s="183" t="s">
        <v>90</v>
      </c>
      <c r="B10" s="157">
        <v>275.05700000000002</v>
      </c>
      <c r="C10" s="158">
        <v>260.22700000000003</v>
      </c>
      <c r="D10" s="159">
        <v>79.411999999999992</v>
      </c>
      <c r="E10" s="157">
        <v>32.369999999999997</v>
      </c>
      <c r="F10" s="158">
        <v>29.733000000000001</v>
      </c>
      <c r="G10" s="159">
        <v>3.38</v>
      </c>
      <c r="H10" s="157">
        <v>7.4</v>
      </c>
      <c r="I10" s="158">
        <v>4.18</v>
      </c>
      <c r="J10" s="159">
        <v>0.38</v>
      </c>
      <c r="K10" s="157">
        <v>242.68700000000001</v>
      </c>
      <c r="L10" s="158">
        <v>230.49400000000003</v>
      </c>
      <c r="M10" s="179">
        <v>76.031999999999996</v>
      </c>
    </row>
    <row r="11" spans="1:13" x14ac:dyDescent="0.2">
      <c r="A11" s="183" t="s">
        <v>91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79">
        <v>0</v>
      </c>
    </row>
    <row r="12" spans="1:13" x14ac:dyDescent="0.2">
      <c r="A12" s="183" t="s">
        <v>92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79">
        <v>0</v>
      </c>
    </row>
    <row r="13" spans="1:13" x14ac:dyDescent="0.2">
      <c r="A13" s="184" t="s">
        <v>93</v>
      </c>
      <c r="B13" s="157">
        <v>100908.177</v>
      </c>
      <c r="C13" s="158">
        <v>91895.214000000007</v>
      </c>
      <c r="D13" s="159">
        <v>104507.59499999997</v>
      </c>
      <c r="E13" s="157">
        <v>8858.3839999999982</v>
      </c>
      <c r="F13" s="158">
        <v>8198.6119999999974</v>
      </c>
      <c r="G13" s="159">
        <v>10205.708000000001</v>
      </c>
      <c r="H13" s="157">
        <v>3526.1550000000002</v>
      </c>
      <c r="I13" s="158">
        <v>3135.1969999999997</v>
      </c>
      <c r="J13" s="159">
        <v>3623.6700000000005</v>
      </c>
      <c r="K13" s="157">
        <v>92049.793000000005</v>
      </c>
      <c r="L13" s="158">
        <v>83696.602000000014</v>
      </c>
      <c r="M13" s="179">
        <v>94301.886999999973</v>
      </c>
    </row>
    <row r="14" spans="1:13" ht="24" x14ac:dyDescent="0.2">
      <c r="A14" s="184" t="s">
        <v>179</v>
      </c>
      <c r="B14" s="160">
        <v>8996.255000000001</v>
      </c>
      <c r="C14" s="161">
        <v>8585.34</v>
      </c>
      <c r="D14" s="162">
        <v>8823.3819999999996</v>
      </c>
      <c r="E14" s="160">
        <v>788.21399999999994</v>
      </c>
      <c r="F14" s="161">
        <v>714.04000000000008</v>
      </c>
      <c r="G14" s="162">
        <v>750.98699999999997</v>
      </c>
      <c r="H14" s="160">
        <v>219.3</v>
      </c>
      <c r="I14" s="161">
        <v>137.976</v>
      </c>
      <c r="J14" s="162">
        <v>130.733</v>
      </c>
      <c r="K14" s="160">
        <v>8208.0410000000011</v>
      </c>
      <c r="L14" s="161">
        <v>7871.3</v>
      </c>
      <c r="M14" s="161">
        <v>8072.3949999999995</v>
      </c>
    </row>
    <row r="15" spans="1:13" s="15" customFormat="1" ht="11.25" x14ac:dyDescent="0.2">
      <c r="M15" s="14" t="s">
        <v>111</v>
      </c>
    </row>
    <row r="16" spans="1:13" ht="11.25" customHeight="1" x14ac:dyDescent="0.2">
      <c r="A16" s="26" t="s">
        <v>89</v>
      </c>
      <c r="B16" s="32">
        <f>SUM(B8:D8)/$B$6</f>
        <v>9.6575731736198558E-2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189</v>
      </c>
      <c r="B17" s="32">
        <f t="shared" ref="B17:B22" si="1">SUM(B9:D9)/$B$6</f>
        <v>0.37414491216332951</v>
      </c>
      <c r="C17" s="26"/>
      <c r="D17" s="26"/>
      <c r="E17" s="70"/>
      <c r="F17" s="70"/>
      <c r="G17" s="70"/>
      <c r="H17" s="70"/>
      <c r="I17" s="70"/>
      <c r="J17" s="70"/>
      <c r="K17" s="70"/>
      <c r="L17" s="70"/>
      <c r="M17" s="70"/>
      <c r="N17" s="105"/>
      <c r="O17" s="105"/>
      <c r="P17" s="105"/>
      <c r="Q17" s="105"/>
    </row>
    <row r="18" spans="1:19" x14ac:dyDescent="0.2">
      <c r="A18" s="26" t="s">
        <v>90</v>
      </c>
      <c r="B18" s="32">
        <f t="shared" si="1"/>
        <v>1.0031302747654698E-3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05"/>
      <c r="O18" s="105"/>
      <c r="P18" s="105"/>
      <c r="Q18" s="105"/>
    </row>
    <row r="19" spans="1:19" x14ac:dyDescent="0.2">
      <c r="A19" s="26" t="s">
        <v>91</v>
      </c>
      <c r="B19" s="32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92</v>
      </c>
      <c r="B20" s="32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93</v>
      </c>
      <c r="B21" s="32">
        <f t="shared" si="1"/>
        <v>0.4851856056928508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179</v>
      </c>
      <c r="B22" s="32">
        <f t="shared" si="1"/>
        <v>4.3090620132855757E-2</v>
      </c>
      <c r="C22" s="26"/>
      <c r="D22" s="26"/>
      <c r="E22" s="26"/>
      <c r="F22" s="26"/>
      <c r="G22" s="26"/>
      <c r="H22" s="71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8" customFormat="1" ht="15.75" x14ac:dyDescent="0.25">
      <c r="A24" s="175"/>
      <c r="B24" s="106"/>
      <c r="C24" s="106"/>
      <c r="D24" s="106"/>
      <c r="N24" s="412"/>
      <c r="O24" s="9"/>
      <c r="P24" s="9"/>
      <c r="Q24" s="9"/>
      <c r="R24" s="9"/>
      <c r="S24" s="9"/>
    </row>
    <row r="25" spans="1:19" ht="4.5" customHeight="1" x14ac:dyDescent="0.2">
      <c r="N25" s="412"/>
      <c r="O25" s="9"/>
      <c r="P25" s="9"/>
      <c r="Q25" s="9"/>
      <c r="R25" s="9"/>
      <c r="S25" s="9"/>
    </row>
    <row r="26" spans="1:19" ht="13.5" customHeight="1" x14ac:dyDescent="0.2">
      <c r="A26" s="490"/>
      <c r="B26" s="482" t="s">
        <v>19</v>
      </c>
      <c r="C26" s="483"/>
      <c r="D26" s="484"/>
      <c r="E26" s="482" t="s">
        <v>211</v>
      </c>
      <c r="F26" s="483"/>
      <c r="G26" s="484"/>
      <c r="H26" s="482" t="s">
        <v>213</v>
      </c>
      <c r="I26" s="483"/>
      <c r="J26" s="484"/>
      <c r="K26" s="482" t="s">
        <v>6</v>
      </c>
      <c r="L26" s="483"/>
      <c r="M26" s="483"/>
      <c r="N26" s="412"/>
      <c r="O26" s="9"/>
      <c r="P26" s="9"/>
      <c r="Q26" s="9"/>
      <c r="R26" s="9"/>
      <c r="S26" s="9"/>
    </row>
    <row r="27" spans="1:19" ht="12.75" customHeight="1" x14ac:dyDescent="0.2">
      <c r="A27" s="491"/>
      <c r="B27" s="479" t="s">
        <v>116</v>
      </c>
      <c r="C27" s="480"/>
      <c r="D27" s="481"/>
      <c r="E27" s="485" t="s">
        <v>116</v>
      </c>
      <c r="F27" s="486"/>
      <c r="G27" s="489"/>
      <c r="H27" s="485" t="s">
        <v>116</v>
      </c>
      <c r="I27" s="486"/>
      <c r="J27" s="489"/>
      <c r="K27" s="485" t="s">
        <v>116</v>
      </c>
      <c r="L27" s="486"/>
      <c r="M27" s="486"/>
      <c r="N27" s="412"/>
      <c r="O27" s="9"/>
      <c r="P27" s="9"/>
      <c r="Q27" s="9"/>
      <c r="R27" s="9"/>
      <c r="S27" s="9"/>
    </row>
    <row r="28" spans="1:19" ht="12.75" customHeight="1" x14ac:dyDescent="0.2">
      <c r="A28" s="176"/>
      <c r="B28" s="134" t="s">
        <v>62</v>
      </c>
      <c r="C28" s="135" t="s">
        <v>63</v>
      </c>
      <c r="D28" s="136" t="s">
        <v>64</v>
      </c>
      <c r="E28" s="134" t="s">
        <v>62</v>
      </c>
      <c r="F28" s="135" t="s">
        <v>63</v>
      </c>
      <c r="G28" s="136" t="s">
        <v>64</v>
      </c>
      <c r="H28" s="134" t="s">
        <v>62</v>
      </c>
      <c r="I28" s="135" t="s">
        <v>63</v>
      </c>
      <c r="J28" s="136" t="s">
        <v>64</v>
      </c>
      <c r="K28" s="134" t="s">
        <v>62</v>
      </c>
      <c r="L28" s="135" t="s">
        <v>63</v>
      </c>
      <c r="M28" s="410" t="s">
        <v>64</v>
      </c>
      <c r="N28" s="412"/>
      <c r="O28" s="9"/>
      <c r="P28" s="9"/>
      <c r="Q28" s="9"/>
      <c r="R28" s="9"/>
      <c r="S28" s="9"/>
    </row>
    <row r="29" spans="1:19" ht="12.75" customHeight="1" x14ac:dyDescent="0.2">
      <c r="A29" s="487" t="s">
        <v>163</v>
      </c>
      <c r="B29" s="447">
        <f>SUM(B30:D30)</f>
        <v>657926.71800000034</v>
      </c>
      <c r="C29" s="448"/>
      <c r="D29" s="449"/>
      <c r="E29" s="447">
        <f>SUM(E30:G30)</f>
        <v>45965.67500000001</v>
      </c>
      <c r="F29" s="448"/>
      <c r="G29" s="449"/>
      <c r="H29" s="447">
        <f>SUM(H30:J30)</f>
        <v>6144.268</v>
      </c>
      <c r="I29" s="448"/>
      <c r="J29" s="449"/>
      <c r="K29" s="447">
        <f>SUM(K30:M30)</f>
        <v>611961.0430000003</v>
      </c>
      <c r="L29" s="448"/>
      <c r="M29" s="448"/>
      <c r="N29" s="412"/>
      <c r="O29" s="9"/>
      <c r="P29" s="9"/>
      <c r="Q29" s="9"/>
      <c r="R29" s="9"/>
      <c r="S29" s="9"/>
    </row>
    <row r="30" spans="1:19" ht="12.75" customHeight="1" x14ac:dyDescent="0.2">
      <c r="A30" s="488"/>
      <c r="B30" s="276">
        <f>SUM(B31:B33)</f>
        <v>226033.84200000015</v>
      </c>
      <c r="C30" s="177">
        <f t="shared" ref="C30:M30" si="2">SUM(C31:C33)</f>
        <v>208566.95400000017</v>
      </c>
      <c r="D30" s="277">
        <f t="shared" si="2"/>
        <v>223325.92199999999</v>
      </c>
      <c r="E30" s="276">
        <f t="shared" si="2"/>
        <v>15534.508000000014</v>
      </c>
      <c r="F30" s="177">
        <f t="shared" si="2"/>
        <v>14616.558000000003</v>
      </c>
      <c r="G30" s="277">
        <f t="shared" si="2"/>
        <v>15814.608999999993</v>
      </c>
      <c r="H30" s="276">
        <f t="shared" si="2"/>
        <v>2134.791999999999</v>
      </c>
      <c r="I30" s="177">
        <f t="shared" si="2"/>
        <v>2035.284000000001</v>
      </c>
      <c r="J30" s="277">
        <f t="shared" si="2"/>
        <v>1974.192</v>
      </c>
      <c r="K30" s="276">
        <f t="shared" si="2"/>
        <v>210499.33400000012</v>
      </c>
      <c r="L30" s="177">
        <f t="shared" si="2"/>
        <v>193950.39600000018</v>
      </c>
      <c r="M30" s="177">
        <f t="shared" si="2"/>
        <v>207511.31299999999</v>
      </c>
      <c r="N30" s="412"/>
      <c r="O30" s="9"/>
      <c r="P30" s="9"/>
      <c r="Q30" s="9"/>
      <c r="R30" s="9"/>
      <c r="S30" s="9"/>
    </row>
    <row r="31" spans="1:19" ht="12.75" customHeight="1" x14ac:dyDescent="0.2">
      <c r="A31" s="183" t="s">
        <v>113</v>
      </c>
      <c r="B31" s="160">
        <v>6490.9070000000002</v>
      </c>
      <c r="C31" s="161">
        <v>5913.3590000000031</v>
      </c>
      <c r="D31" s="162">
        <v>7214.9369999999999</v>
      </c>
      <c r="E31" s="160">
        <v>410.78399999999988</v>
      </c>
      <c r="F31" s="161">
        <v>371.20999999999992</v>
      </c>
      <c r="G31" s="162">
        <v>467.47100000000006</v>
      </c>
      <c r="H31" s="160">
        <v>0</v>
      </c>
      <c r="I31" s="161">
        <v>0</v>
      </c>
      <c r="J31" s="162">
        <v>0</v>
      </c>
      <c r="K31" s="160">
        <v>6080.1230000000005</v>
      </c>
      <c r="L31" s="161">
        <v>5542.1490000000031</v>
      </c>
      <c r="M31" s="161">
        <v>6747.4659999999994</v>
      </c>
      <c r="N31" s="412"/>
      <c r="O31" s="9"/>
      <c r="P31" s="9"/>
      <c r="Q31" s="9"/>
      <c r="R31" s="9"/>
      <c r="S31" s="9"/>
    </row>
    <row r="32" spans="1:19" ht="12.75" customHeight="1" x14ac:dyDescent="0.2">
      <c r="A32" s="183" t="s">
        <v>114</v>
      </c>
      <c r="B32" s="157">
        <v>10525.366999999995</v>
      </c>
      <c r="C32" s="158">
        <v>9794.8549999999996</v>
      </c>
      <c r="D32" s="159">
        <v>9922.7149999999965</v>
      </c>
      <c r="E32" s="157">
        <v>760.77000000000021</v>
      </c>
      <c r="F32" s="158">
        <v>782.11400000000003</v>
      </c>
      <c r="G32" s="159">
        <v>760.02</v>
      </c>
      <c r="H32" s="157">
        <v>354.80099999999999</v>
      </c>
      <c r="I32" s="158">
        <v>300.50300000000004</v>
      </c>
      <c r="J32" s="159">
        <v>328.27800000000002</v>
      </c>
      <c r="K32" s="157">
        <v>9764.5969999999943</v>
      </c>
      <c r="L32" s="158">
        <v>9012.741</v>
      </c>
      <c r="M32" s="179">
        <v>9162.6949999999961</v>
      </c>
      <c r="N32" s="412"/>
      <c r="O32" s="9"/>
      <c r="P32" s="9"/>
      <c r="Q32" s="9"/>
      <c r="R32" s="9"/>
      <c r="S32" s="9"/>
    </row>
    <row r="33" spans="1:19" ht="13.5" customHeight="1" x14ac:dyDescent="0.2">
      <c r="A33" s="184" t="s">
        <v>115</v>
      </c>
      <c r="B33" s="160">
        <v>209017.56800000014</v>
      </c>
      <c r="C33" s="161">
        <v>192858.74000000017</v>
      </c>
      <c r="D33" s="162">
        <v>206188.27</v>
      </c>
      <c r="E33" s="160">
        <v>14362.954000000014</v>
      </c>
      <c r="F33" s="161">
        <v>13463.234000000002</v>
      </c>
      <c r="G33" s="162">
        <v>14587.117999999993</v>
      </c>
      <c r="H33" s="160">
        <v>1779.9909999999991</v>
      </c>
      <c r="I33" s="161">
        <v>1734.7810000000009</v>
      </c>
      <c r="J33" s="162">
        <v>1645.914</v>
      </c>
      <c r="K33" s="160">
        <v>194654.61400000012</v>
      </c>
      <c r="L33" s="161">
        <v>179395.50600000017</v>
      </c>
      <c r="M33" s="161">
        <v>191601.152</v>
      </c>
      <c r="N33" s="412"/>
      <c r="O33" s="9"/>
      <c r="P33" s="9"/>
      <c r="Q33" s="9"/>
      <c r="R33" s="9"/>
      <c r="S33" s="9"/>
    </row>
    <row r="34" spans="1:19" s="15" customFormat="1" ht="11.25" x14ac:dyDescent="0.2">
      <c r="M34" s="14" t="s">
        <v>111</v>
      </c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8" customFormat="1" ht="12" customHeight="1" x14ac:dyDescent="0.2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9"/>
      <c r="O36" s="9"/>
      <c r="P36" s="9"/>
      <c r="Q36" s="9"/>
      <c r="R36" s="9"/>
      <c r="S36" s="9"/>
    </row>
    <row r="37" spans="1:19" s="58" customFormat="1" x14ac:dyDescent="0.2">
      <c r="A37" s="112" t="s">
        <v>113</v>
      </c>
      <c r="B37" s="32">
        <f>SUM(B31:D31)/$B$29</f>
        <v>2.9819738981933231E-2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9"/>
      <c r="O37" s="9"/>
      <c r="P37" s="9"/>
      <c r="Q37" s="9"/>
      <c r="R37" s="9"/>
      <c r="S37" s="9"/>
    </row>
    <row r="38" spans="1:19" x14ac:dyDescent="0.2">
      <c r="A38" s="26" t="s">
        <v>114</v>
      </c>
      <c r="B38" s="32">
        <f>SUM(B32:D32)/$B$29</f>
        <v>4.5967029720170104E-2</v>
      </c>
      <c r="N38" s="9"/>
      <c r="O38" s="9"/>
      <c r="P38" s="9"/>
      <c r="Q38" s="9"/>
      <c r="R38" s="9"/>
      <c r="S38" s="9"/>
    </row>
    <row r="39" spans="1:19" x14ac:dyDescent="0.2">
      <c r="A39" s="26" t="s">
        <v>115</v>
      </c>
      <c r="B39" s="32">
        <f>SUM(B33:D33)/$B$29</f>
        <v>0.92421323129789668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4" customFormat="1" ht="15.75" x14ac:dyDescent="0.25">
      <c r="A1" s="180" t="s">
        <v>402</v>
      </c>
      <c r="B1" s="411"/>
      <c r="C1" s="411"/>
      <c r="D1" s="411"/>
      <c r="M1" s="129" t="str">
        <f>Titulní!A35</f>
        <v>I. čtvrtletí 2020</v>
      </c>
    </row>
    <row r="2" spans="1:13" ht="6" customHeight="1" x14ac:dyDescent="0.2"/>
    <row r="3" spans="1:13" ht="16.5" customHeight="1" x14ac:dyDescent="0.2">
      <c r="A3" s="461"/>
      <c r="B3" s="457" t="s">
        <v>187</v>
      </c>
      <c r="C3" s="458"/>
      <c r="D3" s="459"/>
      <c r="E3" s="457" t="s">
        <v>194</v>
      </c>
      <c r="F3" s="458"/>
      <c r="G3" s="459"/>
      <c r="H3" s="457" t="s">
        <v>188</v>
      </c>
      <c r="I3" s="458"/>
      <c r="J3" s="459"/>
      <c r="K3" s="457" t="s">
        <v>181</v>
      </c>
      <c r="L3" s="458"/>
      <c r="M3" s="495"/>
    </row>
    <row r="4" spans="1:13" x14ac:dyDescent="0.2">
      <c r="A4" s="462"/>
      <c r="B4" s="134" t="s">
        <v>62</v>
      </c>
      <c r="C4" s="135" t="s">
        <v>63</v>
      </c>
      <c r="D4" s="136" t="s">
        <v>64</v>
      </c>
      <c r="E4" s="134" t="s">
        <v>62</v>
      </c>
      <c r="F4" s="135" t="s">
        <v>63</v>
      </c>
      <c r="G4" s="136" t="s">
        <v>64</v>
      </c>
      <c r="H4" s="134" t="s">
        <v>62</v>
      </c>
      <c r="I4" s="135" t="s">
        <v>63</v>
      </c>
      <c r="J4" s="136" t="s">
        <v>64</v>
      </c>
      <c r="K4" s="134" t="s">
        <v>62</v>
      </c>
      <c r="L4" s="135" t="s">
        <v>63</v>
      </c>
      <c r="M4" s="135" t="s">
        <v>64</v>
      </c>
    </row>
    <row r="5" spans="1:13" ht="12.75" customHeight="1" x14ac:dyDescent="0.2">
      <c r="A5" s="445" t="s">
        <v>224</v>
      </c>
      <c r="B5" s="447">
        <f>SUM(B6:D6)</f>
        <v>467.21075900000011</v>
      </c>
      <c r="C5" s="448"/>
      <c r="D5" s="449"/>
      <c r="E5" s="447">
        <f>SUM(E6:G6)</f>
        <v>411.45117600000003</v>
      </c>
      <c r="F5" s="448"/>
      <c r="G5" s="449"/>
      <c r="H5" s="447">
        <f>SUM(H6:J6)</f>
        <v>2544.3064730000001</v>
      </c>
      <c r="I5" s="448"/>
      <c r="J5" s="449"/>
      <c r="K5" s="447">
        <f>SUM(K6:M6)</f>
        <v>3422.9684080000002</v>
      </c>
      <c r="L5" s="448"/>
      <c r="M5" s="448"/>
    </row>
    <row r="6" spans="1:13" x14ac:dyDescent="0.2">
      <c r="A6" s="460"/>
      <c r="B6" s="263">
        <f>SUM(B7:B18)</f>
        <v>162.24646400000006</v>
      </c>
      <c r="C6" s="264">
        <f t="shared" ref="C6:M6" si="0">SUM(C7:C18)</f>
        <v>149.73500100000001</v>
      </c>
      <c r="D6" s="265">
        <f t="shared" si="0"/>
        <v>155.22929400000004</v>
      </c>
      <c r="E6" s="263">
        <f t="shared" si="0"/>
        <v>150.80769600000002</v>
      </c>
      <c r="F6" s="264">
        <f t="shared" si="0"/>
        <v>130.60934399999996</v>
      </c>
      <c r="G6" s="265">
        <f t="shared" si="0"/>
        <v>130.03413600000002</v>
      </c>
      <c r="H6" s="263">
        <f t="shared" si="0"/>
        <v>947.81784099999993</v>
      </c>
      <c r="I6" s="264">
        <f t="shared" si="0"/>
        <v>808.17215699999997</v>
      </c>
      <c r="J6" s="265">
        <f t="shared" si="0"/>
        <v>788.31647500000008</v>
      </c>
      <c r="K6" s="263">
        <f t="shared" si="0"/>
        <v>1260.8720010000002</v>
      </c>
      <c r="L6" s="264">
        <f t="shared" si="0"/>
        <v>1088.5165019999999</v>
      </c>
      <c r="M6" s="264">
        <f t="shared" si="0"/>
        <v>1073.5799050000001</v>
      </c>
    </row>
    <row r="7" spans="1:13" x14ac:dyDescent="0.2">
      <c r="A7" s="185" t="s">
        <v>164</v>
      </c>
      <c r="B7" s="188">
        <v>1.125208</v>
      </c>
      <c r="C7" s="189">
        <v>1.2558929999999999</v>
      </c>
      <c r="D7" s="190">
        <v>1.3730179999999998</v>
      </c>
      <c r="E7" s="188">
        <v>10.368594</v>
      </c>
      <c r="F7" s="189">
        <v>4.9267560000000001</v>
      </c>
      <c r="G7" s="190">
        <v>5.2032499999999997</v>
      </c>
      <c r="H7" s="188">
        <v>128.98151700000003</v>
      </c>
      <c r="I7" s="189">
        <v>112.67375199999999</v>
      </c>
      <c r="J7" s="190">
        <v>114.54036000000004</v>
      </c>
      <c r="K7" s="298">
        <v>140.47531900000001</v>
      </c>
      <c r="L7" s="270">
        <v>118.85640099999999</v>
      </c>
      <c r="M7" s="270">
        <v>121.11662800000003</v>
      </c>
    </row>
    <row r="8" spans="1:13" x14ac:dyDescent="0.2">
      <c r="A8" s="186" t="s">
        <v>163</v>
      </c>
      <c r="B8" s="188">
        <v>102.90985100000007</v>
      </c>
      <c r="C8" s="191">
        <v>94.864562000000006</v>
      </c>
      <c r="D8" s="192">
        <v>100.38533600000004</v>
      </c>
      <c r="E8" s="188">
        <v>54.454888999999987</v>
      </c>
      <c r="F8" s="191">
        <v>50.485078999999992</v>
      </c>
      <c r="G8" s="192">
        <v>54.55347900000001</v>
      </c>
      <c r="H8" s="188">
        <v>4.1159850000000002</v>
      </c>
      <c r="I8" s="191">
        <v>3.7131599999999998</v>
      </c>
      <c r="J8" s="192">
        <v>3.4820829999999998</v>
      </c>
      <c r="K8" s="298">
        <v>161.48072500000006</v>
      </c>
      <c r="L8" s="270">
        <v>149.06280099999998</v>
      </c>
      <c r="M8" s="270">
        <v>158.42089800000002</v>
      </c>
    </row>
    <row r="9" spans="1:13" x14ac:dyDescent="0.2">
      <c r="A9" s="186" t="s">
        <v>162</v>
      </c>
      <c r="B9" s="188">
        <v>0</v>
      </c>
      <c r="C9" s="191">
        <v>0</v>
      </c>
      <c r="D9" s="192">
        <v>0</v>
      </c>
      <c r="E9" s="188">
        <v>5.9070819999999999</v>
      </c>
      <c r="F9" s="191">
        <v>4.1417549999999999</v>
      </c>
      <c r="G9" s="192">
        <v>2.945192</v>
      </c>
      <c r="H9" s="188">
        <v>129.25045600000001</v>
      </c>
      <c r="I9" s="191">
        <v>108.533496</v>
      </c>
      <c r="J9" s="192">
        <v>96.056391000000005</v>
      </c>
      <c r="K9" s="298">
        <v>135.15753800000002</v>
      </c>
      <c r="L9" s="270">
        <v>112.675251</v>
      </c>
      <c r="M9" s="270">
        <v>99.001583000000011</v>
      </c>
    </row>
    <row r="10" spans="1:13" x14ac:dyDescent="0.2">
      <c r="A10" s="186" t="s">
        <v>161</v>
      </c>
      <c r="B10" s="188">
        <v>1.3478289999999997</v>
      </c>
      <c r="C10" s="191">
        <v>0.97165500000000005</v>
      </c>
      <c r="D10" s="192">
        <v>0.91771400000000003</v>
      </c>
      <c r="E10" s="188">
        <v>4.13164</v>
      </c>
      <c r="F10" s="191">
        <v>2.6534539999999995</v>
      </c>
      <c r="G10" s="192">
        <v>1.2617719999999999</v>
      </c>
      <c r="H10" s="188">
        <v>538.40598499999999</v>
      </c>
      <c r="I10" s="191">
        <v>453.1676010000001</v>
      </c>
      <c r="J10" s="192">
        <v>440.53001200000006</v>
      </c>
      <c r="K10" s="298">
        <v>543.88545399999998</v>
      </c>
      <c r="L10" s="270">
        <v>456.79271000000011</v>
      </c>
      <c r="M10" s="270">
        <v>442.70949800000005</v>
      </c>
    </row>
    <row r="11" spans="1:13" x14ac:dyDescent="0.2">
      <c r="A11" s="186" t="s">
        <v>160</v>
      </c>
      <c r="B11" s="188">
        <v>0</v>
      </c>
      <c r="C11" s="191">
        <v>0</v>
      </c>
      <c r="D11" s="192">
        <v>0</v>
      </c>
      <c r="E11" s="188">
        <v>0</v>
      </c>
      <c r="F11" s="191">
        <v>0</v>
      </c>
      <c r="G11" s="192">
        <v>0</v>
      </c>
      <c r="H11" s="188">
        <v>0</v>
      </c>
      <c r="I11" s="191">
        <v>0</v>
      </c>
      <c r="J11" s="192">
        <v>0</v>
      </c>
      <c r="K11" s="298">
        <v>0</v>
      </c>
      <c r="L11" s="270">
        <v>0</v>
      </c>
      <c r="M11" s="270">
        <v>0</v>
      </c>
    </row>
    <row r="12" spans="1:13" x14ac:dyDescent="0.2">
      <c r="A12" s="186" t="s">
        <v>159</v>
      </c>
      <c r="B12" s="188">
        <v>0</v>
      </c>
      <c r="C12" s="191">
        <v>0</v>
      </c>
      <c r="D12" s="192">
        <v>0</v>
      </c>
      <c r="E12" s="188">
        <v>1.6797870000000001</v>
      </c>
      <c r="F12" s="191">
        <v>1.464442</v>
      </c>
      <c r="G12" s="192">
        <v>1.6205699999999998</v>
      </c>
      <c r="H12" s="188">
        <v>1.2170000000000001</v>
      </c>
      <c r="I12" s="191">
        <v>0.996</v>
      </c>
      <c r="J12" s="192">
        <v>1.407</v>
      </c>
      <c r="K12" s="298">
        <v>2.8967870000000002</v>
      </c>
      <c r="L12" s="270">
        <v>2.460442</v>
      </c>
      <c r="M12" s="270">
        <v>3.0275699999999999</v>
      </c>
    </row>
    <row r="13" spans="1:13" x14ac:dyDescent="0.2">
      <c r="A13" s="186" t="s">
        <v>158</v>
      </c>
      <c r="B13" s="188">
        <v>0</v>
      </c>
      <c r="C13" s="191">
        <v>0</v>
      </c>
      <c r="D13" s="192">
        <v>0</v>
      </c>
      <c r="E13" s="188">
        <v>1.772</v>
      </c>
      <c r="F13" s="191">
        <v>2.1429999999999998</v>
      </c>
      <c r="G13" s="192">
        <v>2.6440000000000001</v>
      </c>
      <c r="H13" s="188">
        <v>0.15739600000000001</v>
      </c>
      <c r="I13" s="191">
        <v>0.37856900000000004</v>
      </c>
      <c r="J13" s="192">
        <v>0.53125</v>
      </c>
      <c r="K13" s="298">
        <v>1.9293960000000001</v>
      </c>
      <c r="L13" s="270">
        <v>2.5215689999999999</v>
      </c>
      <c r="M13" s="270">
        <v>3.1752500000000001</v>
      </c>
    </row>
    <row r="14" spans="1:13" x14ac:dyDescent="0.2">
      <c r="A14" s="186" t="s">
        <v>157</v>
      </c>
      <c r="B14" s="188">
        <v>0.16803599999999999</v>
      </c>
      <c r="C14" s="191">
        <v>0.16803599999999999</v>
      </c>
      <c r="D14" s="192">
        <v>0.311056</v>
      </c>
      <c r="E14" s="188">
        <v>1.3082</v>
      </c>
      <c r="F14" s="191">
        <v>1.2565999999999999</v>
      </c>
      <c r="G14" s="192">
        <v>1.2634000000000001</v>
      </c>
      <c r="H14" s="188">
        <v>9.3120999999999992</v>
      </c>
      <c r="I14" s="191">
        <v>8.1486879999999999</v>
      </c>
      <c r="J14" s="192">
        <v>8.75929</v>
      </c>
      <c r="K14" s="298">
        <v>10.788335999999999</v>
      </c>
      <c r="L14" s="270">
        <v>9.5733239999999995</v>
      </c>
      <c r="M14" s="270">
        <v>10.333746</v>
      </c>
    </row>
    <row r="15" spans="1:13" x14ac:dyDescent="0.2">
      <c r="A15" s="186" t="s">
        <v>156</v>
      </c>
      <c r="B15" s="188">
        <v>0.55210599999999999</v>
      </c>
      <c r="C15" s="191">
        <v>0.53576099999999993</v>
      </c>
      <c r="D15" s="192">
        <v>0.44123600000000002</v>
      </c>
      <c r="E15" s="188">
        <v>8.7121389999999987</v>
      </c>
      <c r="F15" s="191">
        <v>7.2004730000000006</v>
      </c>
      <c r="G15" s="192">
        <v>7.0181700000000005</v>
      </c>
      <c r="H15" s="188">
        <v>25.234236999999997</v>
      </c>
      <c r="I15" s="191">
        <v>25.023125000000004</v>
      </c>
      <c r="J15" s="192">
        <v>25.367397000000004</v>
      </c>
      <c r="K15" s="298">
        <v>34.498481999999996</v>
      </c>
      <c r="L15" s="270">
        <v>32.759359000000003</v>
      </c>
      <c r="M15" s="270">
        <v>32.826803000000005</v>
      </c>
    </row>
    <row r="16" spans="1:13" x14ac:dyDescent="0.2">
      <c r="A16" s="186" t="s">
        <v>14</v>
      </c>
      <c r="B16" s="188">
        <v>0</v>
      </c>
      <c r="C16" s="191">
        <v>0</v>
      </c>
      <c r="D16" s="192">
        <v>0</v>
      </c>
      <c r="E16" s="188">
        <v>0</v>
      </c>
      <c r="F16" s="191">
        <v>0</v>
      </c>
      <c r="G16" s="192">
        <v>0</v>
      </c>
      <c r="H16" s="188">
        <v>0</v>
      </c>
      <c r="I16" s="191">
        <v>0</v>
      </c>
      <c r="J16" s="192">
        <v>0</v>
      </c>
      <c r="K16" s="298">
        <v>0</v>
      </c>
      <c r="L16" s="270">
        <v>0</v>
      </c>
      <c r="M16" s="270">
        <v>0</v>
      </c>
    </row>
    <row r="17" spans="1:13" x14ac:dyDescent="0.2">
      <c r="A17" s="186" t="s">
        <v>155</v>
      </c>
      <c r="B17" s="188">
        <v>0.41150599999999998</v>
      </c>
      <c r="C17" s="191">
        <v>0.38155500000000003</v>
      </c>
      <c r="D17" s="192">
        <v>0.43327300000000002</v>
      </c>
      <c r="E17" s="188">
        <v>8.5109999999999995E-3</v>
      </c>
      <c r="F17" s="191">
        <v>6.9773000000000002E-2</v>
      </c>
      <c r="G17" s="192">
        <v>7.4499999999999997E-2</v>
      </c>
      <c r="H17" s="188">
        <v>7.3393000000000014E-2</v>
      </c>
      <c r="I17" s="191">
        <v>6.9491999999999984E-2</v>
      </c>
      <c r="J17" s="192">
        <v>6.5527000000000002E-2</v>
      </c>
      <c r="K17" s="298">
        <v>0.49341000000000002</v>
      </c>
      <c r="L17" s="270">
        <v>0.52082000000000006</v>
      </c>
      <c r="M17" s="270">
        <v>0.57330000000000003</v>
      </c>
    </row>
    <row r="18" spans="1:13" x14ac:dyDescent="0.2">
      <c r="A18" s="187" t="s">
        <v>154</v>
      </c>
      <c r="B18" s="188">
        <v>55.731927999999996</v>
      </c>
      <c r="C18" s="189">
        <v>51.557538999999998</v>
      </c>
      <c r="D18" s="190">
        <v>51.367660999999984</v>
      </c>
      <c r="E18" s="188">
        <v>62.464854000000017</v>
      </c>
      <c r="F18" s="189">
        <v>56.268011999999992</v>
      </c>
      <c r="G18" s="190">
        <v>53.44980300000001</v>
      </c>
      <c r="H18" s="188">
        <v>111.06977199999999</v>
      </c>
      <c r="I18" s="189">
        <v>95.468273999999994</v>
      </c>
      <c r="J18" s="190">
        <v>97.577165000000008</v>
      </c>
      <c r="K18" s="298">
        <v>229.26655399999999</v>
      </c>
      <c r="L18" s="270">
        <v>203.29382499999997</v>
      </c>
      <c r="M18" s="270">
        <v>202.39462900000001</v>
      </c>
    </row>
    <row r="19" spans="1:13" s="64" customFormat="1" ht="13.5" customHeight="1" x14ac:dyDescent="0.25">
      <c r="A19" s="299" t="s">
        <v>249</v>
      </c>
      <c r="B19" s="298">
        <v>427.99</v>
      </c>
      <c r="C19" s="270">
        <v>430.34899999999999</v>
      </c>
      <c r="D19" s="300">
        <v>432.66200000000009</v>
      </c>
      <c r="E19" s="298">
        <v>397.80099999999993</v>
      </c>
      <c r="F19" s="270">
        <v>402.63099999999991</v>
      </c>
      <c r="G19" s="300">
        <v>396.23099999999994</v>
      </c>
      <c r="H19" s="298">
        <v>10088.065000000002</v>
      </c>
      <c r="I19" s="270">
        <v>10124.120000000003</v>
      </c>
      <c r="J19" s="300">
        <v>10065.070000000002</v>
      </c>
      <c r="K19" s="298">
        <v>10913.856000000002</v>
      </c>
      <c r="L19" s="270">
        <v>10957.100000000002</v>
      </c>
      <c r="M19" s="270">
        <v>10893.963000000002</v>
      </c>
    </row>
    <row r="20" spans="1:13" s="64" customFormat="1" ht="13.5" customHeight="1" x14ac:dyDescent="0.25">
      <c r="A20" s="299" t="s">
        <v>250</v>
      </c>
      <c r="B20" s="298">
        <v>984.67600000000232</v>
      </c>
      <c r="C20" s="270">
        <v>987.49700000000223</v>
      </c>
      <c r="D20" s="300">
        <v>994.80600000000231</v>
      </c>
      <c r="E20" s="298">
        <v>1355.3889999999974</v>
      </c>
      <c r="F20" s="270">
        <v>1359.9859999999974</v>
      </c>
      <c r="G20" s="300">
        <v>1334.7859999999973</v>
      </c>
      <c r="H20" s="298">
        <v>18981.705999999995</v>
      </c>
      <c r="I20" s="270">
        <v>19032.955999999995</v>
      </c>
      <c r="J20" s="300">
        <v>18751.987999999994</v>
      </c>
      <c r="K20" s="298">
        <v>21321.770999999993</v>
      </c>
      <c r="L20" s="270">
        <v>21380.438999999995</v>
      </c>
      <c r="M20" s="270">
        <v>21081.579999999994</v>
      </c>
    </row>
    <row r="21" spans="1:13" x14ac:dyDescent="0.2">
      <c r="M21" s="14" t="s">
        <v>111</v>
      </c>
    </row>
    <row r="25" spans="1:13" ht="13.5" x14ac:dyDescent="0.25">
      <c r="I25" s="9" t="s">
        <v>272</v>
      </c>
      <c r="J25" s="9" t="s">
        <v>273</v>
      </c>
      <c r="K25" s="9" t="s">
        <v>274</v>
      </c>
    </row>
    <row r="26" spans="1:13" x14ac:dyDescent="0.2">
      <c r="H26" s="9" t="s">
        <v>164</v>
      </c>
      <c r="I26" s="43">
        <f>SUM(B7:D7)</f>
        <v>3.7541190000000002</v>
      </c>
      <c r="J26" s="43">
        <f t="shared" ref="J26:J37" si="1">SUM(E7:G7)</f>
        <v>20.4986</v>
      </c>
      <c r="K26" s="43">
        <f t="shared" ref="K26:K37" si="2">SUM(H7:J7)</f>
        <v>356.19562900000005</v>
      </c>
      <c r="L26" s="43"/>
    </row>
    <row r="27" spans="1:13" x14ac:dyDescent="0.2">
      <c r="H27" s="9" t="s">
        <v>163</v>
      </c>
      <c r="I27" s="43">
        <f t="shared" ref="I27:I37" si="3">SUM(B8:D8)</f>
        <v>298.15974900000015</v>
      </c>
      <c r="J27" s="43">
        <f t="shared" si="1"/>
        <v>159.493447</v>
      </c>
      <c r="K27" s="43">
        <f t="shared" si="2"/>
        <v>11.311228</v>
      </c>
      <c r="L27" s="43"/>
    </row>
    <row r="28" spans="1:13" x14ac:dyDescent="0.2">
      <c r="H28" s="9" t="s">
        <v>162</v>
      </c>
      <c r="I28" s="43">
        <f t="shared" si="3"/>
        <v>0</v>
      </c>
      <c r="J28" s="43">
        <f t="shared" si="1"/>
        <v>12.994028999999999</v>
      </c>
      <c r="K28" s="43">
        <f t="shared" si="2"/>
        <v>333.84034300000002</v>
      </c>
      <c r="L28" s="43"/>
    </row>
    <row r="29" spans="1:13" x14ac:dyDescent="0.2">
      <c r="H29" s="9" t="s">
        <v>161</v>
      </c>
      <c r="I29" s="43">
        <f t="shared" si="3"/>
        <v>3.2371979999999998</v>
      </c>
      <c r="J29" s="43">
        <f t="shared" si="1"/>
        <v>8.0468659999999996</v>
      </c>
      <c r="K29" s="43">
        <f t="shared" si="2"/>
        <v>1432.1035980000001</v>
      </c>
      <c r="L29" s="43"/>
    </row>
    <row r="30" spans="1:13" x14ac:dyDescent="0.2">
      <c r="H30" s="9" t="s">
        <v>160</v>
      </c>
      <c r="I30" s="43">
        <f t="shared" si="3"/>
        <v>0</v>
      </c>
      <c r="J30" s="43">
        <f t="shared" si="1"/>
        <v>0</v>
      </c>
      <c r="K30" s="43">
        <f t="shared" si="2"/>
        <v>0</v>
      </c>
      <c r="L30" s="43"/>
    </row>
    <row r="31" spans="1:13" x14ac:dyDescent="0.2">
      <c r="H31" s="9" t="s">
        <v>159</v>
      </c>
      <c r="I31" s="43">
        <f t="shared" si="3"/>
        <v>0</v>
      </c>
      <c r="J31" s="43">
        <f t="shared" si="1"/>
        <v>4.764799</v>
      </c>
      <c r="K31" s="43">
        <f t="shared" si="2"/>
        <v>3.62</v>
      </c>
      <c r="L31" s="43"/>
    </row>
    <row r="32" spans="1:13" x14ac:dyDescent="0.2">
      <c r="H32" s="9" t="s">
        <v>158</v>
      </c>
      <c r="I32" s="43">
        <f t="shared" si="3"/>
        <v>0</v>
      </c>
      <c r="J32" s="43">
        <f t="shared" si="1"/>
        <v>6.5590000000000002</v>
      </c>
      <c r="K32" s="43">
        <f t="shared" si="2"/>
        <v>1.067215</v>
      </c>
      <c r="L32" s="43"/>
    </row>
    <row r="33" spans="8:12" x14ac:dyDescent="0.2">
      <c r="H33" s="9" t="s">
        <v>157</v>
      </c>
      <c r="I33" s="43">
        <f t="shared" si="3"/>
        <v>0.64712799999999993</v>
      </c>
      <c r="J33" s="43">
        <f t="shared" si="1"/>
        <v>3.8281999999999998</v>
      </c>
      <c r="K33" s="43">
        <f t="shared" si="2"/>
        <v>26.220078000000001</v>
      </c>
      <c r="L33" s="43"/>
    </row>
    <row r="34" spans="8:12" x14ac:dyDescent="0.2">
      <c r="H34" s="9" t="s">
        <v>156</v>
      </c>
      <c r="I34" s="43">
        <f t="shared" si="3"/>
        <v>1.5291029999999999</v>
      </c>
      <c r="J34" s="43">
        <f t="shared" si="1"/>
        <v>22.930782000000001</v>
      </c>
      <c r="K34" s="43">
        <f t="shared" si="2"/>
        <v>75.624759000000012</v>
      </c>
      <c r="L34" s="43"/>
    </row>
    <row r="35" spans="8:12" x14ac:dyDescent="0.2">
      <c r="H35" s="9" t="s">
        <v>14</v>
      </c>
      <c r="I35" s="43">
        <f t="shared" si="3"/>
        <v>0</v>
      </c>
      <c r="J35" s="43">
        <f t="shared" si="1"/>
        <v>0</v>
      </c>
      <c r="K35" s="43">
        <f t="shared" si="2"/>
        <v>0</v>
      </c>
      <c r="L35" s="43"/>
    </row>
    <row r="36" spans="8:12" x14ac:dyDescent="0.2">
      <c r="H36" s="9" t="s">
        <v>155</v>
      </c>
      <c r="I36" s="43">
        <f t="shared" si="3"/>
        <v>1.226334</v>
      </c>
      <c r="J36" s="43">
        <f t="shared" si="1"/>
        <v>0.152784</v>
      </c>
      <c r="K36" s="43">
        <f t="shared" si="2"/>
        <v>0.20841199999999999</v>
      </c>
      <c r="L36" s="43"/>
    </row>
    <row r="37" spans="8:12" x14ac:dyDescent="0.2">
      <c r="H37" s="9" t="s">
        <v>154</v>
      </c>
      <c r="I37" s="43">
        <f t="shared" si="3"/>
        <v>158.657128</v>
      </c>
      <c r="J37" s="43">
        <f t="shared" si="1"/>
        <v>172.182669</v>
      </c>
      <c r="K37" s="43">
        <f t="shared" si="2"/>
        <v>304.11521099999999</v>
      </c>
      <c r="L37" s="43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28515625" style="11" customWidth="1"/>
    <col min="2" max="13" width="10.140625" style="11" customWidth="1"/>
    <col min="14" max="14" width="11.7109375" style="11" customWidth="1"/>
    <col min="15" max="16384" width="9.140625" style="11"/>
  </cols>
  <sheetData>
    <row r="1" spans="1:13" s="58" customFormat="1" ht="18.75" x14ac:dyDescent="0.3">
      <c r="A1" s="50" t="s">
        <v>331</v>
      </c>
      <c r="M1" s="129" t="str">
        <f>Titulní!A35</f>
        <v>I. čtvrtletí 2020</v>
      </c>
    </row>
    <row r="2" spans="1:13" ht="6" customHeight="1" x14ac:dyDescent="0.2"/>
    <row r="3" spans="1:13" x14ac:dyDescent="0.2">
      <c r="A3" s="461"/>
      <c r="B3" s="457" t="s">
        <v>198</v>
      </c>
      <c r="C3" s="458"/>
      <c r="D3" s="459"/>
      <c r="E3" s="457" t="s">
        <v>200</v>
      </c>
      <c r="F3" s="458"/>
      <c r="G3" s="459"/>
      <c r="H3" s="457" t="s">
        <v>201</v>
      </c>
      <c r="I3" s="458"/>
      <c r="J3" s="459"/>
      <c r="K3" s="457" t="s">
        <v>202</v>
      </c>
      <c r="L3" s="458"/>
      <c r="M3" s="495"/>
    </row>
    <row r="4" spans="1:13" x14ac:dyDescent="0.2">
      <c r="A4" s="462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</row>
    <row r="5" spans="1:13" x14ac:dyDescent="0.2">
      <c r="A5" s="445" t="s">
        <v>10</v>
      </c>
      <c r="B5" s="447">
        <f>D6</f>
        <v>21791.51400000009</v>
      </c>
      <c r="C5" s="448"/>
      <c r="D5" s="449"/>
      <c r="E5" s="450">
        <f>G6</f>
        <v>0</v>
      </c>
      <c r="F5" s="451"/>
      <c r="G5" s="452"/>
      <c r="H5" s="450">
        <f>J6</f>
        <v>0</v>
      </c>
      <c r="I5" s="451"/>
      <c r="J5" s="452"/>
      <c r="K5" s="450">
        <f>M6</f>
        <v>0</v>
      </c>
      <c r="L5" s="451"/>
      <c r="M5" s="451"/>
    </row>
    <row r="6" spans="1:13" x14ac:dyDescent="0.2">
      <c r="A6" s="460"/>
      <c r="B6" s="259">
        <f>SUM(B7:B14)</f>
        <v>21786.946840000095</v>
      </c>
      <c r="C6" s="260">
        <f t="shared" ref="C6:M6" si="0">SUM(C7:C14)</f>
        <v>21795.057440000091</v>
      </c>
      <c r="D6" s="261">
        <f t="shared" si="0"/>
        <v>21791.51400000009</v>
      </c>
      <c r="E6" s="284">
        <f t="shared" si="0"/>
        <v>0</v>
      </c>
      <c r="F6" s="285">
        <f t="shared" si="0"/>
        <v>0</v>
      </c>
      <c r="G6" s="286">
        <f t="shared" si="0"/>
        <v>0</v>
      </c>
      <c r="H6" s="284">
        <f t="shared" si="0"/>
        <v>0</v>
      </c>
      <c r="I6" s="285">
        <f t="shared" si="0"/>
        <v>0</v>
      </c>
      <c r="J6" s="286">
        <f t="shared" si="0"/>
        <v>0</v>
      </c>
      <c r="K6" s="284">
        <f t="shared" si="0"/>
        <v>0</v>
      </c>
      <c r="L6" s="285">
        <f t="shared" si="0"/>
        <v>0</v>
      </c>
      <c r="M6" s="285">
        <f t="shared" si="0"/>
        <v>0</v>
      </c>
    </row>
    <row r="7" spans="1:13" x14ac:dyDescent="0.2">
      <c r="A7" s="156" t="s">
        <v>0</v>
      </c>
      <c r="B7" s="181">
        <v>4290</v>
      </c>
      <c r="C7" s="197">
        <v>4290</v>
      </c>
      <c r="D7" s="200">
        <v>4290</v>
      </c>
      <c r="E7" s="301">
        <v>0</v>
      </c>
      <c r="F7" s="302">
        <v>0</v>
      </c>
      <c r="G7" s="303">
        <v>0</v>
      </c>
      <c r="H7" s="301">
        <v>0</v>
      </c>
      <c r="I7" s="302">
        <v>0</v>
      </c>
      <c r="J7" s="303">
        <v>0</v>
      </c>
      <c r="K7" s="301">
        <v>0</v>
      </c>
      <c r="L7" s="302">
        <v>0</v>
      </c>
      <c r="M7" s="302">
        <v>0</v>
      </c>
    </row>
    <row r="8" spans="1:13" x14ac:dyDescent="0.2">
      <c r="A8" s="156" t="s">
        <v>15</v>
      </c>
      <c r="B8" s="157">
        <v>10529.792999999998</v>
      </c>
      <c r="C8" s="158">
        <v>10529.792999999998</v>
      </c>
      <c r="D8" s="159">
        <v>10528.742999999999</v>
      </c>
      <c r="E8" s="304">
        <v>0</v>
      </c>
      <c r="F8" s="305">
        <v>0</v>
      </c>
      <c r="G8" s="306">
        <v>0</v>
      </c>
      <c r="H8" s="304">
        <v>0</v>
      </c>
      <c r="I8" s="305">
        <v>0</v>
      </c>
      <c r="J8" s="306">
        <v>0</v>
      </c>
      <c r="K8" s="304">
        <v>0</v>
      </c>
      <c r="L8" s="305">
        <v>0</v>
      </c>
      <c r="M8" s="307">
        <v>0</v>
      </c>
    </row>
    <row r="9" spans="1:13" x14ac:dyDescent="0.2">
      <c r="A9" s="156" t="s">
        <v>16</v>
      </c>
      <c r="B9" s="157">
        <v>1363.5</v>
      </c>
      <c r="C9" s="158">
        <v>1363.5</v>
      </c>
      <c r="D9" s="159">
        <v>1363.5</v>
      </c>
      <c r="E9" s="304">
        <v>0</v>
      </c>
      <c r="F9" s="305">
        <v>0</v>
      </c>
      <c r="G9" s="306">
        <v>0</v>
      </c>
      <c r="H9" s="304">
        <v>0</v>
      </c>
      <c r="I9" s="305">
        <v>0</v>
      </c>
      <c r="J9" s="306">
        <v>0</v>
      </c>
      <c r="K9" s="304">
        <v>0</v>
      </c>
      <c r="L9" s="305">
        <v>0</v>
      </c>
      <c r="M9" s="307">
        <v>0</v>
      </c>
    </row>
    <row r="10" spans="1:13" x14ac:dyDescent="0.2">
      <c r="A10" s="156" t="s">
        <v>17</v>
      </c>
      <c r="B10" s="157">
        <v>938.13199999999858</v>
      </c>
      <c r="C10" s="158">
        <v>946.71799999999871</v>
      </c>
      <c r="D10" s="159">
        <v>946.71799999999871</v>
      </c>
      <c r="E10" s="304">
        <v>0</v>
      </c>
      <c r="F10" s="305">
        <v>0</v>
      </c>
      <c r="G10" s="306">
        <v>0</v>
      </c>
      <c r="H10" s="304">
        <v>0</v>
      </c>
      <c r="I10" s="305">
        <v>0</v>
      </c>
      <c r="J10" s="306">
        <v>0</v>
      </c>
      <c r="K10" s="304">
        <v>0</v>
      </c>
      <c r="L10" s="305">
        <v>0</v>
      </c>
      <c r="M10" s="307">
        <v>0</v>
      </c>
    </row>
    <row r="11" spans="1:13" x14ac:dyDescent="0.2">
      <c r="A11" s="156" t="s">
        <v>3</v>
      </c>
      <c r="B11" s="157">
        <v>1093.8713899999975</v>
      </c>
      <c r="C11" s="158">
        <v>1093.2793899999974</v>
      </c>
      <c r="D11" s="159">
        <v>1093.1783899999978</v>
      </c>
      <c r="E11" s="304">
        <v>0</v>
      </c>
      <c r="F11" s="305">
        <v>0</v>
      </c>
      <c r="G11" s="306">
        <v>0</v>
      </c>
      <c r="H11" s="304">
        <v>0</v>
      </c>
      <c r="I11" s="305">
        <v>0</v>
      </c>
      <c r="J11" s="306">
        <v>0</v>
      </c>
      <c r="K11" s="304">
        <v>0</v>
      </c>
      <c r="L11" s="305">
        <v>0</v>
      </c>
      <c r="M11" s="307">
        <v>0</v>
      </c>
    </row>
    <row r="12" spans="1:13" x14ac:dyDescent="0.2">
      <c r="A12" s="156" t="s">
        <v>18</v>
      </c>
      <c r="B12" s="157">
        <v>1171.5</v>
      </c>
      <c r="C12" s="158">
        <v>1171.5</v>
      </c>
      <c r="D12" s="159">
        <v>1171.5</v>
      </c>
      <c r="E12" s="304">
        <v>0</v>
      </c>
      <c r="F12" s="305">
        <v>0</v>
      </c>
      <c r="G12" s="306">
        <v>0</v>
      </c>
      <c r="H12" s="304">
        <v>0</v>
      </c>
      <c r="I12" s="305">
        <v>0</v>
      </c>
      <c r="J12" s="306">
        <v>0</v>
      </c>
      <c r="K12" s="304">
        <v>0</v>
      </c>
      <c r="L12" s="305">
        <v>0</v>
      </c>
      <c r="M12" s="307">
        <v>0</v>
      </c>
    </row>
    <row r="13" spans="1:13" x14ac:dyDescent="0.2">
      <c r="A13" s="156" t="s">
        <v>1</v>
      </c>
      <c r="B13" s="157">
        <v>339.41440000000011</v>
      </c>
      <c r="C13" s="158">
        <v>339.41940000000011</v>
      </c>
      <c r="D13" s="159">
        <v>339.41940000000011</v>
      </c>
      <c r="E13" s="304">
        <v>0</v>
      </c>
      <c r="F13" s="305">
        <v>0</v>
      </c>
      <c r="G13" s="306">
        <v>0</v>
      </c>
      <c r="H13" s="304">
        <v>0</v>
      </c>
      <c r="I13" s="305">
        <v>0</v>
      </c>
      <c r="J13" s="306">
        <v>0</v>
      </c>
      <c r="K13" s="304">
        <v>0</v>
      </c>
      <c r="L13" s="305">
        <v>0</v>
      </c>
      <c r="M13" s="307">
        <v>0</v>
      </c>
    </row>
    <row r="14" spans="1:13" x14ac:dyDescent="0.2">
      <c r="A14" s="156" t="s">
        <v>2</v>
      </c>
      <c r="B14" s="160">
        <v>2060.7360500001009</v>
      </c>
      <c r="C14" s="161">
        <v>2060.8476500001025</v>
      </c>
      <c r="D14" s="162">
        <v>2058.4552100001001</v>
      </c>
      <c r="E14" s="308">
        <v>0</v>
      </c>
      <c r="F14" s="309">
        <v>0</v>
      </c>
      <c r="G14" s="310">
        <v>0</v>
      </c>
      <c r="H14" s="308">
        <v>0</v>
      </c>
      <c r="I14" s="309">
        <v>0</v>
      </c>
      <c r="J14" s="310">
        <v>0</v>
      </c>
      <c r="K14" s="308">
        <v>0</v>
      </c>
      <c r="L14" s="309">
        <v>0</v>
      </c>
      <c r="M14" s="309">
        <v>0</v>
      </c>
    </row>
    <row r="15" spans="1:13" x14ac:dyDescent="0.2">
      <c r="M15" s="14" t="s">
        <v>104</v>
      </c>
    </row>
    <row r="16" spans="1:13" ht="3.75" customHeight="1" x14ac:dyDescent="0.2"/>
    <row r="17" spans="1:10" x14ac:dyDescent="0.2">
      <c r="A17" s="135"/>
      <c r="B17" s="193" t="s">
        <v>7</v>
      </c>
      <c r="C17" s="193" t="s">
        <v>20</v>
      </c>
      <c r="D17" s="193" t="s">
        <v>21</v>
      </c>
      <c r="E17" s="193" t="s">
        <v>22</v>
      </c>
      <c r="F17" s="193" t="s">
        <v>43</v>
      </c>
      <c r="G17" s="193" t="s">
        <v>44</v>
      </c>
      <c r="H17" s="193" t="s">
        <v>45</v>
      </c>
      <c r="I17" s="193" t="s">
        <v>46</v>
      </c>
      <c r="J17" s="193" t="s">
        <v>54</v>
      </c>
    </row>
    <row r="18" spans="1:10" x14ac:dyDescent="0.2">
      <c r="A18" s="194" t="s">
        <v>10</v>
      </c>
      <c r="B18" s="195">
        <f>SUM(B19:B32)</f>
        <v>4290</v>
      </c>
      <c r="C18" s="195">
        <f t="shared" ref="C18:I18" si="1">SUM(C19:C32)</f>
        <v>10528.743</v>
      </c>
      <c r="D18" s="177">
        <f t="shared" si="1"/>
        <v>1363.5</v>
      </c>
      <c r="E18" s="177">
        <f t="shared" si="1"/>
        <v>946.71799999999996</v>
      </c>
      <c r="F18" s="177">
        <f t="shared" si="1"/>
        <v>1094.0658900000001</v>
      </c>
      <c r="G18" s="177">
        <f t="shared" si="1"/>
        <v>1171.5</v>
      </c>
      <c r="H18" s="177">
        <f t="shared" si="1"/>
        <v>339.4194</v>
      </c>
      <c r="I18" s="177">
        <f t="shared" si="1"/>
        <v>2058.4552099999964</v>
      </c>
      <c r="J18" s="177">
        <f t="shared" ref="J18:J32" si="2">SUM(B18:I18)</f>
        <v>21792.401499999996</v>
      </c>
    </row>
    <row r="19" spans="1:10" x14ac:dyDescent="0.2">
      <c r="A19" s="196" t="s">
        <v>256</v>
      </c>
      <c r="B19" s="197">
        <v>0</v>
      </c>
      <c r="C19" s="197">
        <v>147.94</v>
      </c>
      <c r="D19" s="197">
        <v>0</v>
      </c>
      <c r="E19" s="197">
        <v>18.867999999999999</v>
      </c>
      <c r="F19" s="197">
        <v>11.936</v>
      </c>
      <c r="G19" s="197">
        <v>0</v>
      </c>
      <c r="H19" s="197">
        <v>0</v>
      </c>
      <c r="I19" s="197">
        <v>21.535310000000038</v>
      </c>
      <c r="J19" s="161">
        <f t="shared" si="2"/>
        <v>200.27931000000004</v>
      </c>
    </row>
    <row r="20" spans="1:10" x14ac:dyDescent="0.2">
      <c r="A20" s="198" t="s">
        <v>258</v>
      </c>
      <c r="B20" s="199">
        <v>2250</v>
      </c>
      <c r="C20" s="199">
        <v>200.44500000000002</v>
      </c>
      <c r="D20" s="199">
        <v>0</v>
      </c>
      <c r="E20" s="199">
        <v>49.170999999999992</v>
      </c>
      <c r="F20" s="199">
        <v>157.27345000000008</v>
      </c>
      <c r="G20" s="199">
        <v>0</v>
      </c>
      <c r="H20" s="199">
        <v>0</v>
      </c>
      <c r="I20" s="199">
        <v>243.24350000000032</v>
      </c>
      <c r="J20" s="179">
        <f t="shared" si="2"/>
        <v>2900.1329500000006</v>
      </c>
    </row>
    <row r="21" spans="1:10" x14ac:dyDescent="0.2">
      <c r="A21" s="198" t="s">
        <v>259</v>
      </c>
      <c r="B21" s="199">
        <v>0</v>
      </c>
      <c r="C21" s="199">
        <v>226.29999999999998</v>
      </c>
      <c r="D21" s="199">
        <v>118.5</v>
      </c>
      <c r="E21" s="199">
        <v>75.429000000000002</v>
      </c>
      <c r="F21" s="199">
        <v>34.1447</v>
      </c>
      <c r="G21" s="199">
        <v>0</v>
      </c>
      <c r="H21" s="199">
        <v>8.4101999999999997</v>
      </c>
      <c r="I21" s="199">
        <v>449.10573999999934</v>
      </c>
      <c r="J21" s="179">
        <f t="shared" si="2"/>
        <v>911.88963999999919</v>
      </c>
    </row>
    <row r="22" spans="1:10" x14ac:dyDescent="0.2">
      <c r="A22" s="198" t="s">
        <v>260</v>
      </c>
      <c r="B22" s="199">
        <v>0</v>
      </c>
      <c r="C22" s="199">
        <v>539.9559999999999</v>
      </c>
      <c r="D22" s="199">
        <v>400</v>
      </c>
      <c r="E22" s="199">
        <v>20.302</v>
      </c>
      <c r="F22" s="199">
        <v>7.8549999999999969</v>
      </c>
      <c r="G22" s="199">
        <v>0</v>
      </c>
      <c r="H22" s="199">
        <v>67.91</v>
      </c>
      <c r="I22" s="199">
        <v>12.887699999999988</v>
      </c>
      <c r="J22" s="179">
        <f t="shared" si="2"/>
        <v>1048.9106999999999</v>
      </c>
    </row>
    <row r="23" spans="1:10" x14ac:dyDescent="0.2">
      <c r="A23" s="198" t="s">
        <v>257</v>
      </c>
      <c r="B23" s="199">
        <v>2040</v>
      </c>
      <c r="C23" s="199">
        <v>15.260000000000002</v>
      </c>
      <c r="D23" s="199">
        <v>0</v>
      </c>
      <c r="E23" s="199">
        <v>81.991000000000014</v>
      </c>
      <c r="F23" s="199">
        <v>16.520099999999992</v>
      </c>
      <c r="G23" s="199">
        <v>475</v>
      </c>
      <c r="H23" s="199">
        <v>10.91</v>
      </c>
      <c r="I23" s="199">
        <v>91.145329999999802</v>
      </c>
      <c r="J23" s="179">
        <f t="shared" si="2"/>
        <v>2730.8264300000001</v>
      </c>
    </row>
    <row r="24" spans="1:10" x14ac:dyDescent="0.2">
      <c r="A24" s="198" t="s">
        <v>261</v>
      </c>
      <c r="B24" s="199">
        <v>0</v>
      </c>
      <c r="C24" s="199">
        <v>199.59900000000002</v>
      </c>
      <c r="D24" s="199">
        <v>0</v>
      </c>
      <c r="E24" s="199">
        <v>58.02200000000002</v>
      </c>
      <c r="F24" s="199">
        <v>30.462899999999976</v>
      </c>
      <c r="G24" s="199">
        <v>0</v>
      </c>
      <c r="H24" s="199">
        <v>10.204499999999999</v>
      </c>
      <c r="I24" s="199">
        <v>91.908309999999645</v>
      </c>
      <c r="J24" s="179">
        <f t="shared" si="2"/>
        <v>390.19670999999965</v>
      </c>
    </row>
    <row r="25" spans="1:10" x14ac:dyDescent="0.2">
      <c r="A25" s="198" t="s">
        <v>262</v>
      </c>
      <c r="B25" s="199">
        <v>0</v>
      </c>
      <c r="C25" s="199">
        <v>9.8349999999999991</v>
      </c>
      <c r="D25" s="199">
        <v>0</v>
      </c>
      <c r="E25" s="199">
        <v>37.512000000000008</v>
      </c>
      <c r="F25" s="199">
        <v>26.074299999999976</v>
      </c>
      <c r="G25" s="199">
        <v>0</v>
      </c>
      <c r="H25" s="199">
        <v>50.098699999999994</v>
      </c>
      <c r="I25" s="199">
        <v>112.07215999999987</v>
      </c>
      <c r="J25" s="179">
        <f t="shared" si="2"/>
        <v>235.59215999999986</v>
      </c>
    </row>
    <row r="26" spans="1:10" x14ac:dyDescent="0.2">
      <c r="A26" s="198" t="s">
        <v>263</v>
      </c>
      <c r="B26" s="199">
        <v>0</v>
      </c>
      <c r="C26" s="199">
        <v>1313.0810000000004</v>
      </c>
      <c r="D26" s="199">
        <v>0</v>
      </c>
      <c r="E26" s="199">
        <v>86.953000000000003</v>
      </c>
      <c r="F26" s="199">
        <v>17.526899999999987</v>
      </c>
      <c r="G26" s="199">
        <v>0</v>
      </c>
      <c r="H26" s="199">
        <v>28.404999999999998</v>
      </c>
      <c r="I26" s="199">
        <v>60.725720000000386</v>
      </c>
      <c r="J26" s="179">
        <f t="shared" si="2"/>
        <v>1506.6916200000007</v>
      </c>
    </row>
    <row r="27" spans="1:10" x14ac:dyDescent="0.2">
      <c r="A27" s="198" t="s">
        <v>264</v>
      </c>
      <c r="B27" s="199">
        <v>0</v>
      </c>
      <c r="C27" s="199">
        <v>111.80600000000001</v>
      </c>
      <c r="D27" s="199">
        <v>0</v>
      </c>
      <c r="E27" s="199">
        <v>114.94899999999994</v>
      </c>
      <c r="F27" s="199">
        <v>12.82853999999999</v>
      </c>
      <c r="G27" s="199">
        <v>650</v>
      </c>
      <c r="H27" s="199">
        <v>45.891999999999996</v>
      </c>
      <c r="I27" s="199">
        <v>105.55181999999996</v>
      </c>
      <c r="J27" s="179">
        <f t="shared" si="2"/>
        <v>1041.0273599999998</v>
      </c>
    </row>
    <row r="28" spans="1:10" x14ac:dyDescent="0.2">
      <c r="A28" s="198" t="s">
        <v>265</v>
      </c>
      <c r="B28" s="199">
        <v>0</v>
      </c>
      <c r="C28" s="199">
        <v>1273.7099999999998</v>
      </c>
      <c r="D28" s="199">
        <v>0</v>
      </c>
      <c r="E28" s="199">
        <v>55.644000000000005</v>
      </c>
      <c r="F28" s="199">
        <v>29.746000000000013</v>
      </c>
      <c r="G28" s="199">
        <v>0</v>
      </c>
      <c r="H28" s="199">
        <v>19.2</v>
      </c>
      <c r="I28" s="199">
        <v>94.528359999999751</v>
      </c>
      <c r="J28" s="179">
        <f t="shared" si="2"/>
        <v>1472.8283599999997</v>
      </c>
    </row>
    <row r="29" spans="1:10" x14ac:dyDescent="0.2">
      <c r="A29" s="198" t="s">
        <v>266</v>
      </c>
      <c r="B29" s="199">
        <v>0</v>
      </c>
      <c r="C29" s="199">
        <v>258.73</v>
      </c>
      <c r="D29" s="199">
        <v>0</v>
      </c>
      <c r="E29" s="199">
        <v>67.640000000000015</v>
      </c>
      <c r="F29" s="199">
        <v>20.493799999999993</v>
      </c>
      <c r="G29" s="199">
        <v>1.5</v>
      </c>
      <c r="H29" s="199">
        <v>5.3199999999999994</v>
      </c>
      <c r="I29" s="199">
        <v>209.85714999999837</v>
      </c>
      <c r="J29" s="179">
        <f t="shared" si="2"/>
        <v>563.54094999999836</v>
      </c>
    </row>
    <row r="30" spans="1:10" x14ac:dyDescent="0.2">
      <c r="A30" s="198" t="s">
        <v>267</v>
      </c>
      <c r="B30" s="199">
        <v>0</v>
      </c>
      <c r="C30" s="199">
        <v>1651.9759999999999</v>
      </c>
      <c r="D30" s="199">
        <v>0</v>
      </c>
      <c r="E30" s="199">
        <v>197.61999999999998</v>
      </c>
      <c r="F30" s="199">
        <v>644.24919999999997</v>
      </c>
      <c r="G30" s="199">
        <v>45</v>
      </c>
      <c r="H30" s="199">
        <v>6.0439999999999996</v>
      </c>
      <c r="I30" s="199">
        <v>246.56033999999869</v>
      </c>
      <c r="J30" s="179">
        <f t="shared" si="2"/>
        <v>2791.4495399999983</v>
      </c>
    </row>
    <row r="31" spans="1:10" x14ac:dyDescent="0.2">
      <c r="A31" s="198" t="s">
        <v>268</v>
      </c>
      <c r="B31" s="199">
        <v>0</v>
      </c>
      <c r="C31" s="199">
        <v>4443.4130000000005</v>
      </c>
      <c r="D31" s="199">
        <v>845</v>
      </c>
      <c r="E31" s="199">
        <v>45.669000000000025</v>
      </c>
      <c r="F31" s="199">
        <v>77.322499999999991</v>
      </c>
      <c r="G31" s="199">
        <v>0</v>
      </c>
      <c r="H31" s="199">
        <v>86.8</v>
      </c>
      <c r="I31" s="199">
        <v>162.08057999999988</v>
      </c>
      <c r="J31" s="179">
        <f t="shared" si="2"/>
        <v>5660.2850800000006</v>
      </c>
    </row>
    <row r="32" spans="1:10" x14ac:dyDescent="0.2">
      <c r="A32" s="196" t="s">
        <v>269</v>
      </c>
      <c r="B32" s="197">
        <v>0</v>
      </c>
      <c r="C32" s="197">
        <v>136.69200000000004</v>
      </c>
      <c r="D32" s="197">
        <v>0</v>
      </c>
      <c r="E32" s="197">
        <v>36.948000000000008</v>
      </c>
      <c r="F32" s="197">
        <v>7.6324999999999994</v>
      </c>
      <c r="G32" s="197">
        <v>0</v>
      </c>
      <c r="H32" s="197">
        <v>0.22500000000000001</v>
      </c>
      <c r="I32" s="197">
        <v>157.25319000000042</v>
      </c>
      <c r="J32" s="161">
        <f t="shared" si="2"/>
        <v>338.75069000000042</v>
      </c>
    </row>
    <row r="33" spans="10:10" x14ac:dyDescent="0.2">
      <c r="J33" s="14" t="s">
        <v>104</v>
      </c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18.75" x14ac:dyDescent="0.3">
      <c r="A1" s="50" t="s">
        <v>332</v>
      </c>
      <c r="J1" s="129" t="str">
        <f>Titulní!A35</f>
        <v>I. čtvrtletí 2020</v>
      </c>
    </row>
    <row r="2" spans="1:10" s="58" customFormat="1" ht="15.75" x14ac:dyDescent="0.25">
      <c r="A2" s="175" t="s">
        <v>333</v>
      </c>
    </row>
    <row r="3" spans="1:10" ht="6" customHeight="1" x14ac:dyDescent="0.2"/>
    <row r="4" spans="1:10" x14ac:dyDescent="0.2">
      <c r="A4" s="201"/>
      <c r="B4" s="193" t="s">
        <v>7</v>
      </c>
      <c r="C4" s="193" t="s">
        <v>20</v>
      </c>
      <c r="D4" s="193" t="s">
        <v>21</v>
      </c>
      <c r="E4" s="193" t="s">
        <v>22</v>
      </c>
      <c r="F4" s="193" t="s">
        <v>43</v>
      </c>
      <c r="G4" s="193" t="s">
        <v>44</v>
      </c>
      <c r="H4" s="193" t="s">
        <v>45</v>
      </c>
      <c r="I4" s="193" t="s">
        <v>46</v>
      </c>
      <c r="J4" s="193" t="s">
        <v>54</v>
      </c>
    </row>
    <row r="5" spans="1:10" x14ac:dyDescent="0.2">
      <c r="A5" s="202" t="s">
        <v>10</v>
      </c>
      <c r="B5" s="195">
        <f>SUM(B6:B19)</f>
        <v>7239398.2599999998</v>
      </c>
      <c r="C5" s="177">
        <f t="shared" ref="C5:I5" si="0">SUM(C6:C19)</f>
        <v>10796071.751000004</v>
      </c>
      <c r="D5" s="177">
        <f t="shared" si="0"/>
        <v>1621036.172</v>
      </c>
      <c r="E5" s="177">
        <f t="shared" si="0"/>
        <v>1045420.704</v>
      </c>
      <c r="F5" s="177">
        <f t="shared" si="0"/>
        <v>490057.32900000009</v>
      </c>
      <c r="G5" s="177">
        <f t="shared" si="0"/>
        <v>335614.52</v>
      </c>
      <c r="H5" s="177">
        <f t="shared" si="0"/>
        <v>268528.8330000001</v>
      </c>
      <c r="I5" s="177">
        <f t="shared" si="0"/>
        <v>392661.56099999999</v>
      </c>
      <c r="J5" s="177">
        <f t="shared" ref="J5:J19" si="1">SUM(B5:I5)</f>
        <v>22188789.130000003</v>
      </c>
    </row>
    <row r="6" spans="1:10" x14ac:dyDescent="0.2">
      <c r="A6" s="196" t="s">
        <v>256</v>
      </c>
      <c r="B6" s="197">
        <v>0</v>
      </c>
      <c r="C6" s="197">
        <v>14471.272999999999</v>
      </c>
      <c r="D6" s="197">
        <v>0</v>
      </c>
      <c r="E6" s="197">
        <v>20962.061999999991</v>
      </c>
      <c r="F6" s="197">
        <v>9196.0229999999992</v>
      </c>
      <c r="G6" s="197">
        <v>0</v>
      </c>
      <c r="H6" s="197">
        <v>0</v>
      </c>
      <c r="I6" s="197">
        <v>3540.8859999999977</v>
      </c>
      <c r="J6" s="161">
        <f t="shared" si="1"/>
        <v>48170.243999999992</v>
      </c>
    </row>
    <row r="7" spans="1:10" x14ac:dyDescent="0.2">
      <c r="A7" s="198" t="s">
        <v>258</v>
      </c>
      <c r="B7" s="199">
        <v>4180832.5100000002</v>
      </c>
      <c r="C7" s="199">
        <v>130893.948</v>
      </c>
      <c r="D7" s="199">
        <v>0</v>
      </c>
      <c r="E7" s="199">
        <v>75665.231000000029</v>
      </c>
      <c r="F7" s="199">
        <v>51996.129999999946</v>
      </c>
      <c r="G7" s="199">
        <v>0</v>
      </c>
      <c r="H7" s="199">
        <v>0</v>
      </c>
      <c r="I7" s="199">
        <v>48608.538000000037</v>
      </c>
      <c r="J7" s="179">
        <f t="shared" si="1"/>
        <v>4487996.3569999998</v>
      </c>
    </row>
    <row r="8" spans="1:10" x14ac:dyDescent="0.2">
      <c r="A8" s="198" t="s">
        <v>259</v>
      </c>
      <c r="B8" s="199">
        <v>0</v>
      </c>
      <c r="C8" s="199">
        <v>144426.508</v>
      </c>
      <c r="D8" s="199">
        <v>151041.32199999999</v>
      </c>
      <c r="E8" s="199">
        <v>104662.15499999993</v>
      </c>
      <c r="F8" s="199">
        <v>14091.994000000004</v>
      </c>
      <c r="G8" s="199">
        <v>0</v>
      </c>
      <c r="H8" s="199">
        <v>4821.5519999999997</v>
      </c>
      <c r="I8" s="199">
        <v>98629.209000000032</v>
      </c>
      <c r="J8" s="179">
        <f t="shared" si="1"/>
        <v>517672.73999999993</v>
      </c>
    </row>
    <row r="9" spans="1:10" x14ac:dyDescent="0.2">
      <c r="A9" s="198" t="s">
        <v>260</v>
      </c>
      <c r="B9" s="199">
        <v>0</v>
      </c>
      <c r="C9" s="199">
        <v>541664.57300000009</v>
      </c>
      <c r="D9" s="199">
        <v>458685.03999999992</v>
      </c>
      <c r="E9" s="199">
        <v>22428.180999999997</v>
      </c>
      <c r="F9" s="199">
        <v>9155.3280000000013</v>
      </c>
      <c r="G9" s="199">
        <v>0</v>
      </c>
      <c r="H9" s="199">
        <v>53536.198000000004</v>
      </c>
      <c r="I9" s="199">
        <v>1944.5340000000006</v>
      </c>
      <c r="J9" s="179">
        <f t="shared" si="1"/>
        <v>1087413.8540000001</v>
      </c>
    </row>
    <row r="10" spans="1:10" x14ac:dyDescent="0.2">
      <c r="A10" s="198" t="s">
        <v>257</v>
      </c>
      <c r="B10" s="199">
        <v>3058565.75</v>
      </c>
      <c r="C10" s="199">
        <v>21195.976999999999</v>
      </c>
      <c r="D10" s="199">
        <v>0</v>
      </c>
      <c r="E10" s="199">
        <v>129552.25399999988</v>
      </c>
      <c r="F10" s="199">
        <v>11225.579000000005</v>
      </c>
      <c r="G10" s="199">
        <v>112750.43000000001</v>
      </c>
      <c r="H10" s="199">
        <v>6014.1460000000006</v>
      </c>
      <c r="I10" s="199">
        <v>17664.430999999968</v>
      </c>
      <c r="J10" s="179">
        <f t="shared" si="1"/>
        <v>3356968.5669999998</v>
      </c>
    </row>
    <row r="11" spans="1:10" x14ac:dyDescent="0.2">
      <c r="A11" s="198" t="s">
        <v>261</v>
      </c>
      <c r="B11" s="199">
        <v>0</v>
      </c>
      <c r="C11" s="199">
        <v>167120.655</v>
      </c>
      <c r="D11" s="199">
        <v>0</v>
      </c>
      <c r="E11" s="199">
        <v>93020.227000000014</v>
      </c>
      <c r="F11" s="199">
        <v>34303.349000000038</v>
      </c>
      <c r="G11" s="199">
        <v>0</v>
      </c>
      <c r="H11" s="199">
        <v>7752.4120000000003</v>
      </c>
      <c r="I11" s="199">
        <v>15857.746000000026</v>
      </c>
      <c r="J11" s="179">
        <f t="shared" si="1"/>
        <v>318054.38900000008</v>
      </c>
    </row>
    <row r="12" spans="1:10" x14ac:dyDescent="0.2">
      <c r="A12" s="198" t="s">
        <v>262</v>
      </c>
      <c r="B12" s="199">
        <v>0</v>
      </c>
      <c r="C12" s="199">
        <v>7102.847999999999</v>
      </c>
      <c r="D12" s="199">
        <v>0</v>
      </c>
      <c r="E12" s="199">
        <v>38388.498</v>
      </c>
      <c r="F12" s="199">
        <v>26745.363999999994</v>
      </c>
      <c r="G12" s="199">
        <v>0</v>
      </c>
      <c r="H12" s="199">
        <v>47691.003000000012</v>
      </c>
      <c r="I12" s="199">
        <v>17785.341000000008</v>
      </c>
      <c r="J12" s="179">
        <f t="shared" si="1"/>
        <v>137713.054</v>
      </c>
    </row>
    <row r="13" spans="1:10" x14ac:dyDescent="0.2">
      <c r="A13" s="198" t="s">
        <v>263</v>
      </c>
      <c r="B13" s="199">
        <v>0</v>
      </c>
      <c r="C13" s="199">
        <v>854107.57300000021</v>
      </c>
      <c r="D13" s="199">
        <v>0</v>
      </c>
      <c r="E13" s="199">
        <v>118182.90300000012</v>
      </c>
      <c r="F13" s="199">
        <v>22694.589000000007</v>
      </c>
      <c r="G13" s="199">
        <v>0</v>
      </c>
      <c r="H13" s="199">
        <v>28957.939000000002</v>
      </c>
      <c r="I13" s="199">
        <v>11203.939999999995</v>
      </c>
      <c r="J13" s="179">
        <f t="shared" si="1"/>
        <v>1035146.9440000004</v>
      </c>
    </row>
    <row r="14" spans="1:10" x14ac:dyDescent="0.2">
      <c r="A14" s="198" t="s">
        <v>264</v>
      </c>
      <c r="B14" s="199">
        <v>0</v>
      </c>
      <c r="C14" s="199">
        <v>105136.06699999998</v>
      </c>
      <c r="D14" s="199">
        <v>0</v>
      </c>
      <c r="E14" s="199">
        <v>80853.784</v>
      </c>
      <c r="F14" s="199">
        <v>12572.943999999998</v>
      </c>
      <c r="G14" s="199">
        <v>207309.69</v>
      </c>
      <c r="H14" s="199">
        <v>32817.512999999992</v>
      </c>
      <c r="I14" s="199">
        <v>21118.635000000049</v>
      </c>
      <c r="J14" s="179">
        <f t="shared" si="1"/>
        <v>459808.63300000003</v>
      </c>
    </row>
    <row r="15" spans="1:10" x14ac:dyDescent="0.2">
      <c r="A15" s="198" t="s">
        <v>265</v>
      </c>
      <c r="B15" s="199">
        <v>0</v>
      </c>
      <c r="C15" s="199">
        <v>1096499.2449999999</v>
      </c>
      <c r="D15" s="199">
        <v>0</v>
      </c>
      <c r="E15" s="199">
        <v>90462.148000000016</v>
      </c>
      <c r="F15" s="199">
        <v>23552.969000000005</v>
      </c>
      <c r="G15" s="199">
        <v>0</v>
      </c>
      <c r="H15" s="199">
        <v>6967.4759999999997</v>
      </c>
      <c r="I15" s="199">
        <v>16564.788000000048</v>
      </c>
      <c r="J15" s="179">
        <f t="shared" si="1"/>
        <v>1234046.6259999999</v>
      </c>
    </row>
    <row r="16" spans="1:10" x14ac:dyDescent="0.2">
      <c r="A16" s="198" t="s">
        <v>266</v>
      </c>
      <c r="B16" s="199">
        <v>0</v>
      </c>
      <c r="C16" s="199">
        <v>218189.99899999998</v>
      </c>
      <c r="D16" s="199">
        <v>0</v>
      </c>
      <c r="E16" s="199">
        <v>67308.088999999978</v>
      </c>
      <c r="F16" s="199">
        <v>24819.5</v>
      </c>
      <c r="G16" s="199">
        <v>0</v>
      </c>
      <c r="H16" s="199">
        <v>3870.5190000000002</v>
      </c>
      <c r="I16" s="199">
        <v>37148.550000000039</v>
      </c>
      <c r="J16" s="179">
        <f t="shared" si="1"/>
        <v>351336.65700000001</v>
      </c>
    </row>
    <row r="17" spans="1:10" x14ac:dyDescent="0.2">
      <c r="A17" s="198" t="s">
        <v>267</v>
      </c>
      <c r="B17" s="199">
        <v>0</v>
      </c>
      <c r="C17" s="199">
        <v>1512704.8420000002</v>
      </c>
      <c r="D17" s="199">
        <v>0</v>
      </c>
      <c r="E17" s="199">
        <v>109121.6849999999</v>
      </c>
      <c r="F17" s="199">
        <v>150596.07</v>
      </c>
      <c r="G17" s="199">
        <v>15554.4</v>
      </c>
      <c r="H17" s="199">
        <v>3620.904</v>
      </c>
      <c r="I17" s="199">
        <v>45005.254999999852</v>
      </c>
      <c r="J17" s="179">
        <f t="shared" si="1"/>
        <v>1836603.156</v>
      </c>
    </row>
    <row r="18" spans="1:10" x14ac:dyDescent="0.2">
      <c r="A18" s="198" t="s">
        <v>268</v>
      </c>
      <c r="B18" s="199">
        <v>0</v>
      </c>
      <c r="C18" s="199">
        <v>5879958.4550000019</v>
      </c>
      <c r="D18" s="199">
        <v>1011309.81</v>
      </c>
      <c r="E18" s="199">
        <v>55831.563999999977</v>
      </c>
      <c r="F18" s="199">
        <v>89686.214000000036</v>
      </c>
      <c r="G18" s="199">
        <v>0</v>
      </c>
      <c r="H18" s="199">
        <v>72418.928000000029</v>
      </c>
      <c r="I18" s="199">
        <v>25470.550999999967</v>
      </c>
      <c r="J18" s="179">
        <f t="shared" si="1"/>
        <v>7134675.5220000027</v>
      </c>
    </row>
    <row r="19" spans="1:10" x14ac:dyDescent="0.2">
      <c r="A19" s="196" t="s">
        <v>269</v>
      </c>
      <c r="B19" s="197">
        <v>0</v>
      </c>
      <c r="C19" s="197">
        <v>102599.78800000002</v>
      </c>
      <c r="D19" s="197">
        <v>0</v>
      </c>
      <c r="E19" s="197">
        <v>38981.923000000003</v>
      </c>
      <c r="F19" s="197">
        <v>9421.275999999998</v>
      </c>
      <c r="G19" s="197">
        <v>0</v>
      </c>
      <c r="H19" s="197">
        <v>60.243000000000002</v>
      </c>
      <c r="I19" s="197">
        <v>32119.156999999959</v>
      </c>
      <c r="J19" s="161">
        <f t="shared" si="1"/>
        <v>183182.38699999996</v>
      </c>
    </row>
    <row r="20" spans="1:10" x14ac:dyDescent="0.2">
      <c r="J20" s="14" t="s">
        <v>104</v>
      </c>
    </row>
    <row r="21" spans="1:10" ht="11.25" customHeight="1" x14ac:dyDescent="0.2"/>
    <row r="22" spans="1:10" s="58" customFormat="1" ht="15.75" x14ac:dyDescent="0.25">
      <c r="A22" s="175" t="s">
        <v>334</v>
      </c>
      <c r="H22" s="65"/>
    </row>
    <row r="23" spans="1:10" ht="7.5" customHeight="1" x14ac:dyDescent="0.2"/>
    <row r="24" spans="1:10" x14ac:dyDescent="0.2">
      <c r="A24" s="201"/>
      <c r="B24" s="201" t="s">
        <v>8</v>
      </c>
      <c r="C24" s="201" t="s">
        <v>9</v>
      </c>
      <c r="D24" s="201" t="s">
        <v>146</v>
      </c>
      <c r="E24" s="201" t="s">
        <v>144</v>
      </c>
      <c r="F24" s="201" t="s">
        <v>54</v>
      </c>
    </row>
    <row r="25" spans="1:10" x14ac:dyDescent="0.2">
      <c r="A25" s="203" t="s">
        <v>10</v>
      </c>
      <c r="B25" s="177">
        <f>SUM(B26:B39)</f>
        <v>1963852.557</v>
      </c>
      <c r="C25" s="177">
        <f>SUM(C26:C39)</f>
        <v>6091306.3789999997</v>
      </c>
      <c r="D25" s="177">
        <f>SUM(D26:D39)</f>
        <v>2358900.0293383556</v>
      </c>
      <c r="E25" s="177">
        <f>SUM(E26:E39)</f>
        <v>4762443.3386616455</v>
      </c>
      <c r="F25" s="177">
        <f t="shared" ref="F25:F39" si="2">SUM(B25:E25)</f>
        <v>15176502.304000001</v>
      </c>
    </row>
    <row r="26" spans="1:10" ht="13.5" customHeight="1" x14ac:dyDescent="0.2">
      <c r="A26" s="204" t="s">
        <v>256</v>
      </c>
      <c r="B26" s="161">
        <v>21660.995999999999</v>
      </c>
      <c r="C26" s="161">
        <v>810218.71500000008</v>
      </c>
      <c r="D26" s="161">
        <v>353600</v>
      </c>
      <c r="E26" s="161">
        <v>414273.37</v>
      </c>
      <c r="F26" s="161">
        <f t="shared" si="2"/>
        <v>1599753.0810000002</v>
      </c>
    </row>
    <row r="27" spans="1:10" x14ac:dyDescent="0.2">
      <c r="A27" s="205" t="s">
        <v>258</v>
      </c>
      <c r="B27" s="158">
        <v>38675.272376731402</v>
      </c>
      <c r="C27" s="158">
        <v>259431.13018866439</v>
      </c>
      <c r="D27" s="158">
        <v>205032.31641655968</v>
      </c>
      <c r="E27" s="158">
        <v>379996.758708551</v>
      </c>
      <c r="F27" s="179">
        <f t="shared" si="2"/>
        <v>883135.47769050649</v>
      </c>
    </row>
    <row r="28" spans="1:10" x14ac:dyDescent="0.2">
      <c r="A28" s="205" t="s">
        <v>259</v>
      </c>
      <c r="B28" s="158">
        <v>83731.606373046292</v>
      </c>
      <c r="C28" s="158">
        <v>709608.166008097</v>
      </c>
      <c r="D28" s="158">
        <v>203145.15404128662</v>
      </c>
      <c r="E28" s="158">
        <v>398714.176154366</v>
      </c>
      <c r="F28" s="179">
        <f t="shared" si="2"/>
        <v>1395199.102576796</v>
      </c>
    </row>
    <row r="29" spans="1:10" x14ac:dyDescent="0.2">
      <c r="A29" s="205" t="s">
        <v>260</v>
      </c>
      <c r="B29" s="158">
        <v>28786.390999999996</v>
      </c>
      <c r="C29" s="158">
        <v>135754.13999999998</v>
      </c>
      <c r="D29" s="158">
        <v>71912.387000000002</v>
      </c>
      <c r="E29" s="158">
        <v>118503.48699999999</v>
      </c>
      <c r="F29" s="179">
        <f t="shared" si="2"/>
        <v>354956.40500000003</v>
      </c>
    </row>
    <row r="30" spans="1:10" x14ac:dyDescent="0.2">
      <c r="A30" s="205" t="s">
        <v>257</v>
      </c>
      <c r="B30" s="158">
        <v>109777.14624665171</v>
      </c>
      <c r="C30" s="158">
        <v>324905.3694179157</v>
      </c>
      <c r="D30" s="158">
        <v>109524.49128125948</v>
      </c>
      <c r="E30" s="158">
        <v>227021.64145625487</v>
      </c>
      <c r="F30" s="179">
        <f t="shared" si="2"/>
        <v>771228.6484020818</v>
      </c>
    </row>
    <row r="31" spans="1:10" x14ac:dyDescent="0.2">
      <c r="A31" s="205" t="s">
        <v>261</v>
      </c>
      <c r="B31" s="158">
        <v>120165.21799999999</v>
      </c>
      <c r="C31" s="158">
        <v>370542.48300000001</v>
      </c>
      <c r="D31" s="158">
        <v>148768.29699999999</v>
      </c>
      <c r="E31" s="158">
        <v>302703.62199999997</v>
      </c>
      <c r="F31" s="179">
        <f t="shared" si="2"/>
        <v>942179.62</v>
      </c>
    </row>
    <row r="32" spans="1:10" x14ac:dyDescent="0.2">
      <c r="A32" s="205" t="s">
        <v>262</v>
      </c>
      <c r="B32" s="158">
        <v>20886.606</v>
      </c>
      <c r="C32" s="158">
        <v>338352.83499999996</v>
      </c>
      <c r="D32" s="158">
        <v>103498.109</v>
      </c>
      <c r="E32" s="158">
        <v>234496.21999999997</v>
      </c>
      <c r="F32" s="179">
        <f t="shared" si="2"/>
        <v>697233.77</v>
      </c>
    </row>
    <row r="33" spans="1:6" x14ac:dyDescent="0.2">
      <c r="A33" s="205" t="s">
        <v>263</v>
      </c>
      <c r="B33" s="158">
        <v>497326.859</v>
      </c>
      <c r="C33" s="158">
        <v>650897.11399999994</v>
      </c>
      <c r="D33" s="158">
        <v>201510.019</v>
      </c>
      <c r="E33" s="158">
        <v>424147.701</v>
      </c>
      <c r="F33" s="179">
        <f t="shared" si="2"/>
        <v>1773881.693</v>
      </c>
    </row>
    <row r="34" spans="1:6" x14ac:dyDescent="0.2">
      <c r="A34" s="205" t="s">
        <v>264</v>
      </c>
      <c r="B34" s="158">
        <v>80614.39</v>
      </c>
      <c r="C34" s="158">
        <v>414585.07646471827</v>
      </c>
      <c r="D34" s="158">
        <v>112557.9152888199</v>
      </c>
      <c r="E34" s="158">
        <v>254627.4719456202</v>
      </c>
      <c r="F34" s="179">
        <f t="shared" si="2"/>
        <v>862384.85369915841</v>
      </c>
    </row>
    <row r="35" spans="1:6" x14ac:dyDescent="0.2">
      <c r="A35" s="205" t="s">
        <v>265</v>
      </c>
      <c r="B35" s="158">
        <v>65780.225000000006</v>
      </c>
      <c r="C35" s="158">
        <v>262641.13099999999</v>
      </c>
      <c r="D35" s="158">
        <v>119136.652</v>
      </c>
      <c r="E35" s="158">
        <v>229237.571</v>
      </c>
      <c r="F35" s="179">
        <f t="shared" si="2"/>
        <v>676795.57900000003</v>
      </c>
    </row>
    <row r="36" spans="1:6" x14ac:dyDescent="0.2">
      <c r="A36" s="205" t="s">
        <v>266</v>
      </c>
      <c r="B36" s="158">
        <v>54610.697999999997</v>
      </c>
      <c r="C36" s="158">
        <v>368819.435</v>
      </c>
      <c r="D36" s="158">
        <v>139944.848</v>
      </c>
      <c r="E36" s="158">
        <v>278799.19299999997</v>
      </c>
      <c r="F36" s="179">
        <f t="shared" si="2"/>
        <v>842174.17399999988</v>
      </c>
    </row>
    <row r="37" spans="1:6" x14ac:dyDescent="0.2">
      <c r="A37" s="205" t="s">
        <v>267</v>
      </c>
      <c r="B37" s="158">
        <v>226037.95699999999</v>
      </c>
      <c r="C37" s="158">
        <v>740708.054</v>
      </c>
      <c r="D37" s="158">
        <v>298382.35200000001</v>
      </c>
      <c r="E37" s="158">
        <v>886728.62800000003</v>
      </c>
      <c r="F37" s="179">
        <f t="shared" si="2"/>
        <v>2151856.9909999999</v>
      </c>
    </row>
    <row r="38" spans="1:6" x14ac:dyDescent="0.2">
      <c r="A38" s="205" t="s">
        <v>268</v>
      </c>
      <c r="B38" s="158">
        <v>484262.549</v>
      </c>
      <c r="C38" s="158">
        <v>434924.90099999995</v>
      </c>
      <c r="D38" s="158">
        <v>164746.533</v>
      </c>
      <c r="E38" s="158">
        <v>330750.18599999999</v>
      </c>
      <c r="F38" s="179">
        <f t="shared" si="2"/>
        <v>1414684.169</v>
      </c>
    </row>
    <row r="39" spans="1:6" x14ac:dyDescent="0.2">
      <c r="A39" s="204" t="s">
        <v>269</v>
      </c>
      <c r="B39" s="161">
        <v>131536.6430035705</v>
      </c>
      <c r="C39" s="161">
        <v>269917.82892060501</v>
      </c>
      <c r="D39" s="161">
        <v>127140.95531043001</v>
      </c>
      <c r="E39" s="161">
        <v>282443.31239685311</v>
      </c>
      <c r="F39" s="161">
        <f t="shared" si="2"/>
        <v>811038.73963145865</v>
      </c>
    </row>
    <row r="40" spans="1:6" x14ac:dyDescent="0.2">
      <c r="F40" s="14" t="s">
        <v>103</v>
      </c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8" customFormat="1" ht="15.75" x14ac:dyDescent="0.25">
      <c r="A1" s="175" t="s">
        <v>335</v>
      </c>
      <c r="B1" s="66"/>
      <c r="J1" s="129" t="str">
        <f>Titulní!A35</f>
        <v>I. čtvrtletí 2020</v>
      </c>
    </row>
    <row r="2" spans="1:10" ht="6" customHeight="1" x14ac:dyDescent="0.2">
      <c r="A2" s="20"/>
      <c r="B2" s="496"/>
      <c r="C2" s="496"/>
      <c r="D2" s="496"/>
      <c r="E2" s="496"/>
      <c r="F2" s="496"/>
      <c r="G2" s="496"/>
      <c r="H2" s="496"/>
      <c r="I2" s="496"/>
      <c r="J2" s="496"/>
    </row>
    <row r="3" spans="1:10" ht="24" x14ac:dyDescent="0.2">
      <c r="A3" s="206"/>
      <c r="B3" s="207" t="s">
        <v>101</v>
      </c>
      <c r="C3" s="207" t="s">
        <v>11</v>
      </c>
      <c r="D3" s="207" t="s">
        <v>12</v>
      </c>
      <c r="E3" s="207" t="s">
        <v>13</v>
      </c>
      <c r="F3" s="207" t="s">
        <v>48</v>
      </c>
      <c r="G3" s="207" t="s">
        <v>100</v>
      </c>
      <c r="H3" s="207" t="s">
        <v>47</v>
      </c>
      <c r="I3" s="207" t="s">
        <v>14</v>
      </c>
      <c r="J3" s="207" t="s">
        <v>54</v>
      </c>
    </row>
    <row r="4" spans="1:10" x14ac:dyDescent="0.2">
      <c r="A4" s="202" t="s">
        <v>10</v>
      </c>
      <c r="B4" s="177">
        <f>SUM(B5:B18)</f>
        <v>5467209.8871295284</v>
      </c>
      <c r="C4" s="177">
        <f t="shared" ref="C4:I4" si="0">SUM(C5:C18)</f>
        <v>1207923.9449179391</v>
      </c>
      <c r="D4" s="177">
        <f t="shared" si="0"/>
        <v>209387.12109837259</v>
      </c>
      <c r="E4" s="177">
        <f t="shared" si="0"/>
        <v>142664.76082331152</v>
      </c>
      <c r="F4" s="177">
        <f t="shared" si="0"/>
        <v>273373.58509169339</v>
      </c>
      <c r="G4" s="177">
        <f t="shared" si="0"/>
        <v>4762857.6626616456</v>
      </c>
      <c r="H4" s="177">
        <f t="shared" si="0"/>
        <v>3929079.0447531594</v>
      </c>
      <c r="I4" s="177">
        <f t="shared" si="0"/>
        <v>202886.40552435123</v>
      </c>
      <c r="J4" s="177">
        <f t="shared" ref="J4:J18" si="1">SUM(B4:I4)</f>
        <v>16195382.412</v>
      </c>
    </row>
    <row r="5" spans="1:10" x14ac:dyDescent="0.2">
      <c r="A5" s="196" t="s">
        <v>256</v>
      </c>
      <c r="B5" s="208">
        <v>91391.829999999987</v>
      </c>
      <c r="C5" s="208">
        <v>62713.373000000007</v>
      </c>
      <c r="D5" s="208">
        <v>99939.281000000003</v>
      </c>
      <c r="E5" s="208">
        <v>25853.011999999999</v>
      </c>
      <c r="F5" s="208">
        <v>1684.7769999999998</v>
      </c>
      <c r="G5" s="208">
        <v>414556.73800000007</v>
      </c>
      <c r="H5" s="208">
        <v>878938.82</v>
      </c>
      <c r="I5" s="208">
        <v>26971.212</v>
      </c>
      <c r="J5" s="161">
        <f t="shared" si="1"/>
        <v>1602049.0430000001</v>
      </c>
    </row>
    <row r="6" spans="1:10" x14ac:dyDescent="0.2">
      <c r="A6" s="198" t="s">
        <v>258</v>
      </c>
      <c r="B6" s="209">
        <v>280032.29242546338</v>
      </c>
      <c r="C6" s="209">
        <v>23008.925976168768</v>
      </c>
      <c r="D6" s="209">
        <v>4930.5446153646099</v>
      </c>
      <c r="E6" s="209">
        <v>4792.75267537116</v>
      </c>
      <c r="F6" s="209">
        <v>27542.133313097554</v>
      </c>
      <c r="G6" s="209">
        <v>379996.758708551</v>
      </c>
      <c r="H6" s="209">
        <v>164126.3850408447</v>
      </c>
      <c r="I6" s="209">
        <v>13655.02893564531</v>
      </c>
      <c r="J6" s="179">
        <f t="shared" si="1"/>
        <v>898084.82169050653</v>
      </c>
    </row>
    <row r="7" spans="1:10" x14ac:dyDescent="0.2">
      <c r="A7" s="198" t="s">
        <v>259</v>
      </c>
      <c r="B7" s="209">
        <v>487403.26069240196</v>
      </c>
      <c r="C7" s="209">
        <v>75619.508360070104</v>
      </c>
      <c r="D7" s="209">
        <v>24268.892791532911</v>
      </c>
      <c r="E7" s="209">
        <v>16330.183051061211</v>
      </c>
      <c r="F7" s="209">
        <v>32150.954348650819</v>
      </c>
      <c r="G7" s="209">
        <v>398715.85215436597</v>
      </c>
      <c r="H7" s="209">
        <v>355811.21988151799</v>
      </c>
      <c r="I7" s="209">
        <v>15896.214297195191</v>
      </c>
      <c r="J7" s="179">
        <f t="shared" si="1"/>
        <v>1406196.0855767962</v>
      </c>
    </row>
    <row r="8" spans="1:10" x14ac:dyDescent="0.2">
      <c r="A8" s="198" t="s">
        <v>260</v>
      </c>
      <c r="B8" s="209">
        <v>114730.959</v>
      </c>
      <c r="C8" s="209">
        <v>73574.242999999988</v>
      </c>
      <c r="D8" s="209">
        <v>980.803</v>
      </c>
      <c r="E8" s="209">
        <v>5348.8109999999997</v>
      </c>
      <c r="F8" s="209">
        <v>5016.1790000000001</v>
      </c>
      <c r="G8" s="209">
        <v>118524.147</v>
      </c>
      <c r="H8" s="209">
        <v>104240.00199999999</v>
      </c>
      <c r="I8" s="209">
        <v>12.959</v>
      </c>
      <c r="J8" s="179">
        <f t="shared" si="1"/>
        <v>422428.10299999994</v>
      </c>
    </row>
    <row r="9" spans="1:10" x14ac:dyDescent="0.2">
      <c r="A9" s="198" t="s">
        <v>257</v>
      </c>
      <c r="B9" s="209">
        <v>365960.3590266658</v>
      </c>
      <c r="C9" s="209">
        <v>22650.526274497111</v>
      </c>
      <c r="D9" s="209">
        <v>2830.443124695546</v>
      </c>
      <c r="E9" s="209">
        <v>5902.6219019151904</v>
      </c>
      <c r="F9" s="209">
        <v>35572.506170197441</v>
      </c>
      <c r="G9" s="209">
        <v>227027.56045625487</v>
      </c>
      <c r="H9" s="209">
        <v>115935.56152214129</v>
      </c>
      <c r="I9" s="209">
        <v>2498.4879257143298</v>
      </c>
      <c r="J9" s="179">
        <f t="shared" si="1"/>
        <v>778378.06640208163</v>
      </c>
    </row>
    <row r="10" spans="1:10" x14ac:dyDescent="0.2">
      <c r="A10" s="198" t="s">
        <v>261</v>
      </c>
      <c r="B10" s="209">
        <v>337434.44</v>
      </c>
      <c r="C10" s="209">
        <v>65011.889000000003</v>
      </c>
      <c r="D10" s="209">
        <v>9373.8159999999989</v>
      </c>
      <c r="E10" s="209">
        <v>7386.5470000000005</v>
      </c>
      <c r="F10" s="209">
        <v>21177.404999999999</v>
      </c>
      <c r="G10" s="209">
        <v>302711.06199999998</v>
      </c>
      <c r="H10" s="209">
        <v>241809.15399999998</v>
      </c>
      <c r="I10" s="209">
        <v>562.548</v>
      </c>
      <c r="J10" s="179">
        <f t="shared" si="1"/>
        <v>985466.86099999992</v>
      </c>
    </row>
    <row r="11" spans="1:10" x14ac:dyDescent="0.2">
      <c r="A11" s="198" t="s">
        <v>262</v>
      </c>
      <c r="B11" s="209">
        <v>278475.625</v>
      </c>
      <c r="C11" s="209">
        <v>37324.345999999998</v>
      </c>
      <c r="D11" s="209">
        <v>5893.0140000000001</v>
      </c>
      <c r="E11" s="209">
        <v>6194.1840000000002</v>
      </c>
      <c r="F11" s="209">
        <v>6193.1789999999992</v>
      </c>
      <c r="G11" s="209">
        <v>234496.21999999997</v>
      </c>
      <c r="H11" s="209">
        <v>138770.633</v>
      </c>
      <c r="I11" s="209">
        <v>0</v>
      </c>
      <c r="J11" s="179">
        <f t="shared" si="1"/>
        <v>707347.201</v>
      </c>
    </row>
    <row r="12" spans="1:10" x14ac:dyDescent="0.2">
      <c r="A12" s="198" t="s">
        <v>263</v>
      </c>
      <c r="B12" s="209">
        <v>913497.61399999994</v>
      </c>
      <c r="C12" s="209">
        <v>367436.06199999998</v>
      </c>
      <c r="D12" s="209">
        <v>16019.427</v>
      </c>
      <c r="E12" s="209">
        <v>10458.147000000001</v>
      </c>
      <c r="F12" s="209">
        <v>13343.030999999999</v>
      </c>
      <c r="G12" s="209">
        <v>424171.56400000001</v>
      </c>
      <c r="H12" s="209">
        <v>404978.43300000002</v>
      </c>
      <c r="I12" s="209">
        <v>11004.674000000001</v>
      </c>
      <c r="J12" s="179">
        <f t="shared" si="1"/>
        <v>2160908.952</v>
      </c>
    </row>
    <row r="13" spans="1:10" x14ac:dyDescent="0.2">
      <c r="A13" s="198" t="s">
        <v>264</v>
      </c>
      <c r="B13" s="209">
        <v>337871.83986147586</v>
      </c>
      <c r="C13" s="209">
        <v>44896.387081293884</v>
      </c>
      <c r="D13" s="209">
        <v>4801.4336513080661</v>
      </c>
      <c r="E13" s="209">
        <v>11816.482807342471</v>
      </c>
      <c r="F13" s="209">
        <v>21187.87353720696</v>
      </c>
      <c r="G13" s="209">
        <v>254627.4719456202</v>
      </c>
      <c r="H13" s="209">
        <v>187587.81729734759</v>
      </c>
      <c r="I13" s="209">
        <v>427.87451756323094</v>
      </c>
      <c r="J13" s="179">
        <f t="shared" si="1"/>
        <v>863217.18069915823</v>
      </c>
    </row>
    <row r="14" spans="1:10" x14ac:dyDescent="0.2">
      <c r="A14" s="198" t="s">
        <v>265</v>
      </c>
      <c r="B14" s="209">
        <v>254658.14900000003</v>
      </c>
      <c r="C14" s="209">
        <v>24099.145</v>
      </c>
      <c r="D14" s="209">
        <v>5647.2809999999999</v>
      </c>
      <c r="E14" s="209">
        <v>5871.241</v>
      </c>
      <c r="F14" s="209">
        <v>24040.016000000003</v>
      </c>
      <c r="G14" s="209">
        <v>229240.55</v>
      </c>
      <c r="H14" s="209">
        <v>141977.09299999999</v>
      </c>
      <c r="I14" s="209">
        <v>1277.376</v>
      </c>
      <c r="J14" s="179">
        <f t="shared" si="1"/>
        <v>686810.85100000002</v>
      </c>
    </row>
    <row r="15" spans="1:10" x14ac:dyDescent="0.2">
      <c r="A15" s="198" t="s">
        <v>266</v>
      </c>
      <c r="B15" s="209">
        <v>272422.09399999998</v>
      </c>
      <c r="C15" s="209">
        <v>37463.998999999996</v>
      </c>
      <c r="D15" s="209">
        <v>8940.4049999999988</v>
      </c>
      <c r="E15" s="209">
        <v>6326.7449999999999</v>
      </c>
      <c r="F15" s="209">
        <v>21704.194</v>
      </c>
      <c r="G15" s="209">
        <v>278799.19299999997</v>
      </c>
      <c r="H15" s="209">
        <v>218706.43299999996</v>
      </c>
      <c r="I15" s="209">
        <v>233.62099999999998</v>
      </c>
      <c r="J15" s="179">
        <f t="shared" si="1"/>
        <v>844596.68400000001</v>
      </c>
    </row>
    <row r="16" spans="1:10" x14ac:dyDescent="0.2">
      <c r="A16" s="198" t="s">
        <v>267</v>
      </c>
      <c r="B16" s="209">
        <v>727007.06599999999</v>
      </c>
      <c r="C16" s="209">
        <v>129450.98599999999</v>
      </c>
      <c r="D16" s="209">
        <v>10842.767</v>
      </c>
      <c r="E16" s="209">
        <v>20183.518</v>
      </c>
      <c r="F16" s="209">
        <v>39052.565999999999</v>
      </c>
      <c r="G16" s="209">
        <v>886792.45299999998</v>
      </c>
      <c r="H16" s="209">
        <v>514906.35100000002</v>
      </c>
      <c r="I16" s="209">
        <v>995.10500000000025</v>
      </c>
      <c r="J16" s="179">
        <f t="shared" si="1"/>
        <v>2329230.8120000004</v>
      </c>
    </row>
    <row r="17" spans="1:10" x14ac:dyDescent="0.2">
      <c r="A17" s="198" t="s">
        <v>268</v>
      </c>
      <c r="B17" s="209">
        <v>691755.61399999994</v>
      </c>
      <c r="C17" s="209">
        <v>104272.268</v>
      </c>
      <c r="D17" s="209">
        <v>10053.164999999999</v>
      </c>
      <c r="E17" s="209">
        <v>11581.744999999999</v>
      </c>
      <c r="F17" s="209">
        <v>10534.53</v>
      </c>
      <c r="G17" s="209">
        <v>330751.27999999997</v>
      </c>
      <c r="H17" s="209">
        <v>327554.24900000001</v>
      </c>
      <c r="I17" s="209">
        <v>127538.201</v>
      </c>
      <c r="J17" s="179">
        <f t="shared" si="1"/>
        <v>1614041.0520000001</v>
      </c>
    </row>
    <row r="18" spans="1:10" x14ac:dyDescent="0.2">
      <c r="A18" s="196" t="s">
        <v>269</v>
      </c>
      <c r="B18" s="208">
        <v>314568.7441235208</v>
      </c>
      <c r="C18" s="208">
        <v>140402.28622590948</v>
      </c>
      <c r="D18" s="208">
        <v>4865.8479154715096</v>
      </c>
      <c r="E18" s="208">
        <v>4618.7703876214946</v>
      </c>
      <c r="F18" s="208">
        <v>14174.240722540626</v>
      </c>
      <c r="G18" s="208">
        <v>282446.81239685311</v>
      </c>
      <c r="H18" s="208">
        <v>133736.8930113083</v>
      </c>
      <c r="I18" s="208">
        <v>1813.1038482331448</v>
      </c>
      <c r="J18" s="161">
        <f t="shared" si="1"/>
        <v>896626.69863145845</v>
      </c>
    </row>
    <row r="19" spans="1:10" x14ac:dyDescent="0.2">
      <c r="J19" s="14" t="s">
        <v>109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11" customWidth="1"/>
    <col min="2" max="13" width="9.85546875" style="11" customWidth="1"/>
    <col min="14" max="14" width="10" style="11" customWidth="1"/>
    <col min="15" max="15" width="12.7109375" style="11" customWidth="1"/>
    <col min="16" max="16384" width="9.140625" style="11"/>
  </cols>
  <sheetData>
    <row r="1" spans="1:14" s="58" customFormat="1" ht="15.75" x14ac:dyDescent="0.25">
      <c r="A1" s="175" t="s">
        <v>336</v>
      </c>
      <c r="B1" s="66"/>
      <c r="N1" s="129" t="str">
        <f>Titulní!A35</f>
        <v>I. čtvrtletí 2020</v>
      </c>
    </row>
    <row r="2" spans="1:14" ht="6" customHeight="1" x14ac:dyDescent="0.2"/>
    <row r="3" spans="1:14" ht="12.75" customHeight="1" x14ac:dyDescent="0.2">
      <c r="A3" s="461"/>
      <c r="B3" s="457" t="s">
        <v>198</v>
      </c>
      <c r="C3" s="458"/>
      <c r="D3" s="459"/>
      <c r="E3" s="457" t="s">
        <v>200</v>
      </c>
      <c r="F3" s="458"/>
      <c r="G3" s="459"/>
      <c r="H3" s="457" t="s">
        <v>201</v>
      </c>
      <c r="I3" s="458"/>
      <c r="J3" s="459"/>
      <c r="K3" s="457" t="s">
        <v>202</v>
      </c>
      <c r="L3" s="458"/>
      <c r="M3" s="495"/>
      <c r="N3" s="455" t="s">
        <v>54</v>
      </c>
    </row>
    <row r="4" spans="1:14" x14ac:dyDescent="0.2">
      <c r="A4" s="462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  <c r="N4" s="456"/>
    </row>
    <row r="5" spans="1:14" ht="12.75" customHeight="1" x14ac:dyDescent="0.2">
      <c r="A5" s="445" t="s">
        <v>88</v>
      </c>
      <c r="B5" s="447">
        <f>SUM(B6:D6)</f>
        <v>15176502.303999998</v>
      </c>
      <c r="C5" s="448"/>
      <c r="D5" s="449"/>
      <c r="E5" s="450">
        <f>SUM(E6:G6)</f>
        <v>0</v>
      </c>
      <c r="F5" s="451"/>
      <c r="G5" s="452"/>
      <c r="H5" s="450">
        <f>SUM(H6:J6)</f>
        <v>0</v>
      </c>
      <c r="I5" s="451"/>
      <c r="J5" s="452"/>
      <c r="K5" s="450">
        <f>SUM(K6:M6)</f>
        <v>0</v>
      </c>
      <c r="L5" s="451"/>
      <c r="M5" s="451"/>
      <c r="N5" s="453">
        <f>SUM(B6:M6)</f>
        <v>15176502.303999998</v>
      </c>
    </row>
    <row r="6" spans="1:14" x14ac:dyDescent="0.2">
      <c r="A6" s="460"/>
      <c r="B6" s="259">
        <f t="shared" ref="B6:M6" si="0">SUM(B7:B10)</f>
        <v>5404159.7069999995</v>
      </c>
      <c r="C6" s="260">
        <f t="shared" si="0"/>
        <v>4891159.3199999994</v>
      </c>
      <c r="D6" s="261">
        <f t="shared" si="0"/>
        <v>4881183.2769999998</v>
      </c>
      <c r="E6" s="284">
        <f t="shared" si="0"/>
        <v>0</v>
      </c>
      <c r="F6" s="285">
        <f t="shared" si="0"/>
        <v>0</v>
      </c>
      <c r="G6" s="286">
        <f t="shared" si="0"/>
        <v>0</v>
      </c>
      <c r="H6" s="284">
        <f t="shared" si="0"/>
        <v>0</v>
      </c>
      <c r="I6" s="285">
        <f t="shared" si="0"/>
        <v>0</v>
      </c>
      <c r="J6" s="286">
        <f t="shared" si="0"/>
        <v>0</v>
      </c>
      <c r="K6" s="284">
        <f t="shared" si="0"/>
        <v>0</v>
      </c>
      <c r="L6" s="285">
        <f t="shared" si="0"/>
        <v>0</v>
      </c>
      <c r="M6" s="285">
        <f t="shared" si="0"/>
        <v>0</v>
      </c>
      <c r="N6" s="454"/>
    </row>
    <row r="7" spans="1:14" x14ac:dyDescent="0.2">
      <c r="A7" s="156" t="s">
        <v>8</v>
      </c>
      <c r="B7" s="181">
        <v>670309.13699999987</v>
      </c>
      <c r="C7" s="197">
        <v>631698.23399999994</v>
      </c>
      <c r="D7" s="200">
        <v>661845.1860000001</v>
      </c>
      <c r="E7" s="301">
        <v>0</v>
      </c>
      <c r="F7" s="302">
        <v>0</v>
      </c>
      <c r="G7" s="303">
        <v>0</v>
      </c>
      <c r="H7" s="301">
        <v>0</v>
      </c>
      <c r="I7" s="302">
        <v>0</v>
      </c>
      <c r="J7" s="303">
        <v>0</v>
      </c>
      <c r="K7" s="301">
        <v>0</v>
      </c>
      <c r="L7" s="302">
        <v>0</v>
      </c>
      <c r="M7" s="302">
        <v>0</v>
      </c>
      <c r="N7" s="311">
        <f>SUM(B7:M7)</f>
        <v>1963852.557</v>
      </c>
    </row>
    <row r="8" spans="1:14" x14ac:dyDescent="0.2">
      <c r="A8" s="156" t="s">
        <v>9</v>
      </c>
      <c r="B8" s="211">
        <v>2118508.48</v>
      </c>
      <c r="C8" s="199">
        <v>2004455.929</v>
      </c>
      <c r="D8" s="212">
        <v>1968341.97</v>
      </c>
      <c r="E8" s="312">
        <v>0</v>
      </c>
      <c r="F8" s="313">
        <v>0</v>
      </c>
      <c r="G8" s="314">
        <v>0</v>
      </c>
      <c r="H8" s="312">
        <v>0</v>
      </c>
      <c r="I8" s="313">
        <v>0</v>
      </c>
      <c r="J8" s="314">
        <v>0</v>
      </c>
      <c r="K8" s="312">
        <v>0</v>
      </c>
      <c r="L8" s="313">
        <v>0</v>
      </c>
      <c r="M8" s="315">
        <v>0</v>
      </c>
      <c r="N8" s="311">
        <f t="shared" ref="N8:N30" si="1">SUM(B8:M8)</f>
        <v>6091306.3789999997</v>
      </c>
    </row>
    <row r="9" spans="1:14" x14ac:dyDescent="0.2">
      <c r="A9" s="156" t="s">
        <v>146</v>
      </c>
      <c r="B9" s="211">
        <v>922548.94848782208</v>
      </c>
      <c r="C9" s="199">
        <v>696708.41181239695</v>
      </c>
      <c r="D9" s="212">
        <v>739642.66903813602</v>
      </c>
      <c r="E9" s="312">
        <v>0</v>
      </c>
      <c r="F9" s="313">
        <v>0</v>
      </c>
      <c r="G9" s="314">
        <v>0</v>
      </c>
      <c r="H9" s="312">
        <v>0</v>
      </c>
      <c r="I9" s="313">
        <v>0</v>
      </c>
      <c r="J9" s="314">
        <v>0</v>
      </c>
      <c r="K9" s="312">
        <v>0</v>
      </c>
      <c r="L9" s="313">
        <v>0</v>
      </c>
      <c r="M9" s="315">
        <v>0</v>
      </c>
      <c r="N9" s="311">
        <f t="shared" si="1"/>
        <v>2358900.0293383552</v>
      </c>
    </row>
    <row r="10" spans="1:14" x14ac:dyDescent="0.2">
      <c r="A10" s="156" t="s">
        <v>144</v>
      </c>
      <c r="B10" s="181">
        <v>1692793.1415121779</v>
      </c>
      <c r="C10" s="197">
        <v>1558296.7451876029</v>
      </c>
      <c r="D10" s="200">
        <v>1511353.451961864</v>
      </c>
      <c r="E10" s="301">
        <v>0</v>
      </c>
      <c r="F10" s="302">
        <v>0</v>
      </c>
      <c r="G10" s="303">
        <v>0</v>
      </c>
      <c r="H10" s="301">
        <v>0</v>
      </c>
      <c r="I10" s="302">
        <v>0</v>
      </c>
      <c r="J10" s="303">
        <v>0</v>
      </c>
      <c r="K10" s="301">
        <v>0</v>
      </c>
      <c r="L10" s="302">
        <v>0</v>
      </c>
      <c r="M10" s="302">
        <v>0</v>
      </c>
      <c r="N10" s="311">
        <f t="shared" si="1"/>
        <v>4762443.3386616446</v>
      </c>
    </row>
    <row r="11" spans="1:14" x14ac:dyDescent="0.2">
      <c r="A11" s="210" t="s">
        <v>421</v>
      </c>
      <c r="B11" s="153">
        <f>SUM(B12:B15)</f>
        <v>3511439.7860000003</v>
      </c>
      <c r="C11" s="195">
        <f t="shared" ref="C11:M11" si="2">SUM(C12:C15)</f>
        <v>3185113.2930000001</v>
      </c>
      <c r="D11" s="155">
        <f t="shared" si="2"/>
        <v>3187524.6859999998</v>
      </c>
      <c r="E11" s="319">
        <f t="shared" si="2"/>
        <v>0</v>
      </c>
      <c r="F11" s="320">
        <f t="shared" si="2"/>
        <v>0</v>
      </c>
      <c r="G11" s="321">
        <f t="shared" si="2"/>
        <v>0</v>
      </c>
      <c r="H11" s="319">
        <f t="shared" si="2"/>
        <v>0</v>
      </c>
      <c r="I11" s="320">
        <f t="shared" si="2"/>
        <v>0</v>
      </c>
      <c r="J11" s="321">
        <f t="shared" si="2"/>
        <v>0</v>
      </c>
      <c r="K11" s="322">
        <f t="shared" si="2"/>
        <v>0</v>
      </c>
      <c r="L11" s="322">
        <f t="shared" si="2"/>
        <v>0</v>
      </c>
      <c r="M11" s="322">
        <f t="shared" si="2"/>
        <v>0</v>
      </c>
      <c r="N11" s="153">
        <f t="shared" si="1"/>
        <v>9884077.7650000006</v>
      </c>
    </row>
    <row r="12" spans="1:14" ht="13.5" customHeight="1" x14ac:dyDescent="0.2">
      <c r="A12" s="156" t="s">
        <v>8</v>
      </c>
      <c r="B12" s="166">
        <v>561448.65899999999</v>
      </c>
      <c r="C12" s="167">
        <v>522629.86800000002</v>
      </c>
      <c r="D12" s="168">
        <v>541760.10100000002</v>
      </c>
      <c r="E12" s="316">
        <v>0</v>
      </c>
      <c r="F12" s="317">
        <v>0</v>
      </c>
      <c r="G12" s="318">
        <v>0</v>
      </c>
      <c r="H12" s="316">
        <v>0</v>
      </c>
      <c r="I12" s="317">
        <v>0</v>
      </c>
      <c r="J12" s="318">
        <v>0</v>
      </c>
      <c r="K12" s="316">
        <v>0</v>
      </c>
      <c r="L12" s="317">
        <v>0</v>
      </c>
      <c r="M12" s="317">
        <v>0</v>
      </c>
      <c r="N12" s="262">
        <f t="shared" si="1"/>
        <v>1625838.628</v>
      </c>
    </row>
    <row r="13" spans="1:14" x14ac:dyDescent="0.2">
      <c r="A13" s="156" t="s">
        <v>9</v>
      </c>
      <c r="B13" s="211">
        <v>1294688.9550000001</v>
      </c>
      <c r="C13" s="199">
        <v>1232946.7779999999</v>
      </c>
      <c r="D13" s="212">
        <v>1211962.6299999999</v>
      </c>
      <c r="E13" s="312">
        <v>0</v>
      </c>
      <c r="F13" s="313">
        <v>0</v>
      </c>
      <c r="G13" s="314">
        <v>0</v>
      </c>
      <c r="H13" s="312">
        <v>0</v>
      </c>
      <c r="I13" s="313">
        <v>0</v>
      </c>
      <c r="J13" s="314">
        <v>0</v>
      </c>
      <c r="K13" s="312">
        <v>0</v>
      </c>
      <c r="L13" s="313">
        <v>0</v>
      </c>
      <c r="M13" s="315">
        <v>0</v>
      </c>
      <c r="N13" s="311">
        <f t="shared" si="1"/>
        <v>3739598.3629999999</v>
      </c>
    </row>
    <row r="14" spans="1:14" x14ac:dyDescent="0.2">
      <c r="A14" s="156" t="s">
        <v>146</v>
      </c>
      <c r="B14" s="211">
        <v>508958.94900000002</v>
      </c>
      <c r="C14" s="199">
        <v>451161.29499999998</v>
      </c>
      <c r="D14" s="212">
        <v>436025.755</v>
      </c>
      <c r="E14" s="312">
        <v>0</v>
      </c>
      <c r="F14" s="313">
        <v>0</v>
      </c>
      <c r="G14" s="314">
        <v>0</v>
      </c>
      <c r="H14" s="312">
        <v>0</v>
      </c>
      <c r="I14" s="313">
        <v>0</v>
      </c>
      <c r="J14" s="314">
        <v>0</v>
      </c>
      <c r="K14" s="312">
        <v>0</v>
      </c>
      <c r="L14" s="313">
        <v>0</v>
      </c>
      <c r="M14" s="315">
        <v>0</v>
      </c>
      <c r="N14" s="311">
        <f t="shared" si="1"/>
        <v>1396145.9989999998</v>
      </c>
    </row>
    <row r="15" spans="1:14" x14ac:dyDescent="0.2">
      <c r="A15" s="156" t="s">
        <v>144</v>
      </c>
      <c r="B15" s="181">
        <v>1146343.223</v>
      </c>
      <c r="C15" s="197">
        <v>978375.35199999996</v>
      </c>
      <c r="D15" s="200">
        <v>997776.2</v>
      </c>
      <c r="E15" s="301">
        <v>0</v>
      </c>
      <c r="F15" s="302">
        <v>0</v>
      </c>
      <c r="G15" s="303">
        <v>0</v>
      </c>
      <c r="H15" s="301">
        <v>0</v>
      </c>
      <c r="I15" s="302">
        <v>0</v>
      </c>
      <c r="J15" s="303">
        <v>0</v>
      </c>
      <c r="K15" s="301">
        <v>0</v>
      </c>
      <c r="L15" s="302">
        <v>0</v>
      </c>
      <c r="M15" s="302">
        <v>0</v>
      </c>
      <c r="N15" s="311">
        <f t="shared" si="1"/>
        <v>3122494.7750000004</v>
      </c>
    </row>
    <row r="16" spans="1:14" x14ac:dyDescent="0.2">
      <c r="A16" s="210" t="s">
        <v>57</v>
      </c>
      <c r="B16" s="153">
        <f>SUM(B17:B20)</f>
        <v>1313038.4450000003</v>
      </c>
      <c r="C16" s="195">
        <f t="shared" ref="C16:M16" si="3">SUM(C17:C20)</f>
        <v>1180818.044</v>
      </c>
      <c r="D16" s="155">
        <f t="shared" si="3"/>
        <v>1182970.656</v>
      </c>
      <c r="E16" s="319">
        <f t="shared" si="3"/>
        <v>0</v>
      </c>
      <c r="F16" s="320">
        <f t="shared" si="3"/>
        <v>0</v>
      </c>
      <c r="G16" s="321">
        <f t="shared" si="3"/>
        <v>0</v>
      </c>
      <c r="H16" s="319">
        <f t="shared" si="3"/>
        <v>0</v>
      </c>
      <c r="I16" s="320">
        <f t="shared" si="3"/>
        <v>0</v>
      </c>
      <c r="J16" s="321">
        <f t="shared" si="3"/>
        <v>0</v>
      </c>
      <c r="K16" s="322">
        <f t="shared" si="3"/>
        <v>0</v>
      </c>
      <c r="L16" s="322">
        <f t="shared" si="3"/>
        <v>0</v>
      </c>
      <c r="M16" s="322">
        <f t="shared" si="3"/>
        <v>0</v>
      </c>
      <c r="N16" s="153">
        <f t="shared" si="1"/>
        <v>3676827.145</v>
      </c>
    </row>
    <row r="17" spans="1:14" x14ac:dyDescent="0.2">
      <c r="A17" s="156" t="s">
        <v>8</v>
      </c>
      <c r="B17" s="181">
        <v>103924.69</v>
      </c>
      <c r="C17" s="197">
        <v>101978.546</v>
      </c>
      <c r="D17" s="200">
        <v>110449.697</v>
      </c>
      <c r="E17" s="301">
        <v>0</v>
      </c>
      <c r="F17" s="302">
        <v>0</v>
      </c>
      <c r="G17" s="303">
        <v>0</v>
      </c>
      <c r="H17" s="301">
        <v>0</v>
      </c>
      <c r="I17" s="302">
        <v>0</v>
      </c>
      <c r="J17" s="303">
        <v>0</v>
      </c>
      <c r="K17" s="301">
        <v>0</v>
      </c>
      <c r="L17" s="302">
        <v>0</v>
      </c>
      <c r="M17" s="302">
        <v>0</v>
      </c>
      <c r="N17" s="311">
        <f t="shared" si="1"/>
        <v>316352.93300000002</v>
      </c>
    </row>
    <row r="18" spans="1:14" x14ac:dyDescent="0.2">
      <c r="A18" s="156" t="s">
        <v>9</v>
      </c>
      <c r="B18" s="211">
        <v>527045.61600000004</v>
      </c>
      <c r="C18" s="199">
        <v>498651.79100000003</v>
      </c>
      <c r="D18" s="212">
        <v>500220.56599999999</v>
      </c>
      <c r="E18" s="312">
        <v>0</v>
      </c>
      <c r="F18" s="313">
        <v>0</v>
      </c>
      <c r="G18" s="314">
        <v>0</v>
      </c>
      <c r="H18" s="312">
        <v>0</v>
      </c>
      <c r="I18" s="313">
        <v>0</v>
      </c>
      <c r="J18" s="314">
        <v>0</v>
      </c>
      <c r="K18" s="312">
        <v>0</v>
      </c>
      <c r="L18" s="313">
        <v>0</v>
      </c>
      <c r="M18" s="315">
        <v>0</v>
      </c>
      <c r="N18" s="311">
        <f t="shared" si="1"/>
        <v>1525917.9730000002</v>
      </c>
    </row>
    <row r="19" spans="1:14" x14ac:dyDescent="0.2">
      <c r="A19" s="156" t="s">
        <v>146</v>
      </c>
      <c r="B19" s="211">
        <v>288199.39948782203</v>
      </c>
      <c r="C19" s="199">
        <v>135354.10681239699</v>
      </c>
      <c r="D19" s="212">
        <v>185327.53903813599</v>
      </c>
      <c r="E19" s="312">
        <v>0</v>
      </c>
      <c r="F19" s="313">
        <v>0</v>
      </c>
      <c r="G19" s="314">
        <v>0</v>
      </c>
      <c r="H19" s="312">
        <v>0</v>
      </c>
      <c r="I19" s="313">
        <v>0</v>
      </c>
      <c r="J19" s="314">
        <v>0</v>
      </c>
      <c r="K19" s="312">
        <v>0</v>
      </c>
      <c r="L19" s="313">
        <v>0</v>
      </c>
      <c r="M19" s="315">
        <v>0</v>
      </c>
      <c r="N19" s="311">
        <f t="shared" si="1"/>
        <v>608881.045338355</v>
      </c>
    </row>
    <row r="20" spans="1:14" x14ac:dyDescent="0.2">
      <c r="A20" s="156" t="s">
        <v>144</v>
      </c>
      <c r="B20" s="181">
        <v>393868.739512178</v>
      </c>
      <c r="C20" s="197">
        <v>444833.60018760298</v>
      </c>
      <c r="D20" s="200">
        <v>386972.85396186402</v>
      </c>
      <c r="E20" s="301">
        <v>0</v>
      </c>
      <c r="F20" s="302">
        <v>0</v>
      </c>
      <c r="G20" s="303">
        <v>0</v>
      </c>
      <c r="H20" s="301">
        <v>0</v>
      </c>
      <c r="I20" s="302">
        <v>0</v>
      </c>
      <c r="J20" s="303">
        <v>0</v>
      </c>
      <c r="K20" s="301">
        <v>0</v>
      </c>
      <c r="L20" s="302">
        <v>0</v>
      </c>
      <c r="M20" s="302">
        <v>0</v>
      </c>
      <c r="N20" s="311">
        <f t="shared" si="1"/>
        <v>1225675.1936616451</v>
      </c>
    </row>
    <row r="21" spans="1:14" x14ac:dyDescent="0.2">
      <c r="A21" s="210" t="s">
        <v>58</v>
      </c>
      <c r="B21" s="153">
        <f>SUM(B22:B25)</f>
        <v>574697.88300000003</v>
      </c>
      <c r="C21" s="195">
        <f t="shared" ref="C21:M21" si="4">SUM(C22:C25)</f>
        <v>519706.06700000004</v>
      </c>
      <c r="D21" s="155">
        <f t="shared" si="4"/>
        <v>505349.13099999999</v>
      </c>
      <c r="E21" s="319">
        <f t="shared" si="4"/>
        <v>0</v>
      </c>
      <c r="F21" s="320">
        <f t="shared" si="4"/>
        <v>0</v>
      </c>
      <c r="G21" s="321">
        <f t="shared" si="4"/>
        <v>0</v>
      </c>
      <c r="H21" s="319">
        <f t="shared" si="4"/>
        <v>0</v>
      </c>
      <c r="I21" s="320">
        <f t="shared" si="4"/>
        <v>0</v>
      </c>
      <c r="J21" s="321">
        <f t="shared" si="4"/>
        <v>0</v>
      </c>
      <c r="K21" s="322">
        <f t="shared" si="4"/>
        <v>0</v>
      </c>
      <c r="L21" s="322">
        <f t="shared" si="4"/>
        <v>0</v>
      </c>
      <c r="M21" s="322">
        <f t="shared" si="4"/>
        <v>0</v>
      </c>
      <c r="N21" s="153">
        <f t="shared" si="1"/>
        <v>1599753.0810000002</v>
      </c>
    </row>
    <row r="22" spans="1:14" x14ac:dyDescent="0.2">
      <c r="A22" s="156" t="s">
        <v>8</v>
      </c>
      <c r="B22" s="181">
        <v>4935.7879999999996</v>
      </c>
      <c r="C22" s="197">
        <v>7089.82</v>
      </c>
      <c r="D22" s="200">
        <v>9635.3880000000008</v>
      </c>
      <c r="E22" s="301">
        <v>0</v>
      </c>
      <c r="F22" s="302">
        <v>0</v>
      </c>
      <c r="G22" s="303">
        <v>0</v>
      </c>
      <c r="H22" s="301">
        <v>0</v>
      </c>
      <c r="I22" s="302">
        <v>0</v>
      </c>
      <c r="J22" s="303">
        <v>0</v>
      </c>
      <c r="K22" s="301">
        <v>0</v>
      </c>
      <c r="L22" s="302">
        <v>0</v>
      </c>
      <c r="M22" s="302">
        <v>0</v>
      </c>
      <c r="N22" s="311">
        <f t="shared" si="1"/>
        <v>21660.995999999999</v>
      </c>
    </row>
    <row r="23" spans="1:14" x14ac:dyDescent="0.2">
      <c r="A23" s="156" t="s">
        <v>9</v>
      </c>
      <c r="B23" s="211">
        <v>291880.91600000003</v>
      </c>
      <c r="C23" s="199">
        <v>267428.45400000003</v>
      </c>
      <c r="D23" s="212">
        <v>250909.345</v>
      </c>
      <c r="E23" s="312">
        <v>0</v>
      </c>
      <c r="F23" s="313">
        <v>0</v>
      </c>
      <c r="G23" s="314">
        <v>0</v>
      </c>
      <c r="H23" s="312">
        <v>0</v>
      </c>
      <c r="I23" s="313">
        <v>0</v>
      </c>
      <c r="J23" s="314">
        <v>0</v>
      </c>
      <c r="K23" s="312">
        <v>0</v>
      </c>
      <c r="L23" s="313">
        <v>0</v>
      </c>
      <c r="M23" s="315">
        <v>0</v>
      </c>
      <c r="N23" s="311">
        <f t="shared" si="1"/>
        <v>810218.71500000008</v>
      </c>
    </row>
    <row r="24" spans="1:14" x14ac:dyDescent="0.2">
      <c r="A24" s="156" t="s">
        <v>146</v>
      </c>
      <c r="B24" s="211">
        <v>125300</v>
      </c>
      <c r="C24" s="199">
        <v>110100</v>
      </c>
      <c r="D24" s="212">
        <v>118200</v>
      </c>
      <c r="E24" s="312">
        <v>0</v>
      </c>
      <c r="F24" s="313">
        <v>0</v>
      </c>
      <c r="G24" s="314">
        <v>0</v>
      </c>
      <c r="H24" s="312">
        <v>0</v>
      </c>
      <c r="I24" s="313">
        <v>0</v>
      </c>
      <c r="J24" s="314">
        <v>0</v>
      </c>
      <c r="K24" s="312">
        <v>0</v>
      </c>
      <c r="L24" s="313">
        <v>0</v>
      </c>
      <c r="M24" s="315">
        <v>0</v>
      </c>
      <c r="N24" s="311">
        <f t="shared" si="1"/>
        <v>353600</v>
      </c>
    </row>
    <row r="25" spans="1:14" x14ac:dyDescent="0.2">
      <c r="A25" s="156" t="s">
        <v>144</v>
      </c>
      <c r="B25" s="181">
        <v>152581.179</v>
      </c>
      <c r="C25" s="197">
        <v>135087.79300000001</v>
      </c>
      <c r="D25" s="200">
        <v>126604.398</v>
      </c>
      <c r="E25" s="301">
        <v>0</v>
      </c>
      <c r="F25" s="302">
        <v>0</v>
      </c>
      <c r="G25" s="303">
        <v>0</v>
      </c>
      <c r="H25" s="301">
        <v>0</v>
      </c>
      <c r="I25" s="302">
        <v>0</v>
      </c>
      <c r="J25" s="303">
        <v>0</v>
      </c>
      <c r="K25" s="301">
        <v>0</v>
      </c>
      <c r="L25" s="302">
        <v>0</v>
      </c>
      <c r="M25" s="302">
        <v>0</v>
      </c>
      <c r="N25" s="311">
        <f t="shared" si="1"/>
        <v>414273.37</v>
      </c>
    </row>
    <row r="26" spans="1:14" x14ac:dyDescent="0.2">
      <c r="A26" s="210" t="s">
        <v>279</v>
      </c>
      <c r="B26" s="153">
        <f>SUM(B27:B30)</f>
        <v>4983.5930000000008</v>
      </c>
      <c r="C26" s="195">
        <f t="shared" ref="C26:M26" si="5">SUM(C27:C30)</f>
        <v>5521.9160000000002</v>
      </c>
      <c r="D26" s="155">
        <f t="shared" si="5"/>
        <v>5338.8040000000001</v>
      </c>
      <c r="E26" s="319">
        <f t="shared" si="5"/>
        <v>0</v>
      </c>
      <c r="F26" s="320">
        <f t="shared" si="5"/>
        <v>0</v>
      </c>
      <c r="G26" s="321">
        <f t="shared" si="5"/>
        <v>0</v>
      </c>
      <c r="H26" s="319">
        <f t="shared" si="5"/>
        <v>0</v>
      </c>
      <c r="I26" s="320">
        <f t="shared" si="5"/>
        <v>0</v>
      </c>
      <c r="J26" s="321">
        <f t="shared" si="5"/>
        <v>0</v>
      </c>
      <c r="K26" s="322">
        <f t="shared" si="5"/>
        <v>0</v>
      </c>
      <c r="L26" s="322">
        <f t="shared" si="5"/>
        <v>0</v>
      </c>
      <c r="M26" s="322">
        <f t="shared" si="5"/>
        <v>0</v>
      </c>
      <c r="N26" s="153">
        <f t="shared" si="1"/>
        <v>15844.313000000002</v>
      </c>
    </row>
    <row r="27" spans="1:14" x14ac:dyDescent="0.2">
      <c r="A27" s="156" t="s">
        <v>8</v>
      </c>
      <c r="B27" s="181">
        <v>0</v>
      </c>
      <c r="C27" s="197">
        <v>0</v>
      </c>
      <c r="D27" s="200">
        <v>0</v>
      </c>
      <c r="E27" s="301">
        <v>0</v>
      </c>
      <c r="F27" s="302">
        <v>0</v>
      </c>
      <c r="G27" s="303">
        <v>0</v>
      </c>
      <c r="H27" s="301">
        <v>0</v>
      </c>
      <c r="I27" s="302">
        <v>0</v>
      </c>
      <c r="J27" s="303">
        <v>0</v>
      </c>
      <c r="K27" s="301">
        <v>0</v>
      </c>
      <c r="L27" s="302">
        <v>0</v>
      </c>
      <c r="M27" s="302">
        <v>0</v>
      </c>
      <c r="N27" s="311">
        <f t="shared" si="1"/>
        <v>0</v>
      </c>
    </row>
    <row r="28" spans="1:14" x14ac:dyDescent="0.2">
      <c r="A28" s="156" t="s">
        <v>9</v>
      </c>
      <c r="B28" s="211">
        <v>4892.9930000000004</v>
      </c>
      <c r="C28" s="199">
        <v>5428.9059999999999</v>
      </c>
      <c r="D28" s="212">
        <v>5249.4290000000001</v>
      </c>
      <c r="E28" s="312">
        <v>0</v>
      </c>
      <c r="F28" s="313">
        <v>0</v>
      </c>
      <c r="G28" s="314">
        <v>0</v>
      </c>
      <c r="H28" s="312">
        <v>0</v>
      </c>
      <c r="I28" s="313">
        <v>0</v>
      </c>
      <c r="J28" s="314">
        <v>0</v>
      </c>
      <c r="K28" s="312">
        <v>0</v>
      </c>
      <c r="L28" s="313">
        <v>0</v>
      </c>
      <c r="M28" s="315">
        <v>0</v>
      </c>
      <c r="N28" s="311">
        <f t="shared" si="1"/>
        <v>15571.328000000001</v>
      </c>
    </row>
    <row r="29" spans="1:14" x14ac:dyDescent="0.2">
      <c r="A29" s="156" t="s">
        <v>146</v>
      </c>
      <c r="B29" s="211">
        <v>90.6</v>
      </c>
      <c r="C29" s="199">
        <v>93.01</v>
      </c>
      <c r="D29" s="212">
        <v>89.375</v>
      </c>
      <c r="E29" s="312">
        <v>0</v>
      </c>
      <c r="F29" s="313">
        <v>0</v>
      </c>
      <c r="G29" s="314">
        <v>0</v>
      </c>
      <c r="H29" s="312">
        <v>0</v>
      </c>
      <c r="I29" s="313">
        <v>0</v>
      </c>
      <c r="J29" s="314">
        <v>0</v>
      </c>
      <c r="K29" s="312">
        <v>0</v>
      </c>
      <c r="L29" s="313">
        <v>0</v>
      </c>
      <c r="M29" s="315">
        <v>0</v>
      </c>
      <c r="N29" s="311">
        <f t="shared" si="1"/>
        <v>272.98500000000001</v>
      </c>
    </row>
    <row r="30" spans="1:14" x14ac:dyDescent="0.2">
      <c r="A30" s="156" t="s">
        <v>144</v>
      </c>
      <c r="B30" s="181">
        <v>0</v>
      </c>
      <c r="C30" s="197">
        <v>0</v>
      </c>
      <c r="D30" s="200">
        <v>0</v>
      </c>
      <c r="E30" s="301">
        <v>0</v>
      </c>
      <c r="F30" s="302">
        <v>0</v>
      </c>
      <c r="G30" s="303">
        <v>0</v>
      </c>
      <c r="H30" s="301">
        <v>0</v>
      </c>
      <c r="I30" s="302">
        <v>0</v>
      </c>
      <c r="J30" s="303">
        <v>0</v>
      </c>
      <c r="K30" s="301">
        <v>0</v>
      </c>
      <c r="L30" s="302">
        <v>0</v>
      </c>
      <c r="M30" s="302">
        <v>0</v>
      </c>
      <c r="N30" s="311">
        <f t="shared" si="1"/>
        <v>0</v>
      </c>
    </row>
    <row r="31" spans="1:14" x14ac:dyDescent="0.2">
      <c r="A31" s="20"/>
      <c r="B31" s="19"/>
      <c r="N31" s="14" t="s">
        <v>103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8" customFormat="1" ht="15.75" x14ac:dyDescent="0.25">
      <c r="A1" s="175" t="s">
        <v>337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129" t="str">
        <f>Titulní!A35</f>
        <v>I. čtvrtletí 2020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61"/>
      <c r="B3" s="457" t="s">
        <v>198</v>
      </c>
      <c r="C3" s="458"/>
      <c r="D3" s="459"/>
      <c r="E3" s="457" t="s">
        <v>200</v>
      </c>
      <c r="F3" s="458"/>
      <c r="G3" s="459"/>
      <c r="H3" s="457" t="s">
        <v>201</v>
      </c>
      <c r="I3" s="458"/>
      <c r="J3" s="459"/>
      <c r="K3" s="457" t="s">
        <v>202</v>
      </c>
      <c r="L3" s="458"/>
      <c r="M3" s="495"/>
      <c r="N3" s="455" t="s">
        <v>54</v>
      </c>
    </row>
    <row r="4" spans="1:20" x14ac:dyDescent="0.2">
      <c r="A4" s="462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  <c r="N4" s="456" t="s">
        <v>54</v>
      </c>
    </row>
    <row r="5" spans="1:20" ht="12.75" customHeight="1" x14ac:dyDescent="0.2">
      <c r="A5" s="445" t="s">
        <v>105</v>
      </c>
      <c r="B5" s="447">
        <f>SUM(B6:D6)</f>
        <v>18250.748</v>
      </c>
      <c r="C5" s="448"/>
      <c r="D5" s="449"/>
      <c r="E5" s="450">
        <f>SUM(E6:G6)</f>
        <v>0</v>
      </c>
      <c r="F5" s="451"/>
      <c r="G5" s="452"/>
      <c r="H5" s="450">
        <f>SUM(H6:J6)</f>
        <v>0</v>
      </c>
      <c r="I5" s="451"/>
      <c r="J5" s="452"/>
      <c r="K5" s="450">
        <f>SUM(K6:M6)</f>
        <v>0</v>
      </c>
      <c r="L5" s="451"/>
      <c r="M5" s="451"/>
      <c r="N5" s="453">
        <f>SUM(N7:N9)</f>
        <v>18250.748</v>
      </c>
    </row>
    <row r="6" spans="1:20" x14ac:dyDescent="0.2">
      <c r="A6" s="460"/>
      <c r="B6" s="259">
        <f>SUM(B7:B9)</f>
        <v>6963.7439999999997</v>
      </c>
      <c r="C6" s="260">
        <f t="shared" ref="C6:M6" si="0">SUM(C7:C9)</f>
        <v>5853.4440000000004</v>
      </c>
      <c r="D6" s="261">
        <f t="shared" si="0"/>
        <v>5433.56</v>
      </c>
      <c r="E6" s="284">
        <f t="shared" si="0"/>
        <v>0</v>
      </c>
      <c r="F6" s="285">
        <f t="shared" si="0"/>
        <v>0</v>
      </c>
      <c r="G6" s="286">
        <f t="shared" si="0"/>
        <v>0</v>
      </c>
      <c r="H6" s="284">
        <f t="shared" si="0"/>
        <v>0</v>
      </c>
      <c r="I6" s="285">
        <f t="shared" si="0"/>
        <v>0</v>
      </c>
      <c r="J6" s="286">
        <f t="shared" si="0"/>
        <v>0</v>
      </c>
      <c r="K6" s="284">
        <f t="shared" si="0"/>
        <v>0</v>
      </c>
      <c r="L6" s="285">
        <f t="shared" si="0"/>
        <v>0</v>
      </c>
      <c r="M6" s="285">
        <f t="shared" si="0"/>
        <v>0</v>
      </c>
      <c r="N6" s="454"/>
    </row>
    <row r="7" spans="1:20" x14ac:dyDescent="0.2">
      <c r="A7" s="178" t="s">
        <v>25</v>
      </c>
      <c r="B7" s="213">
        <v>5263.9269999999997</v>
      </c>
      <c r="C7" s="214">
        <v>4526.8</v>
      </c>
      <c r="D7" s="215">
        <v>4200.2550000000001</v>
      </c>
      <c r="E7" s="323">
        <v>0</v>
      </c>
      <c r="F7" s="324">
        <v>0</v>
      </c>
      <c r="G7" s="325">
        <v>0</v>
      </c>
      <c r="H7" s="323">
        <v>0</v>
      </c>
      <c r="I7" s="324">
        <v>0</v>
      </c>
      <c r="J7" s="325">
        <v>0</v>
      </c>
      <c r="K7" s="323">
        <v>0</v>
      </c>
      <c r="L7" s="324">
        <v>0</v>
      </c>
      <c r="M7" s="325">
        <v>0</v>
      </c>
      <c r="N7" s="311">
        <f>SUM(B7:M7)</f>
        <v>13990.982</v>
      </c>
    </row>
    <row r="8" spans="1:20" x14ac:dyDescent="0.2">
      <c r="A8" s="178" t="s">
        <v>37</v>
      </c>
      <c r="B8" s="216">
        <v>7.3339999999999996</v>
      </c>
      <c r="C8" s="199">
        <v>13.634</v>
      </c>
      <c r="D8" s="212">
        <v>14.42</v>
      </c>
      <c r="E8" s="312">
        <v>0</v>
      </c>
      <c r="F8" s="313">
        <v>0</v>
      </c>
      <c r="G8" s="314">
        <v>0</v>
      </c>
      <c r="H8" s="312">
        <v>0</v>
      </c>
      <c r="I8" s="313">
        <v>0</v>
      </c>
      <c r="J8" s="314">
        <v>0</v>
      </c>
      <c r="K8" s="312">
        <v>0</v>
      </c>
      <c r="L8" s="313">
        <v>0</v>
      </c>
      <c r="M8" s="314">
        <v>0</v>
      </c>
      <c r="N8" s="311">
        <f>SUM(B8:M8)</f>
        <v>35.387999999999998</v>
      </c>
    </row>
    <row r="9" spans="1:20" x14ac:dyDescent="0.2">
      <c r="A9" s="178" t="s">
        <v>40</v>
      </c>
      <c r="B9" s="217">
        <v>1692.4829999999999</v>
      </c>
      <c r="C9" s="197">
        <v>1313.01</v>
      </c>
      <c r="D9" s="200">
        <v>1218.885</v>
      </c>
      <c r="E9" s="301">
        <v>0</v>
      </c>
      <c r="F9" s="302">
        <v>0</v>
      </c>
      <c r="G9" s="303">
        <v>0</v>
      </c>
      <c r="H9" s="301">
        <v>0</v>
      </c>
      <c r="I9" s="302">
        <v>0</v>
      </c>
      <c r="J9" s="303">
        <v>0</v>
      </c>
      <c r="K9" s="301">
        <v>0</v>
      </c>
      <c r="L9" s="302">
        <v>0</v>
      </c>
      <c r="M9" s="303">
        <v>0</v>
      </c>
      <c r="N9" s="311">
        <f>SUM(B9:M9)</f>
        <v>4224.3779999999997</v>
      </c>
    </row>
    <row r="10" spans="1:20" ht="12.75" customHeight="1" x14ac:dyDescent="0.2">
      <c r="A10" s="445" t="s">
        <v>106</v>
      </c>
      <c r="B10" s="447">
        <f>SUM(B11:D11)</f>
        <v>-18250.748</v>
      </c>
      <c r="C10" s="448"/>
      <c r="D10" s="449"/>
      <c r="E10" s="450">
        <f>SUM(E11:G11)</f>
        <v>0</v>
      </c>
      <c r="F10" s="451"/>
      <c r="G10" s="452"/>
      <c r="H10" s="450">
        <f>SUM(H11:J11)</f>
        <v>0</v>
      </c>
      <c r="I10" s="451"/>
      <c r="J10" s="452"/>
      <c r="K10" s="450">
        <f>SUM(K11:M11)</f>
        <v>0</v>
      </c>
      <c r="L10" s="451"/>
      <c r="M10" s="451"/>
      <c r="N10" s="453">
        <f>SUM(N12:N17)</f>
        <v>-18250.748</v>
      </c>
    </row>
    <row r="11" spans="1:20" x14ac:dyDescent="0.2">
      <c r="A11" s="460"/>
      <c r="B11" s="259">
        <f>SUM(B12:B17)</f>
        <v>-6963.7439999999988</v>
      </c>
      <c r="C11" s="260">
        <f t="shared" ref="C11:M11" si="1">SUM(C12:C17)</f>
        <v>-5853.4440000000004</v>
      </c>
      <c r="D11" s="261">
        <f t="shared" si="1"/>
        <v>-5433.56</v>
      </c>
      <c r="E11" s="284">
        <f t="shared" si="1"/>
        <v>0</v>
      </c>
      <c r="F11" s="285">
        <f t="shared" si="1"/>
        <v>0</v>
      </c>
      <c r="G11" s="286">
        <f t="shared" si="1"/>
        <v>0</v>
      </c>
      <c r="H11" s="284">
        <f t="shared" si="1"/>
        <v>0</v>
      </c>
      <c r="I11" s="285">
        <f t="shared" si="1"/>
        <v>0</v>
      </c>
      <c r="J11" s="286">
        <f t="shared" si="1"/>
        <v>0</v>
      </c>
      <c r="K11" s="284">
        <f t="shared" si="1"/>
        <v>0</v>
      </c>
      <c r="L11" s="285">
        <f t="shared" si="1"/>
        <v>0</v>
      </c>
      <c r="M11" s="285">
        <f t="shared" si="1"/>
        <v>0</v>
      </c>
      <c r="N11" s="454"/>
    </row>
    <row r="12" spans="1:20" x14ac:dyDescent="0.2">
      <c r="A12" s="178" t="s">
        <v>38</v>
      </c>
      <c r="B12" s="217">
        <v>-4134.3419999999996</v>
      </c>
      <c r="C12" s="197">
        <v>-3626.4479999999999</v>
      </c>
      <c r="D12" s="200">
        <v>-3492.8029999999999</v>
      </c>
      <c r="E12" s="301">
        <v>0</v>
      </c>
      <c r="F12" s="302">
        <v>0</v>
      </c>
      <c r="G12" s="303">
        <v>0</v>
      </c>
      <c r="H12" s="301">
        <v>0</v>
      </c>
      <c r="I12" s="302">
        <v>0</v>
      </c>
      <c r="J12" s="303">
        <v>0</v>
      </c>
      <c r="K12" s="301">
        <v>0</v>
      </c>
      <c r="L12" s="302">
        <v>0</v>
      </c>
      <c r="M12" s="303">
        <v>0</v>
      </c>
      <c r="N12" s="311">
        <f t="shared" ref="N12:N17" si="2">SUM(B12:M12)</f>
        <v>-11253.592999999999</v>
      </c>
    </row>
    <row r="13" spans="1:20" x14ac:dyDescent="0.2">
      <c r="A13" s="178" t="s">
        <v>39</v>
      </c>
      <c r="B13" s="216">
        <v>-2514.4560000000001</v>
      </c>
      <c r="C13" s="199">
        <v>-1952.095</v>
      </c>
      <c r="D13" s="212">
        <v>-1680.8979999999999</v>
      </c>
      <c r="E13" s="312">
        <v>0</v>
      </c>
      <c r="F13" s="313">
        <v>0</v>
      </c>
      <c r="G13" s="314">
        <v>0</v>
      </c>
      <c r="H13" s="312">
        <v>0</v>
      </c>
      <c r="I13" s="313">
        <v>0</v>
      </c>
      <c r="J13" s="314">
        <v>0</v>
      </c>
      <c r="K13" s="312">
        <v>0</v>
      </c>
      <c r="L13" s="313">
        <v>0</v>
      </c>
      <c r="M13" s="314">
        <v>0</v>
      </c>
      <c r="N13" s="311">
        <f t="shared" si="2"/>
        <v>-6147.4490000000005</v>
      </c>
    </row>
    <row r="14" spans="1:20" x14ac:dyDescent="0.2">
      <c r="A14" s="178" t="s">
        <v>41</v>
      </c>
      <c r="B14" s="216">
        <v>0</v>
      </c>
      <c r="C14" s="199">
        <v>0</v>
      </c>
      <c r="D14" s="212">
        <v>0</v>
      </c>
      <c r="E14" s="312">
        <v>0</v>
      </c>
      <c r="F14" s="313">
        <v>0</v>
      </c>
      <c r="G14" s="314">
        <v>0</v>
      </c>
      <c r="H14" s="312">
        <v>0</v>
      </c>
      <c r="I14" s="313">
        <v>0</v>
      </c>
      <c r="J14" s="314">
        <v>0</v>
      </c>
      <c r="K14" s="312">
        <v>0</v>
      </c>
      <c r="L14" s="313">
        <v>0</v>
      </c>
      <c r="M14" s="314">
        <v>0</v>
      </c>
      <c r="N14" s="311">
        <f t="shared" si="2"/>
        <v>0</v>
      </c>
    </row>
    <row r="15" spans="1:20" x14ac:dyDescent="0.2">
      <c r="A15" s="178" t="s">
        <v>31</v>
      </c>
      <c r="B15" s="216">
        <v>-140.50299999999999</v>
      </c>
      <c r="C15" s="199">
        <v>-140.04499999999999</v>
      </c>
      <c r="D15" s="212">
        <v>-137.624</v>
      </c>
      <c r="E15" s="312">
        <v>0</v>
      </c>
      <c r="F15" s="313">
        <v>0</v>
      </c>
      <c r="G15" s="314">
        <v>0</v>
      </c>
      <c r="H15" s="312">
        <v>0</v>
      </c>
      <c r="I15" s="313">
        <v>0</v>
      </c>
      <c r="J15" s="314">
        <v>0</v>
      </c>
      <c r="K15" s="312">
        <v>0</v>
      </c>
      <c r="L15" s="313">
        <v>0</v>
      </c>
      <c r="M15" s="314">
        <v>0</v>
      </c>
      <c r="N15" s="311">
        <f t="shared" si="2"/>
        <v>-418.17200000000003</v>
      </c>
    </row>
    <row r="16" spans="1:20" x14ac:dyDescent="0.2">
      <c r="A16" s="178" t="s">
        <v>226</v>
      </c>
      <c r="B16" s="216">
        <v>-9.0380000000000003</v>
      </c>
      <c r="C16" s="199">
        <v>-8.8680000000000003</v>
      </c>
      <c r="D16" s="212">
        <v>-21.902999999999999</v>
      </c>
      <c r="E16" s="312">
        <v>0</v>
      </c>
      <c r="F16" s="313">
        <v>0</v>
      </c>
      <c r="G16" s="314">
        <v>0</v>
      </c>
      <c r="H16" s="312">
        <v>0</v>
      </c>
      <c r="I16" s="313">
        <v>0</v>
      </c>
      <c r="J16" s="314">
        <v>0</v>
      </c>
      <c r="K16" s="312">
        <v>0</v>
      </c>
      <c r="L16" s="313">
        <v>0</v>
      </c>
      <c r="M16" s="314">
        <v>0</v>
      </c>
      <c r="N16" s="311">
        <f t="shared" si="2"/>
        <v>-39.808999999999997</v>
      </c>
    </row>
    <row r="17" spans="1:14" x14ac:dyDescent="0.2">
      <c r="A17" s="178" t="s">
        <v>99</v>
      </c>
      <c r="B17" s="217">
        <v>-165.405</v>
      </c>
      <c r="C17" s="197">
        <v>-125.988</v>
      </c>
      <c r="D17" s="200">
        <v>-100.33199999999999</v>
      </c>
      <c r="E17" s="301">
        <v>0</v>
      </c>
      <c r="F17" s="302">
        <v>0</v>
      </c>
      <c r="G17" s="303">
        <v>0</v>
      </c>
      <c r="H17" s="301">
        <v>0</v>
      </c>
      <c r="I17" s="302">
        <v>0</v>
      </c>
      <c r="J17" s="303">
        <v>0</v>
      </c>
      <c r="K17" s="301">
        <v>0</v>
      </c>
      <c r="L17" s="302">
        <v>0</v>
      </c>
      <c r="M17" s="303">
        <v>0</v>
      </c>
      <c r="N17" s="311">
        <f t="shared" si="2"/>
        <v>-391.72500000000002</v>
      </c>
    </row>
    <row r="18" spans="1:14" x14ac:dyDescent="0.2">
      <c r="B18" s="21"/>
      <c r="N18" s="14" t="s">
        <v>102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61"/>
      <c r="B21" s="457" t="s">
        <v>198</v>
      </c>
      <c r="C21" s="458"/>
      <c r="D21" s="459"/>
      <c r="E21" s="457" t="s">
        <v>200</v>
      </c>
      <c r="F21" s="458"/>
      <c r="G21" s="459"/>
      <c r="H21" s="457" t="s">
        <v>201</v>
      </c>
      <c r="I21" s="458"/>
      <c r="J21" s="459"/>
      <c r="K21" s="457" t="s">
        <v>202</v>
      </c>
      <c r="L21" s="458"/>
      <c r="M21" s="495"/>
      <c r="N21" s="455" t="s">
        <v>54</v>
      </c>
    </row>
    <row r="22" spans="1:14" x14ac:dyDescent="0.2">
      <c r="A22" s="462"/>
      <c r="B22" s="134" t="s">
        <v>62</v>
      </c>
      <c r="C22" s="135" t="s">
        <v>63</v>
      </c>
      <c r="D22" s="136" t="s">
        <v>64</v>
      </c>
      <c r="E22" s="134" t="s">
        <v>65</v>
      </c>
      <c r="F22" s="135" t="s">
        <v>66</v>
      </c>
      <c r="G22" s="136" t="s">
        <v>67</v>
      </c>
      <c r="H22" s="134" t="s">
        <v>68</v>
      </c>
      <c r="I22" s="135" t="s">
        <v>69</v>
      </c>
      <c r="J22" s="136" t="s">
        <v>70</v>
      </c>
      <c r="K22" s="134" t="s">
        <v>71</v>
      </c>
      <c r="L22" s="135" t="s">
        <v>72</v>
      </c>
      <c r="M22" s="135" t="s">
        <v>73</v>
      </c>
      <c r="N22" s="456" t="s">
        <v>54</v>
      </c>
    </row>
    <row r="23" spans="1:14" ht="12.75" customHeight="1" x14ac:dyDescent="0.2">
      <c r="A23" s="445" t="s">
        <v>107</v>
      </c>
      <c r="B23" s="447">
        <f>SUM(B24:D24)</f>
        <v>18215.137804933071</v>
      </c>
      <c r="C23" s="448"/>
      <c r="D23" s="449"/>
      <c r="E23" s="450">
        <f>SUM(E24:G24)</f>
        <v>0</v>
      </c>
      <c r="F23" s="451"/>
      <c r="G23" s="452"/>
      <c r="H23" s="450">
        <f>SUM(H24:J24)</f>
        <v>0</v>
      </c>
      <c r="I23" s="451"/>
      <c r="J23" s="452"/>
      <c r="K23" s="450">
        <f>SUM(K24:M24)</f>
        <v>0</v>
      </c>
      <c r="L23" s="451"/>
      <c r="M23" s="451"/>
      <c r="N23" s="453">
        <f>SUM(N25:N29)</f>
        <v>18215.137804933067</v>
      </c>
    </row>
    <row r="24" spans="1:14" x14ac:dyDescent="0.2">
      <c r="A24" s="460"/>
      <c r="B24" s="259">
        <f>SUM(B25:B29)</f>
        <v>6504.9563428623696</v>
      </c>
      <c r="C24" s="260">
        <f t="shared" ref="C24:M24" si="3">SUM(C25:C29)</f>
        <v>5864.0442230707004</v>
      </c>
      <c r="D24" s="261">
        <f t="shared" si="3"/>
        <v>5846.1372390000006</v>
      </c>
      <c r="E24" s="284">
        <f t="shared" si="3"/>
        <v>0</v>
      </c>
      <c r="F24" s="285">
        <f t="shared" si="3"/>
        <v>0</v>
      </c>
      <c r="G24" s="286">
        <f t="shared" si="3"/>
        <v>0</v>
      </c>
      <c r="H24" s="284">
        <f t="shared" si="3"/>
        <v>0</v>
      </c>
      <c r="I24" s="285">
        <f t="shared" si="3"/>
        <v>0</v>
      </c>
      <c r="J24" s="286">
        <f t="shared" si="3"/>
        <v>0</v>
      </c>
      <c r="K24" s="284">
        <f t="shared" si="3"/>
        <v>0</v>
      </c>
      <c r="L24" s="285">
        <f t="shared" si="3"/>
        <v>0</v>
      </c>
      <c r="M24" s="285">
        <f t="shared" si="3"/>
        <v>0</v>
      </c>
      <c r="N24" s="454">
        <f>SUM(N25:N29)</f>
        <v>18215.137804933067</v>
      </c>
    </row>
    <row r="25" spans="1:14" x14ac:dyDescent="0.2">
      <c r="A25" s="178" t="s">
        <v>23</v>
      </c>
      <c r="B25" s="218">
        <v>4134.3422899999996</v>
      </c>
      <c r="C25" s="219">
        <v>3626.4479259999998</v>
      </c>
      <c r="D25" s="220">
        <v>3492.8025539999999</v>
      </c>
      <c r="E25" s="326">
        <v>0</v>
      </c>
      <c r="F25" s="327">
        <v>0</v>
      </c>
      <c r="G25" s="328">
        <v>0</v>
      </c>
      <c r="H25" s="326">
        <v>0</v>
      </c>
      <c r="I25" s="327">
        <v>0</v>
      </c>
      <c r="J25" s="328">
        <v>0</v>
      </c>
      <c r="K25" s="326">
        <v>0</v>
      </c>
      <c r="L25" s="327">
        <v>0</v>
      </c>
      <c r="M25" s="328">
        <v>0</v>
      </c>
      <c r="N25" s="311">
        <f>SUM(B25:M25)</f>
        <v>11253.592769999999</v>
      </c>
    </row>
    <row r="26" spans="1:14" x14ac:dyDescent="0.2">
      <c r="A26" s="178" t="s">
        <v>24</v>
      </c>
      <c r="B26" s="221">
        <v>735.18892400000004</v>
      </c>
      <c r="C26" s="222">
        <v>641.58435699999995</v>
      </c>
      <c r="D26" s="223">
        <v>647.56344100000001</v>
      </c>
      <c r="E26" s="329">
        <v>0</v>
      </c>
      <c r="F26" s="330">
        <v>0</v>
      </c>
      <c r="G26" s="331">
        <v>0</v>
      </c>
      <c r="H26" s="329">
        <v>0</v>
      </c>
      <c r="I26" s="330">
        <v>0</v>
      </c>
      <c r="J26" s="331">
        <v>0</v>
      </c>
      <c r="K26" s="329">
        <v>0</v>
      </c>
      <c r="L26" s="330">
        <v>0</v>
      </c>
      <c r="M26" s="331">
        <v>0</v>
      </c>
      <c r="N26" s="311">
        <f>SUM(B26:M26)</f>
        <v>2024.336722</v>
      </c>
    </row>
    <row r="27" spans="1:14" x14ac:dyDescent="0.2">
      <c r="A27" s="178" t="s">
        <v>25</v>
      </c>
      <c r="B27" s="221">
        <v>1370.57206631033</v>
      </c>
      <c r="C27" s="222">
        <v>1373.8020391564701</v>
      </c>
      <c r="D27" s="223">
        <v>1491.181711</v>
      </c>
      <c r="E27" s="329">
        <v>0</v>
      </c>
      <c r="F27" s="330">
        <v>0</v>
      </c>
      <c r="G27" s="331">
        <v>0</v>
      </c>
      <c r="H27" s="329">
        <v>0</v>
      </c>
      <c r="I27" s="330">
        <v>0</v>
      </c>
      <c r="J27" s="331">
        <v>0</v>
      </c>
      <c r="K27" s="329">
        <v>0</v>
      </c>
      <c r="L27" s="330">
        <v>0</v>
      </c>
      <c r="M27" s="331">
        <v>0</v>
      </c>
      <c r="N27" s="311">
        <f>SUM(B27:M27)</f>
        <v>4235.5558164668</v>
      </c>
    </row>
    <row r="28" spans="1:14" x14ac:dyDescent="0.2">
      <c r="A28" s="178" t="s">
        <v>26</v>
      </c>
      <c r="B28" s="221">
        <v>264.76923255203997</v>
      </c>
      <c r="C28" s="222">
        <v>222.09862691423001</v>
      </c>
      <c r="D28" s="223">
        <v>214.58953299999999</v>
      </c>
      <c r="E28" s="329">
        <v>0</v>
      </c>
      <c r="F28" s="330">
        <v>0</v>
      </c>
      <c r="G28" s="331">
        <v>0</v>
      </c>
      <c r="H28" s="329">
        <v>0</v>
      </c>
      <c r="I28" s="330">
        <v>0</v>
      </c>
      <c r="J28" s="331">
        <v>0</v>
      </c>
      <c r="K28" s="329">
        <v>0</v>
      </c>
      <c r="L28" s="330">
        <v>0</v>
      </c>
      <c r="M28" s="331">
        <v>0</v>
      </c>
      <c r="N28" s="311">
        <f>SUM(B28:M28)</f>
        <v>701.45739246626999</v>
      </c>
    </row>
    <row r="29" spans="1:14" x14ac:dyDescent="0.2">
      <c r="A29" s="178" t="s">
        <v>40</v>
      </c>
      <c r="B29" s="218">
        <v>8.3830000000000002E-2</v>
      </c>
      <c r="C29" s="219">
        <v>0.111274</v>
      </c>
      <c r="D29" s="220">
        <v>0</v>
      </c>
      <c r="E29" s="326">
        <v>0</v>
      </c>
      <c r="F29" s="327">
        <v>0</v>
      </c>
      <c r="G29" s="328">
        <v>0</v>
      </c>
      <c r="H29" s="326">
        <v>0</v>
      </c>
      <c r="I29" s="327">
        <v>0</v>
      </c>
      <c r="J29" s="328">
        <v>0</v>
      </c>
      <c r="K29" s="326">
        <v>0</v>
      </c>
      <c r="L29" s="327">
        <v>0</v>
      </c>
      <c r="M29" s="328">
        <v>0</v>
      </c>
      <c r="N29" s="311">
        <f>SUM(B29:M29)</f>
        <v>0.195104</v>
      </c>
    </row>
    <row r="30" spans="1:14" ht="12.75" customHeight="1" x14ac:dyDescent="0.2">
      <c r="A30" s="445" t="s">
        <v>108</v>
      </c>
      <c r="B30" s="447">
        <f>SUM(B31:D31)</f>
        <v>-18215.137804999998</v>
      </c>
      <c r="C30" s="448"/>
      <c r="D30" s="449"/>
      <c r="E30" s="450">
        <f>SUM(E31:G31)</f>
        <v>0</v>
      </c>
      <c r="F30" s="451"/>
      <c r="G30" s="452"/>
      <c r="H30" s="450">
        <f>SUM(H31:J31)</f>
        <v>0</v>
      </c>
      <c r="I30" s="451"/>
      <c r="J30" s="452"/>
      <c r="K30" s="450">
        <f>SUM(K31:M31)</f>
        <v>0</v>
      </c>
      <c r="L30" s="451"/>
      <c r="M30" s="451"/>
      <c r="N30" s="453">
        <f>SUM(N32:N43)</f>
        <v>-18215.137804999998</v>
      </c>
    </row>
    <row r="31" spans="1:14" x14ac:dyDescent="0.2">
      <c r="A31" s="460"/>
      <c r="B31" s="259">
        <f>SUM(B32:B43)</f>
        <v>-6504.9563430000007</v>
      </c>
      <c r="C31" s="260">
        <f t="shared" ref="C31:M31" si="4">SUM(C32:C43)</f>
        <v>-5864.0442229999999</v>
      </c>
      <c r="D31" s="261">
        <f t="shared" si="4"/>
        <v>-5846.1372389999997</v>
      </c>
      <c r="E31" s="284">
        <f t="shared" si="4"/>
        <v>0</v>
      </c>
      <c r="F31" s="285">
        <f t="shared" si="4"/>
        <v>0</v>
      </c>
      <c r="G31" s="286">
        <f t="shared" si="4"/>
        <v>0</v>
      </c>
      <c r="H31" s="284">
        <f t="shared" si="4"/>
        <v>0</v>
      </c>
      <c r="I31" s="285">
        <f t="shared" si="4"/>
        <v>0</v>
      </c>
      <c r="J31" s="286">
        <f t="shared" si="4"/>
        <v>0</v>
      </c>
      <c r="K31" s="284">
        <f t="shared" si="4"/>
        <v>0</v>
      </c>
      <c r="L31" s="285">
        <f t="shared" si="4"/>
        <v>0</v>
      </c>
      <c r="M31" s="285">
        <f t="shared" si="4"/>
        <v>0</v>
      </c>
      <c r="N31" s="454"/>
    </row>
    <row r="32" spans="1:14" ht="12" customHeight="1" x14ac:dyDescent="0.2">
      <c r="A32" s="178" t="s">
        <v>27</v>
      </c>
      <c r="B32" s="218">
        <v>-7.3335020000000011</v>
      </c>
      <c r="C32" s="219">
        <v>-13.6341</v>
      </c>
      <c r="D32" s="220">
        <v>-14.419962999999989</v>
      </c>
      <c r="E32" s="326">
        <v>0</v>
      </c>
      <c r="F32" s="327">
        <v>0</v>
      </c>
      <c r="G32" s="328">
        <v>0</v>
      </c>
      <c r="H32" s="326">
        <v>0</v>
      </c>
      <c r="I32" s="327">
        <v>0</v>
      </c>
      <c r="J32" s="328">
        <v>0</v>
      </c>
      <c r="K32" s="326">
        <v>0</v>
      </c>
      <c r="L32" s="327">
        <v>0</v>
      </c>
      <c r="M32" s="328">
        <v>0</v>
      </c>
      <c r="N32" s="311">
        <f t="shared" ref="N32:N43" si="5">SUM(B32:M32)</f>
        <v>-35.387564999999988</v>
      </c>
    </row>
    <row r="33" spans="1:14" x14ac:dyDescent="0.2">
      <c r="A33" s="178" t="s">
        <v>28</v>
      </c>
      <c r="B33" s="221">
        <v>-735.18892400000004</v>
      </c>
      <c r="C33" s="222">
        <v>-641.58435699999995</v>
      </c>
      <c r="D33" s="223">
        <v>-647.56344100000001</v>
      </c>
      <c r="E33" s="329">
        <v>0</v>
      </c>
      <c r="F33" s="330">
        <v>0</v>
      </c>
      <c r="G33" s="331">
        <v>0</v>
      </c>
      <c r="H33" s="329">
        <v>0</v>
      </c>
      <c r="I33" s="330">
        <v>0</v>
      </c>
      <c r="J33" s="331">
        <v>0</v>
      </c>
      <c r="K33" s="329">
        <v>0</v>
      </c>
      <c r="L33" s="330">
        <v>0</v>
      </c>
      <c r="M33" s="331">
        <v>0</v>
      </c>
      <c r="N33" s="311">
        <f t="shared" si="5"/>
        <v>-2024.336722</v>
      </c>
    </row>
    <row r="34" spans="1:14" x14ac:dyDescent="0.2">
      <c r="A34" s="178" t="s">
        <v>39</v>
      </c>
      <c r="B34" s="221">
        <v>-44.936388000000001</v>
      </c>
      <c r="C34" s="222">
        <v>-41.537957999999996</v>
      </c>
      <c r="D34" s="223">
        <v>-33.139870999999999</v>
      </c>
      <c r="E34" s="329">
        <v>0</v>
      </c>
      <c r="F34" s="330">
        <v>0</v>
      </c>
      <c r="G34" s="331">
        <v>0</v>
      </c>
      <c r="H34" s="329">
        <v>0</v>
      </c>
      <c r="I34" s="330">
        <v>0</v>
      </c>
      <c r="J34" s="331">
        <v>0</v>
      </c>
      <c r="K34" s="329">
        <v>0</v>
      </c>
      <c r="L34" s="330">
        <v>0</v>
      </c>
      <c r="M34" s="331">
        <v>0</v>
      </c>
      <c r="N34" s="311">
        <f t="shared" si="5"/>
        <v>-119.614217</v>
      </c>
    </row>
    <row r="35" spans="1:14" x14ac:dyDescent="0.2">
      <c r="A35" s="178" t="s">
        <v>29</v>
      </c>
      <c r="B35" s="221">
        <v>-664.79075643781994</v>
      </c>
      <c r="C35" s="222">
        <v>-620.92940259561999</v>
      </c>
      <c r="D35" s="223">
        <v>-631.03110801672005</v>
      </c>
      <c r="E35" s="329">
        <v>0</v>
      </c>
      <c r="F35" s="330">
        <v>0</v>
      </c>
      <c r="G35" s="331">
        <v>0</v>
      </c>
      <c r="H35" s="329">
        <v>0</v>
      </c>
      <c r="I35" s="330">
        <v>0</v>
      </c>
      <c r="J35" s="331">
        <v>0</v>
      </c>
      <c r="K35" s="329">
        <v>0</v>
      </c>
      <c r="L35" s="330">
        <v>0</v>
      </c>
      <c r="M35" s="331">
        <v>0</v>
      </c>
      <c r="N35" s="311">
        <f t="shared" si="5"/>
        <v>-1916.7512670501599</v>
      </c>
    </row>
    <row r="36" spans="1:14" x14ac:dyDescent="0.2">
      <c r="A36" s="178" t="s">
        <v>30</v>
      </c>
      <c r="B36" s="221">
        <v>-246.62149939348998</v>
      </c>
      <c r="C36" s="222">
        <v>-233.16820794176002</v>
      </c>
      <c r="D36" s="223">
        <v>-227.22590300000002</v>
      </c>
      <c r="E36" s="329">
        <v>0</v>
      </c>
      <c r="F36" s="330">
        <v>0</v>
      </c>
      <c r="G36" s="331">
        <v>0</v>
      </c>
      <c r="H36" s="329">
        <v>0</v>
      </c>
      <c r="I36" s="330">
        <v>0</v>
      </c>
      <c r="J36" s="331">
        <v>0</v>
      </c>
      <c r="K36" s="329">
        <v>0</v>
      </c>
      <c r="L36" s="330">
        <v>0</v>
      </c>
      <c r="M36" s="331">
        <v>0</v>
      </c>
      <c r="N36" s="311">
        <f t="shared" si="5"/>
        <v>-707.01561033525002</v>
      </c>
    </row>
    <row r="37" spans="1:14" x14ac:dyDescent="0.2">
      <c r="A37" s="178" t="s">
        <v>31</v>
      </c>
      <c r="B37" s="221">
        <v>-7.2217859999999998</v>
      </c>
      <c r="C37" s="222">
        <v>-6.6778199999999996</v>
      </c>
      <c r="D37" s="223">
        <v>-7.5732299999999997</v>
      </c>
      <c r="E37" s="329">
        <v>0</v>
      </c>
      <c r="F37" s="330">
        <v>0</v>
      </c>
      <c r="G37" s="331">
        <v>0</v>
      </c>
      <c r="H37" s="329">
        <v>0</v>
      </c>
      <c r="I37" s="330">
        <v>0</v>
      </c>
      <c r="J37" s="331">
        <v>0</v>
      </c>
      <c r="K37" s="329">
        <v>0</v>
      </c>
      <c r="L37" s="330">
        <v>0</v>
      </c>
      <c r="M37" s="331">
        <v>0</v>
      </c>
      <c r="N37" s="311">
        <f t="shared" si="5"/>
        <v>-21.472835999999997</v>
      </c>
    </row>
    <row r="38" spans="1:14" x14ac:dyDescent="0.2">
      <c r="A38" s="178" t="s">
        <v>32</v>
      </c>
      <c r="B38" s="221">
        <v>-127.92457709999999</v>
      </c>
      <c r="C38" s="222">
        <v>-120.01903799999999</v>
      </c>
      <c r="D38" s="223">
        <v>-130.202238725</v>
      </c>
      <c r="E38" s="329">
        <v>0</v>
      </c>
      <c r="F38" s="330">
        <v>0</v>
      </c>
      <c r="G38" s="331">
        <v>0</v>
      </c>
      <c r="H38" s="329">
        <v>0</v>
      </c>
      <c r="I38" s="330">
        <v>0</v>
      </c>
      <c r="J38" s="331">
        <v>0</v>
      </c>
      <c r="K38" s="329">
        <v>0</v>
      </c>
      <c r="L38" s="330">
        <v>0</v>
      </c>
      <c r="M38" s="331">
        <v>0</v>
      </c>
      <c r="N38" s="311">
        <f t="shared" si="5"/>
        <v>-378.14585382500002</v>
      </c>
    </row>
    <row r="39" spans="1:14" x14ac:dyDescent="0.2">
      <c r="A39" s="178" t="s">
        <v>33</v>
      </c>
      <c r="B39" s="221">
        <v>-1757.6023737786902</v>
      </c>
      <c r="C39" s="222">
        <v>-1668.49908123512</v>
      </c>
      <c r="D39" s="223">
        <v>-1641.7748097582798</v>
      </c>
      <c r="E39" s="329">
        <v>0</v>
      </c>
      <c r="F39" s="330">
        <v>0</v>
      </c>
      <c r="G39" s="331">
        <v>0</v>
      </c>
      <c r="H39" s="329">
        <v>0</v>
      </c>
      <c r="I39" s="330">
        <v>0</v>
      </c>
      <c r="J39" s="331">
        <v>0</v>
      </c>
      <c r="K39" s="329">
        <v>0</v>
      </c>
      <c r="L39" s="330">
        <v>0</v>
      </c>
      <c r="M39" s="331">
        <v>0</v>
      </c>
      <c r="N39" s="311">
        <f t="shared" si="5"/>
        <v>-5067.8762647720905</v>
      </c>
    </row>
    <row r="40" spans="1:14" x14ac:dyDescent="0.2">
      <c r="A40" s="178" t="s">
        <v>34</v>
      </c>
      <c r="B40" s="221">
        <v>-913.23675813282216</v>
      </c>
      <c r="C40" s="222">
        <v>-689.07351960502297</v>
      </c>
      <c r="D40" s="223">
        <v>-733.63895128813613</v>
      </c>
      <c r="E40" s="329">
        <v>0</v>
      </c>
      <c r="F40" s="330">
        <v>0</v>
      </c>
      <c r="G40" s="331">
        <v>0</v>
      </c>
      <c r="H40" s="329">
        <v>0</v>
      </c>
      <c r="I40" s="330">
        <v>0</v>
      </c>
      <c r="J40" s="331">
        <v>0</v>
      </c>
      <c r="K40" s="329">
        <v>0</v>
      </c>
      <c r="L40" s="330">
        <v>0</v>
      </c>
      <c r="M40" s="331">
        <v>0</v>
      </c>
      <c r="N40" s="311">
        <f t="shared" si="5"/>
        <v>-2335.9492290259814</v>
      </c>
    </row>
    <row r="41" spans="1:14" x14ac:dyDescent="0.2">
      <c r="A41" s="178" t="s">
        <v>35</v>
      </c>
      <c r="B41" s="221">
        <v>-1685.7364591571779</v>
      </c>
      <c r="C41" s="222">
        <v>-1552.5117586224771</v>
      </c>
      <c r="D41" s="223">
        <v>-1507.0184342118641</v>
      </c>
      <c r="E41" s="329">
        <v>0</v>
      </c>
      <c r="F41" s="330">
        <v>0</v>
      </c>
      <c r="G41" s="331">
        <v>0</v>
      </c>
      <c r="H41" s="329">
        <v>0</v>
      </c>
      <c r="I41" s="330">
        <v>0</v>
      </c>
      <c r="J41" s="331">
        <v>0</v>
      </c>
      <c r="K41" s="329">
        <v>0</v>
      </c>
      <c r="L41" s="330">
        <v>0</v>
      </c>
      <c r="M41" s="331">
        <v>0</v>
      </c>
      <c r="N41" s="311">
        <f t="shared" si="5"/>
        <v>-4745.2666519915192</v>
      </c>
    </row>
    <row r="42" spans="1:14" x14ac:dyDescent="0.2">
      <c r="A42" s="178" t="s">
        <v>36</v>
      </c>
      <c r="B42" s="221">
        <v>-10.363939</v>
      </c>
      <c r="C42" s="222">
        <v>-8.5901250000000005</v>
      </c>
      <c r="D42" s="223">
        <v>-8.0277100000000008</v>
      </c>
      <c r="E42" s="329">
        <v>0</v>
      </c>
      <c r="F42" s="330">
        <v>0</v>
      </c>
      <c r="G42" s="331">
        <v>0</v>
      </c>
      <c r="H42" s="329">
        <v>0</v>
      </c>
      <c r="I42" s="330">
        <v>0</v>
      </c>
      <c r="J42" s="331">
        <v>0</v>
      </c>
      <c r="K42" s="329">
        <v>0</v>
      </c>
      <c r="L42" s="330">
        <v>0</v>
      </c>
      <c r="M42" s="331">
        <v>0</v>
      </c>
      <c r="N42" s="311">
        <f t="shared" si="5"/>
        <v>-26.981774000000001</v>
      </c>
    </row>
    <row r="43" spans="1:14" x14ac:dyDescent="0.2">
      <c r="A43" s="178" t="s">
        <v>99</v>
      </c>
      <c r="B43" s="217">
        <v>-303.99938000000003</v>
      </c>
      <c r="C43" s="197">
        <v>-267.81885500000004</v>
      </c>
      <c r="D43" s="200">
        <v>-264.52157899999997</v>
      </c>
      <c r="E43" s="301">
        <v>0</v>
      </c>
      <c r="F43" s="302">
        <v>0</v>
      </c>
      <c r="G43" s="303">
        <v>0</v>
      </c>
      <c r="H43" s="301">
        <v>0</v>
      </c>
      <c r="I43" s="302">
        <v>0</v>
      </c>
      <c r="J43" s="303">
        <v>0</v>
      </c>
      <c r="K43" s="301">
        <v>0</v>
      </c>
      <c r="L43" s="302">
        <v>0</v>
      </c>
      <c r="M43" s="303">
        <v>0</v>
      </c>
      <c r="N43" s="311">
        <f t="shared" si="5"/>
        <v>-836.33981400000005</v>
      </c>
    </row>
    <row r="44" spans="1:14" x14ac:dyDescent="0.2">
      <c r="N44" s="14" t="s">
        <v>103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8.75" x14ac:dyDescent="0.3">
      <c r="A1" s="224" t="s">
        <v>339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2020</v>
      </c>
      <c r="N1" s="75"/>
      <c r="O1" s="75"/>
    </row>
    <row r="2" spans="1:21" ht="15.75" x14ac:dyDescent="0.25">
      <c r="A2" s="132" t="s">
        <v>338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N2" s="75"/>
      <c r="O2" s="75"/>
    </row>
    <row r="3" spans="1:21" ht="6" customHeight="1" x14ac:dyDescent="0.3">
      <c r="A3" s="332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1" x14ac:dyDescent="0.2">
      <c r="A4" s="229"/>
      <c r="B4" s="498" t="s">
        <v>205</v>
      </c>
      <c r="C4" s="499"/>
      <c r="D4" s="499"/>
      <c r="E4" s="499"/>
      <c r="F4" s="499"/>
      <c r="G4" s="500"/>
      <c r="H4" s="498" t="s">
        <v>19</v>
      </c>
      <c r="I4" s="499"/>
      <c r="J4" s="499"/>
      <c r="K4" s="499"/>
      <c r="L4" s="499"/>
      <c r="M4" s="499"/>
      <c r="N4" s="24"/>
    </row>
    <row r="5" spans="1:21" ht="13.5" customHeight="1" x14ac:dyDescent="0.25">
      <c r="A5" s="229"/>
      <c r="B5" s="501" t="s">
        <v>186</v>
      </c>
      <c r="C5" s="502"/>
      <c r="D5" s="502"/>
      <c r="E5" s="502"/>
      <c r="F5" s="502"/>
      <c r="G5" s="503"/>
      <c r="H5" s="501" t="s">
        <v>5</v>
      </c>
      <c r="I5" s="502"/>
      <c r="J5" s="502"/>
      <c r="K5" s="502"/>
      <c r="L5" s="502"/>
      <c r="M5" s="502"/>
      <c r="N5" s="79"/>
    </row>
    <row r="6" spans="1:21" x14ac:dyDescent="0.2">
      <c r="A6" s="230"/>
      <c r="B6" s="504" t="s">
        <v>62</v>
      </c>
      <c r="C6" s="497"/>
      <c r="D6" s="497" t="s">
        <v>63</v>
      </c>
      <c r="E6" s="497"/>
      <c r="F6" s="497" t="s">
        <v>64</v>
      </c>
      <c r="G6" s="505"/>
      <c r="H6" s="504" t="s">
        <v>62</v>
      </c>
      <c r="I6" s="497"/>
      <c r="J6" s="497" t="s">
        <v>63</v>
      </c>
      <c r="K6" s="497"/>
      <c r="L6" s="497" t="s">
        <v>64</v>
      </c>
      <c r="M6" s="497"/>
      <c r="N6" s="91"/>
    </row>
    <row r="7" spans="1:21" x14ac:dyDescent="0.2">
      <c r="A7" s="230"/>
      <c r="B7" s="231" t="s">
        <v>228</v>
      </c>
      <c r="C7" s="232" t="s">
        <v>227</v>
      </c>
      <c r="D7" s="232" t="s">
        <v>228</v>
      </c>
      <c r="E7" s="232" t="s">
        <v>227</v>
      </c>
      <c r="F7" s="232" t="s">
        <v>228</v>
      </c>
      <c r="G7" s="233" t="s">
        <v>227</v>
      </c>
      <c r="H7" s="231" t="s">
        <v>228</v>
      </c>
      <c r="I7" s="232" t="s">
        <v>227</v>
      </c>
      <c r="J7" s="232" t="s">
        <v>228</v>
      </c>
      <c r="K7" s="232" t="s">
        <v>227</v>
      </c>
      <c r="L7" s="232" t="s">
        <v>228</v>
      </c>
      <c r="M7" s="232" t="s">
        <v>227</v>
      </c>
      <c r="N7" s="91"/>
    </row>
    <row r="8" spans="1:21" x14ac:dyDescent="0.2">
      <c r="A8" s="509" t="s">
        <v>54</v>
      </c>
      <c r="B8" s="447">
        <f>F9</f>
        <v>200.27931000000004</v>
      </c>
      <c r="C8" s="448"/>
      <c r="D8" s="448"/>
      <c r="E8" s="448"/>
      <c r="F8" s="448"/>
      <c r="G8" s="449"/>
      <c r="H8" s="447">
        <f>SUM(H9,J9,L9)</f>
        <v>48170.243999999999</v>
      </c>
      <c r="I8" s="448"/>
      <c r="J8" s="448"/>
      <c r="K8" s="448"/>
      <c r="L8" s="448"/>
      <c r="M8" s="448"/>
      <c r="N8" s="80"/>
    </row>
    <row r="9" spans="1:21" x14ac:dyDescent="0.2">
      <c r="A9" s="510"/>
      <c r="B9" s="433">
        <f>SUM(B10:B17)</f>
        <v>200.45735000000002</v>
      </c>
      <c r="C9" s="434">
        <v>9.2006705788518391E-3</v>
      </c>
      <c r="D9" s="435">
        <f>SUM(D10:D17)</f>
        <v>200.44135000000003</v>
      </c>
      <c r="E9" s="434">
        <v>9.1962768154163453E-3</v>
      </c>
      <c r="F9" s="435">
        <f>SUM(F10:F17)</f>
        <v>200.27931000000004</v>
      </c>
      <c r="G9" s="436">
        <v>9.1903238515078488E-3</v>
      </c>
      <c r="H9" s="433">
        <f>SUM(H10:H17)</f>
        <v>15048.908000000001</v>
      </c>
      <c r="I9" s="434">
        <v>1.8682403441368377E-3</v>
      </c>
      <c r="J9" s="435">
        <f>SUM(J10:J17)</f>
        <v>15900.295000000002</v>
      </c>
      <c r="K9" s="434">
        <v>2.214991824667703E-3</v>
      </c>
      <c r="L9" s="435">
        <f>SUM(L10:L17)</f>
        <v>17221.040999999997</v>
      </c>
      <c r="M9" s="434">
        <v>2.4760032350578101E-3</v>
      </c>
      <c r="N9" s="10"/>
    </row>
    <row r="10" spans="1:21" x14ac:dyDescent="0.2">
      <c r="A10" s="204" t="s">
        <v>7</v>
      </c>
      <c r="B10" s="188">
        <v>0</v>
      </c>
      <c r="C10" s="225">
        <v>0</v>
      </c>
      <c r="D10" s="189">
        <v>0</v>
      </c>
      <c r="E10" s="225">
        <v>0</v>
      </c>
      <c r="F10" s="189">
        <v>0</v>
      </c>
      <c r="G10" s="226">
        <v>0</v>
      </c>
      <c r="H10" s="188">
        <v>0</v>
      </c>
      <c r="I10" s="225">
        <v>0</v>
      </c>
      <c r="J10" s="189">
        <v>0</v>
      </c>
      <c r="K10" s="225">
        <v>0</v>
      </c>
      <c r="L10" s="189">
        <v>0</v>
      </c>
      <c r="M10" s="225">
        <v>0</v>
      </c>
      <c r="N10" s="83"/>
      <c r="O10" s="92"/>
    </row>
    <row r="11" spans="1:21" x14ac:dyDescent="0.2">
      <c r="A11" s="204" t="s">
        <v>20</v>
      </c>
      <c r="B11" s="188">
        <v>147.94</v>
      </c>
      <c r="C11" s="225">
        <v>1.4049658905925314E-2</v>
      </c>
      <c r="D11" s="191">
        <v>147.94</v>
      </c>
      <c r="E11" s="225">
        <v>1.4049658905925314E-2</v>
      </c>
      <c r="F11" s="191">
        <v>147.94</v>
      </c>
      <c r="G11" s="226">
        <v>1.4051060036321526E-2</v>
      </c>
      <c r="H11" s="188">
        <v>5204.2969999999996</v>
      </c>
      <c r="I11" s="225">
        <v>1.2564810019988341E-3</v>
      </c>
      <c r="J11" s="191">
        <v>4732.0050000000001</v>
      </c>
      <c r="K11" s="225">
        <v>1.3984819475585152E-3</v>
      </c>
      <c r="L11" s="191">
        <v>4534.9709999999995</v>
      </c>
      <c r="M11" s="225">
        <v>1.386656041574346E-3</v>
      </c>
      <c r="N11" s="83"/>
      <c r="O11" s="92"/>
    </row>
    <row r="12" spans="1:21" x14ac:dyDescent="0.2">
      <c r="A12" s="204" t="s">
        <v>21</v>
      </c>
      <c r="B12" s="188">
        <v>0</v>
      </c>
      <c r="C12" s="225">
        <v>0</v>
      </c>
      <c r="D12" s="191">
        <v>0</v>
      </c>
      <c r="E12" s="225">
        <v>0</v>
      </c>
      <c r="F12" s="191">
        <v>0</v>
      </c>
      <c r="G12" s="226">
        <v>0</v>
      </c>
      <c r="H12" s="188">
        <v>0</v>
      </c>
      <c r="I12" s="225">
        <v>0</v>
      </c>
      <c r="J12" s="191">
        <v>0</v>
      </c>
      <c r="K12" s="225">
        <v>0</v>
      </c>
      <c r="L12" s="191">
        <v>0</v>
      </c>
      <c r="M12" s="225">
        <v>0</v>
      </c>
      <c r="N12" s="83"/>
      <c r="O12" s="92"/>
    </row>
    <row r="13" spans="1:21" x14ac:dyDescent="0.2">
      <c r="A13" s="204" t="s">
        <v>22</v>
      </c>
      <c r="B13" s="188">
        <v>18.867999999999999</v>
      </c>
      <c r="C13" s="225">
        <v>2.0112308289238642E-2</v>
      </c>
      <c r="D13" s="191">
        <v>18.867999999999999</v>
      </c>
      <c r="E13" s="225">
        <v>1.9929905209365432E-2</v>
      </c>
      <c r="F13" s="191">
        <v>18.867999999999999</v>
      </c>
      <c r="G13" s="226">
        <v>1.9929905209365432E-2</v>
      </c>
      <c r="H13" s="188">
        <v>7410.9110000000037</v>
      </c>
      <c r="I13" s="225">
        <v>2.0402078283998034E-2</v>
      </c>
      <c r="J13" s="191">
        <v>6873.5550000000021</v>
      </c>
      <c r="K13" s="225">
        <v>2.0545086202289359E-2</v>
      </c>
      <c r="L13" s="191">
        <v>6677.5959999999986</v>
      </c>
      <c r="M13" s="225">
        <v>1.9209569634758953E-2</v>
      </c>
      <c r="N13" s="83"/>
      <c r="O13" s="92"/>
    </row>
    <row r="14" spans="1:21" x14ac:dyDescent="0.2">
      <c r="A14" s="204" t="s">
        <v>43</v>
      </c>
      <c r="B14" s="188">
        <v>11.936</v>
      </c>
      <c r="C14" s="225">
        <v>1.0908636703820886E-2</v>
      </c>
      <c r="D14" s="191">
        <v>11.936</v>
      </c>
      <c r="E14" s="225">
        <v>1.0908965713886653E-2</v>
      </c>
      <c r="F14" s="191">
        <v>11.936</v>
      </c>
      <c r="G14" s="226">
        <v>1.0909673651316499E-2</v>
      </c>
      <c r="H14" s="188">
        <v>1883.8529999999998</v>
      </c>
      <c r="I14" s="225">
        <v>1.5654498468801618E-2</v>
      </c>
      <c r="J14" s="191">
        <v>3392.8419999999996</v>
      </c>
      <c r="K14" s="225">
        <v>1.9691993705813746E-2</v>
      </c>
      <c r="L14" s="191">
        <v>3919.3280000000004</v>
      </c>
      <c r="M14" s="225">
        <v>1.9852354606259393E-2</v>
      </c>
      <c r="N14" s="83"/>
      <c r="O14" s="92"/>
    </row>
    <row r="15" spans="1:21" x14ac:dyDescent="0.2">
      <c r="A15" s="204" t="s">
        <v>44</v>
      </c>
      <c r="B15" s="188">
        <v>0</v>
      </c>
      <c r="C15" s="225">
        <v>0</v>
      </c>
      <c r="D15" s="191">
        <v>0</v>
      </c>
      <c r="E15" s="225">
        <v>0</v>
      </c>
      <c r="F15" s="191">
        <v>0</v>
      </c>
      <c r="G15" s="226">
        <v>0</v>
      </c>
      <c r="H15" s="188">
        <v>0</v>
      </c>
      <c r="I15" s="225">
        <v>0</v>
      </c>
      <c r="J15" s="191">
        <v>0</v>
      </c>
      <c r="K15" s="225">
        <v>0</v>
      </c>
      <c r="L15" s="191">
        <v>0</v>
      </c>
      <c r="M15" s="225">
        <v>0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45</v>
      </c>
      <c r="B16" s="188">
        <v>0</v>
      </c>
      <c r="C16" s="225">
        <v>0</v>
      </c>
      <c r="D16" s="191">
        <v>0</v>
      </c>
      <c r="E16" s="227">
        <v>0</v>
      </c>
      <c r="F16" s="191">
        <v>0</v>
      </c>
      <c r="G16" s="228">
        <v>0</v>
      </c>
      <c r="H16" s="188">
        <v>0</v>
      </c>
      <c r="I16" s="225">
        <v>0</v>
      </c>
      <c r="J16" s="191">
        <v>0</v>
      </c>
      <c r="K16" s="227">
        <v>0</v>
      </c>
      <c r="L16" s="191">
        <v>0</v>
      </c>
      <c r="M16" s="227">
        <v>0</v>
      </c>
      <c r="N16" s="83"/>
      <c r="O16" s="92"/>
      <c r="P16" s="63"/>
      <c r="Q16" s="78"/>
      <c r="R16" s="55"/>
      <c r="S16" s="55"/>
      <c r="T16" s="55"/>
      <c r="U16" s="55"/>
    </row>
    <row r="17" spans="1:21" x14ac:dyDescent="0.2">
      <c r="A17" s="334" t="s">
        <v>46</v>
      </c>
      <c r="B17" s="188">
        <v>21.713350000000034</v>
      </c>
      <c r="C17" s="225">
        <v>1.0536696342066719E-2</v>
      </c>
      <c r="D17" s="189">
        <v>21.697350000000036</v>
      </c>
      <c r="E17" s="227">
        <v>1.0528361958245686E-2</v>
      </c>
      <c r="F17" s="189">
        <v>21.535310000000038</v>
      </c>
      <c r="G17" s="228">
        <v>1.0461879323572957E-2</v>
      </c>
      <c r="H17" s="188">
        <v>549.84700000000021</v>
      </c>
      <c r="I17" s="225">
        <v>8.8727892780684249E-3</v>
      </c>
      <c r="J17" s="189">
        <v>901.89300000000026</v>
      </c>
      <c r="K17" s="227">
        <v>8.7853578207382124E-3</v>
      </c>
      <c r="L17" s="189">
        <v>2089.1459999999979</v>
      </c>
      <c r="M17" s="227">
        <v>9.1615998534948038E-3</v>
      </c>
      <c r="N17" s="83"/>
      <c r="O17" s="92"/>
      <c r="P17" s="63"/>
      <c r="Q17" s="78"/>
      <c r="R17" s="55"/>
      <c r="S17" s="55"/>
      <c r="T17" s="55"/>
      <c r="U17" s="55"/>
    </row>
    <row r="18" spans="1:21" x14ac:dyDescent="0.2">
      <c r="A18" s="258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6"/>
      <c r="M18" s="76" t="s">
        <v>104</v>
      </c>
      <c r="N18" s="84"/>
      <c r="O18" s="76"/>
    </row>
    <row r="19" spans="1:21" x14ac:dyDescent="0.2">
      <c r="A19" s="234"/>
      <c r="B19" s="498" t="s">
        <v>252</v>
      </c>
      <c r="C19" s="499"/>
      <c r="D19" s="499"/>
      <c r="E19" s="499"/>
      <c r="F19" s="499"/>
      <c r="G19" s="499"/>
      <c r="H19" s="22"/>
      <c r="I19" s="22"/>
      <c r="J19" s="22"/>
      <c r="K19" s="22"/>
      <c r="L19" s="22"/>
      <c r="M19" s="22"/>
      <c r="N19" s="85"/>
      <c r="O19" s="75"/>
      <c r="P19" s="96"/>
      <c r="Q19" s="78"/>
      <c r="R19" s="23"/>
      <c r="S19" s="23"/>
      <c r="T19" s="23"/>
    </row>
    <row r="20" spans="1:21" x14ac:dyDescent="0.2">
      <c r="A20" s="235"/>
      <c r="B20" s="501" t="s">
        <v>5</v>
      </c>
      <c r="C20" s="502"/>
      <c r="D20" s="502"/>
      <c r="E20" s="502"/>
      <c r="F20" s="502"/>
      <c r="G20" s="502"/>
      <c r="H20" s="85" t="str">
        <f>A25</f>
        <v>VO z vvn</v>
      </c>
      <c r="I20" s="93">
        <f>(B25+D25+F25)/'6.1, 6.2'!B25</f>
        <v>1.1029848408319179E-2</v>
      </c>
      <c r="J20" s="94" t="str">
        <f>A10</f>
        <v>JE</v>
      </c>
      <c r="K20" s="83">
        <f t="shared" ref="K20:K27" si="0">H10+J10+L10</f>
        <v>0</v>
      </c>
      <c r="L20" s="94" t="str">
        <f>A10</f>
        <v>JE</v>
      </c>
      <c r="M20" s="92">
        <f>K20/'6.1, 6.2'!B5</f>
        <v>0</v>
      </c>
      <c r="N20" s="85"/>
      <c r="O20" s="75"/>
      <c r="P20" s="96"/>
      <c r="Q20" s="78"/>
      <c r="R20" s="23"/>
      <c r="S20" s="23"/>
      <c r="T20" s="23"/>
    </row>
    <row r="21" spans="1:21" x14ac:dyDescent="0.2">
      <c r="A21" s="236"/>
      <c r="B21" s="504" t="s">
        <v>62</v>
      </c>
      <c r="C21" s="497"/>
      <c r="D21" s="497" t="s">
        <v>63</v>
      </c>
      <c r="E21" s="497"/>
      <c r="F21" s="497" t="s">
        <v>64</v>
      </c>
      <c r="G21" s="497"/>
      <c r="H21" s="85" t="str">
        <f>A26</f>
        <v>VO z vn</v>
      </c>
      <c r="I21" s="93">
        <f>(B26+D26+F26)/'6.1, 6.2'!C25</f>
        <v>0.13301230714535367</v>
      </c>
      <c r="J21" s="94" t="str">
        <f t="shared" ref="J21:J27" si="1">A11</f>
        <v>PE</v>
      </c>
      <c r="K21" s="83">
        <f t="shared" si="0"/>
        <v>14471.272999999999</v>
      </c>
      <c r="L21" s="94" t="str">
        <f t="shared" ref="L21:L27" si="2">A11</f>
        <v>PE</v>
      </c>
      <c r="M21" s="92">
        <f>K21/'6.1, 6.2'!C5</f>
        <v>1.3404202318921764E-3</v>
      </c>
      <c r="N21" s="85"/>
      <c r="O21" s="75"/>
      <c r="P21" s="96"/>
      <c r="Q21" s="78"/>
      <c r="R21" s="82"/>
      <c r="S21" s="82"/>
      <c r="T21" s="82"/>
    </row>
    <row r="22" spans="1:21" x14ac:dyDescent="0.2">
      <c r="A22" s="237"/>
      <c r="B22" s="231" t="s">
        <v>228</v>
      </c>
      <c r="C22" s="232" t="s">
        <v>227</v>
      </c>
      <c r="D22" s="232" t="s">
        <v>228</v>
      </c>
      <c r="E22" s="232" t="s">
        <v>227</v>
      </c>
      <c r="F22" s="232" t="s">
        <v>228</v>
      </c>
      <c r="G22" s="232" t="s">
        <v>227</v>
      </c>
      <c r="H22" s="85" t="str">
        <f>A27</f>
        <v>MOP</v>
      </c>
      <c r="I22" s="93">
        <f>(B27+D27+F27)/'6.1, 6.2'!D25</f>
        <v>0.14990037543014517</v>
      </c>
      <c r="J22" s="94" t="str">
        <f t="shared" si="1"/>
        <v>PPE</v>
      </c>
      <c r="K22" s="83">
        <f t="shared" si="0"/>
        <v>0</v>
      </c>
      <c r="L22" s="94" t="str">
        <f t="shared" si="2"/>
        <v>PPE</v>
      </c>
      <c r="M22" s="92">
        <f>K22/'6.1, 6.2'!D5</f>
        <v>0</v>
      </c>
      <c r="N22" s="85"/>
      <c r="O22" s="75"/>
      <c r="P22" s="96"/>
      <c r="Q22" s="78"/>
      <c r="R22" s="23"/>
      <c r="S22" s="23"/>
      <c r="T22" s="23"/>
    </row>
    <row r="23" spans="1:21" x14ac:dyDescent="0.2">
      <c r="A23" s="506" t="s">
        <v>54</v>
      </c>
      <c r="B23" s="508">
        <f>SUM(B24,D24,F24)</f>
        <v>1599753.0810000002</v>
      </c>
      <c r="C23" s="508"/>
      <c r="D23" s="508"/>
      <c r="E23" s="508"/>
      <c r="F23" s="508"/>
      <c r="G23" s="508"/>
      <c r="H23" s="85" t="str">
        <f>A28</f>
        <v>MOO</v>
      </c>
      <c r="I23" s="93">
        <f>(B28+D28+F28)/'6.1, 6.2'!E25</f>
        <v>8.6987569308576845E-2</v>
      </c>
      <c r="J23" s="94" t="str">
        <f t="shared" si="1"/>
        <v>PSE</v>
      </c>
      <c r="K23" s="83">
        <f t="shared" si="0"/>
        <v>20962.062000000005</v>
      </c>
      <c r="L23" s="94" t="str">
        <f t="shared" si="2"/>
        <v>PSE</v>
      </c>
      <c r="M23" s="92">
        <f>K23/'6.1, 6.2'!E5</f>
        <v>2.0051317062876921E-2</v>
      </c>
      <c r="N23" s="85"/>
      <c r="O23" s="75"/>
      <c r="P23" s="96"/>
      <c r="Q23" s="78"/>
      <c r="R23" s="23"/>
      <c r="S23" s="23"/>
      <c r="T23" s="23"/>
    </row>
    <row r="24" spans="1:21" x14ac:dyDescent="0.2">
      <c r="A24" s="507"/>
      <c r="B24" s="433">
        <f>SUM(B25:B28)</f>
        <v>574697.88300000003</v>
      </c>
      <c r="C24" s="437">
        <v>0.10634361568841029</v>
      </c>
      <c r="D24" s="435">
        <f>SUM(D25:D28)</f>
        <v>519706.06700000004</v>
      </c>
      <c r="E24" s="437">
        <v>0.10625416859248821</v>
      </c>
      <c r="F24" s="435">
        <f>SUM(F25:F28)</f>
        <v>505349.13099999999</v>
      </c>
      <c r="G24" s="437">
        <v>0.10353004636830399</v>
      </c>
      <c r="H24" s="75"/>
      <c r="I24" s="75"/>
      <c r="J24" s="94" t="str">
        <f t="shared" si="1"/>
        <v>VE</v>
      </c>
      <c r="K24" s="83">
        <f t="shared" si="0"/>
        <v>9196.023000000001</v>
      </c>
      <c r="L24" s="94" t="str">
        <f t="shared" si="2"/>
        <v>VE</v>
      </c>
      <c r="M24" s="92">
        <f>K24/'6.1, 6.2'!F5</f>
        <v>1.876519838763599E-2</v>
      </c>
      <c r="N24" s="85"/>
      <c r="O24" s="75"/>
      <c r="P24" s="96"/>
      <c r="Q24" s="78"/>
      <c r="R24" s="81"/>
      <c r="S24" s="82"/>
      <c r="T24" s="82"/>
    </row>
    <row r="25" spans="1:21" x14ac:dyDescent="0.2">
      <c r="A25" s="178" t="s">
        <v>8</v>
      </c>
      <c r="B25" s="188">
        <v>4935.7879999999996</v>
      </c>
      <c r="C25" s="225">
        <v>7.3634502762268041E-3</v>
      </c>
      <c r="D25" s="189">
        <v>7089.82</v>
      </c>
      <c r="E25" s="225">
        <v>1.1223428558769726E-2</v>
      </c>
      <c r="F25" s="189">
        <v>9635.3880000000008</v>
      </c>
      <c r="G25" s="225">
        <v>1.4558371359068855E-2</v>
      </c>
      <c r="H25" s="75"/>
      <c r="I25" s="75"/>
      <c r="J25" s="94" t="str">
        <f t="shared" si="1"/>
        <v>PVE</v>
      </c>
      <c r="K25" s="83">
        <f t="shared" si="0"/>
        <v>0</v>
      </c>
      <c r="L25" s="94" t="str">
        <f t="shared" si="2"/>
        <v>PVE</v>
      </c>
      <c r="M25" s="92">
        <f>K25/'6.1, 6.2'!G5</f>
        <v>0</v>
      </c>
      <c r="N25" s="85"/>
      <c r="O25" s="93"/>
      <c r="T25" s="76"/>
    </row>
    <row r="26" spans="1:21" x14ac:dyDescent="0.2">
      <c r="A26" s="178" t="s">
        <v>9</v>
      </c>
      <c r="B26" s="188">
        <v>291880.91600000003</v>
      </c>
      <c r="C26" s="225">
        <v>0.13777660970231284</v>
      </c>
      <c r="D26" s="191">
        <v>267428.45400000003</v>
      </c>
      <c r="E26" s="225">
        <v>0.13341697870774191</v>
      </c>
      <c r="F26" s="191">
        <v>250909.345</v>
      </c>
      <c r="G26" s="225">
        <v>0.12747243559512172</v>
      </c>
      <c r="H26" s="75"/>
      <c r="I26" s="75"/>
      <c r="J26" s="94" t="str">
        <f t="shared" si="1"/>
        <v>VTE</v>
      </c>
      <c r="K26" s="83">
        <f t="shared" si="0"/>
        <v>0</v>
      </c>
      <c r="L26" s="94" t="str">
        <f t="shared" si="2"/>
        <v>VTE</v>
      </c>
      <c r="M26" s="92">
        <f>K26/'6.1, 6.2'!H5</f>
        <v>0</v>
      </c>
      <c r="N26" s="85"/>
      <c r="O26" s="93"/>
    </row>
    <row r="27" spans="1:21" x14ac:dyDescent="0.2">
      <c r="A27" s="178" t="s">
        <v>146</v>
      </c>
      <c r="B27" s="188">
        <v>125300</v>
      </c>
      <c r="C27" s="225">
        <v>0.13581935159688061</v>
      </c>
      <c r="D27" s="191">
        <v>110100</v>
      </c>
      <c r="E27" s="227">
        <v>0.15802880822636986</v>
      </c>
      <c r="F27" s="191">
        <v>118200</v>
      </c>
      <c r="G27" s="227">
        <v>0.15980689723283881</v>
      </c>
      <c r="H27" s="75"/>
      <c r="I27" s="75"/>
      <c r="J27" s="94" t="str">
        <f t="shared" si="1"/>
        <v>FVE</v>
      </c>
      <c r="K27" s="83">
        <f t="shared" si="0"/>
        <v>3540.8859999999986</v>
      </c>
      <c r="L27" s="94" t="str">
        <f t="shared" si="2"/>
        <v>FVE</v>
      </c>
      <c r="M27" s="92">
        <f>K27/'6.1, 6.2'!I5</f>
        <v>9.0176537550106638E-3</v>
      </c>
      <c r="N27" s="85"/>
      <c r="O27" s="93"/>
    </row>
    <row r="28" spans="1:21" x14ac:dyDescent="0.2">
      <c r="A28" s="178" t="s">
        <v>144</v>
      </c>
      <c r="B28" s="188">
        <v>152581.179</v>
      </c>
      <c r="C28" s="225">
        <v>9.0135749760717199E-2</v>
      </c>
      <c r="D28" s="189">
        <v>135087.79300000001</v>
      </c>
      <c r="E28" s="227">
        <v>8.6689389179040358E-2</v>
      </c>
      <c r="F28" s="189">
        <v>126604.398</v>
      </c>
      <c r="G28" s="227">
        <v>8.3768887969691563E-2</v>
      </c>
      <c r="H28" s="75"/>
      <c r="I28" s="75"/>
      <c r="J28" s="75"/>
      <c r="K28" s="75"/>
      <c r="L28" s="75"/>
      <c r="M28" s="75"/>
      <c r="N28" s="85"/>
      <c r="O28" s="93"/>
    </row>
    <row r="29" spans="1:21" x14ac:dyDescent="0.2">
      <c r="A29" s="63"/>
      <c r="B29" s="63"/>
      <c r="C29" s="78"/>
      <c r="D29" s="55"/>
      <c r="E29" s="55"/>
      <c r="F29" s="55"/>
      <c r="G29" s="76" t="s">
        <v>103</v>
      </c>
      <c r="H29" s="75"/>
      <c r="I29" s="75"/>
      <c r="J29" s="75"/>
      <c r="K29" s="75"/>
      <c r="L29" s="75"/>
      <c r="M29" s="75"/>
    </row>
    <row r="30" spans="1:21" x14ac:dyDescent="0.2">
      <c r="H30" s="75"/>
      <c r="I30" s="75"/>
      <c r="J30" s="75"/>
      <c r="K30" s="75"/>
      <c r="L30" s="75"/>
      <c r="M30" s="75"/>
    </row>
    <row r="31" spans="1:21" x14ac:dyDescent="0.2">
      <c r="J31" s="94"/>
      <c r="K31" s="94" t="str">
        <f>H6</f>
        <v>Leden</v>
      </c>
      <c r="L31" s="94" t="str">
        <f>J6</f>
        <v>Únor</v>
      </c>
      <c r="M31" s="94" t="str">
        <f>L6</f>
        <v>Březen</v>
      </c>
    </row>
    <row r="32" spans="1:21" x14ac:dyDescent="0.2">
      <c r="H32" s="94" t="str">
        <f t="shared" ref="H32:H39" si="3">A10</f>
        <v>JE</v>
      </c>
      <c r="I32" s="95">
        <f t="shared" ref="I32:I39" si="4">G10</f>
        <v>0</v>
      </c>
      <c r="J32" s="94" t="str">
        <f t="shared" ref="J32:J39" si="5">A10</f>
        <v>JE</v>
      </c>
      <c r="K32" s="77">
        <f t="shared" ref="K32:K39" si="6">H10</f>
        <v>0</v>
      </c>
      <c r="L32" s="77">
        <f t="shared" ref="L32:L39" si="7">J10</f>
        <v>0</v>
      </c>
      <c r="M32" s="77">
        <f t="shared" ref="M32:M39" si="8">L10</f>
        <v>0</v>
      </c>
    </row>
    <row r="33" spans="8:13" ht="12.75" customHeight="1" x14ac:dyDescent="0.2">
      <c r="H33" s="94" t="str">
        <f t="shared" si="3"/>
        <v>PE</v>
      </c>
      <c r="I33" s="95">
        <f t="shared" si="4"/>
        <v>1.4051060036321526E-2</v>
      </c>
      <c r="J33" s="94" t="str">
        <f t="shared" si="5"/>
        <v>PE</v>
      </c>
      <c r="K33" s="77">
        <f t="shared" si="6"/>
        <v>5204.2969999999996</v>
      </c>
      <c r="L33" s="77">
        <f t="shared" si="7"/>
        <v>4732.0050000000001</v>
      </c>
      <c r="M33" s="77">
        <f t="shared" si="8"/>
        <v>4534.9709999999995</v>
      </c>
    </row>
    <row r="34" spans="8:13" x14ac:dyDescent="0.2">
      <c r="H34" s="94" t="str">
        <f t="shared" si="3"/>
        <v>PPE</v>
      </c>
      <c r="I34" s="95">
        <f t="shared" si="4"/>
        <v>0</v>
      </c>
      <c r="J34" s="94" t="str">
        <f t="shared" si="5"/>
        <v>PPE</v>
      </c>
      <c r="K34" s="77">
        <f t="shared" si="6"/>
        <v>0</v>
      </c>
      <c r="L34" s="77">
        <f t="shared" si="7"/>
        <v>0</v>
      </c>
      <c r="M34" s="77">
        <f t="shared" si="8"/>
        <v>0</v>
      </c>
    </row>
    <row r="35" spans="8:13" ht="13.5" customHeight="1" x14ac:dyDescent="0.2">
      <c r="H35" s="94" t="str">
        <f t="shared" si="3"/>
        <v>PSE</v>
      </c>
      <c r="I35" s="95">
        <f t="shared" si="4"/>
        <v>1.9929905209365432E-2</v>
      </c>
      <c r="J35" s="94" t="str">
        <f t="shared" si="5"/>
        <v>PSE</v>
      </c>
      <c r="K35" s="77">
        <f t="shared" si="6"/>
        <v>7410.9110000000037</v>
      </c>
      <c r="L35" s="77">
        <f t="shared" si="7"/>
        <v>6873.5550000000021</v>
      </c>
      <c r="M35" s="77">
        <f t="shared" si="8"/>
        <v>6677.5959999999986</v>
      </c>
    </row>
    <row r="36" spans="8:13" ht="12.75" customHeight="1" x14ac:dyDescent="0.2">
      <c r="H36" s="94" t="str">
        <f t="shared" si="3"/>
        <v>VE</v>
      </c>
      <c r="I36" s="95">
        <f t="shared" si="4"/>
        <v>1.0909673651316499E-2</v>
      </c>
      <c r="J36" s="94" t="str">
        <f t="shared" si="5"/>
        <v>VE</v>
      </c>
      <c r="K36" s="77">
        <f t="shared" si="6"/>
        <v>1883.8529999999998</v>
      </c>
      <c r="L36" s="77">
        <f t="shared" si="7"/>
        <v>3392.8419999999996</v>
      </c>
      <c r="M36" s="77">
        <f t="shared" si="8"/>
        <v>3919.3280000000004</v>
      </c>
    </row>
    <row r="37" spans="8:13" ht="12.75" customHeight="1" x14ac:dyDescent="0.2">
      <c r="H37" s="94" t="str">
        <f t="shared" si="3"/>
        <v>PVE</v>
      </c>
      <c r="I37" s="95">
        <f t="shared" si="4"/>
        <v>0</v>
      </c>
      <c r="J37" s="94" t="str">
        <f t="shared" si="5"/>
        <v>PVE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VTE</v>
      </c>
      <c r="I38" s="95">
        <f t="shared" si="4"/>
        <v>0</v>
      </c>
      <c r="J38" s="94" t="str">
        <f t="shared" si="5"/>
        <v>VTE</v>
      </c>
      <c r="K38" s="77">
        <f t="shared" si="6"/>
        <v>0</v>
      </c>
      <c r="L38" s="77">
        <f t="shared" si="7"/>
        <v>0</v>
      </c>
      <c r="M38" s="77">
        <f t="shared" si="8"/>
        <v>0</v>
      </c>
    </row>
    <row r="39" spans="8:13" ht="12.75" customHeight="1" x14ac:dyDescent="0.2">
      <c r="H39" s="94" t="str">
        <f t="shared" si="3"/>
        <v>FVE</v>
      </c>
      <c r="I39" s="95">
        <f t="shared" si="4"/>
        <v>1.0461879323572957E-2</v>
      </c>
      <c r="J39" s="94" t="str">
        <f t="shared" si="5"/>
        <v>FVE</v>
      </c>
      <c r="K39" s="77">
        <f t="shared" si="6"/>
        <v>549.84700000000021</v>
      </c>
      <c r="L39" s="77">
        <f t="shared" si="7"/>
        <v>901.89300000000026</v>
      </c>
      <c r="M39" s="77">
        <f t="shared" si="8"/>
        <v>2089.1459999999979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48"/>
  <sheetViews>
    <sheetView showGridLines="0" zoomScaleNormal="100" zoomScaleSheetLayoutView="115" workbookViewId="0"/>
  </sheetViews>
  <sheetFormatPr defaultColWidth="9.140625" defaultRowHeight="12" x14ac:dyDescent="0.2"/>
  <cols>
    <col min="1" max="1" width="4.7109375" style="9" customWidth="1"/>
    <col min="2" max="6" width="9.140625" style="9"/>
    <col min="7" max="7" width="9.140625" style="9" customWidth="1"/>
    <col min="8" max="8" width="9.140625" style="34" customWidth="1"/>
    <col min="9" max="9" width="9.140625" style="9" customWidth="1"/>
    <col min="10" max="10" width="9" style="9" customWidth="1"/>
    <col min="11" max="11" width="9.140625" style="9" customWidth="1"/>
    <col min="12" max="16384" width="9.140625" style="9"/>
  </cols>
  <sheetData>
    <row r="1" spans="1:11" ht="18.75" x14ac:dyDescent="0.2">
      <c r="A1" s="127" t="s">
        <v>183</v>
      </c>
    </row>
    <row r="2" spans="1:11" ht="6" customHeight="1" x14ac:dyDescent="0.2">
      <c r="A2" s="33"/>
      <c r="B2" s="33"/>
      <c r="C2" s="33"/>
      <c r="D2" s="33"/>
      <c r="E2" s="33"/>
      <c r="F2" s="33"/>
      <c r="G2" s="33"/>
      <c r="H2" s="35"/>
      <c r="I2" s="33"/>
    </row>
    <row r="3" spans="1:11" s="2" customFormat="1" ht="15" x14ac:dyDescent="0.25">
      <c r="A3" s="354" t="s">
        <v>281</v>
      </c>
      <c r="B3" s="355" t="s">
        <v>117</v>
      </c>
      <c r="C3" s="48"/>
      <c r="D3" s="48"/>
      <c r="E3" s="48"/>
      <c r="F3" s="48"/>
      <c r="G3" s="48"/>
      <c r="H3" s="356"/>
      <c r="I3" s="357"/>
      <c r="J3" s="358"/>
      <c r="K3" s="413">
        <v>4</v>
      </c>
    </row>
    <row r="4" spans="1:11" s="2" customFormat="1" ht="15" x14ac:dyDescent="0.25">
      <c r="A4" s="354" t="s">
        <v>282</v>
      </c>
      <c r="B4" s="355" t="s">
        <v>358</v>
      </c>
      <c r="C4" s="48"/>
      <c r="D4" s="48"/>
      <c r="E4" s="48"/>
      <c r="F4" s="48"/>
      <c r="G4" s="48"/>
      <c r="H4" s="356"/>
      <c r="I4" s="357"/>
      <c r="J4" s="358"/>
      <c r="K4" s="413">
        <v>6</v>
      </c>
    </row>
    <row r="5" spans="1:11" s="2" customFormat="1" ht="15" x14ac:dyDescent="0.25">
      <c r="A5" s="359" t="s">
        <v>283</v>
      </c>
      <c r="B5" s="359" t="s">
        <v>284</v>
      </c>
      <c r="C5" s="48"/>
      <c r="D5" s="48"/>
      <c r="E5" s="48"/>
      <c r="F5" s="48"/>
      <c r="G5" s="48"/>
      <c r="H5" s="356"/>
      <c r="I5" s="357"/>
      <c r="J5" s="358"/>
      <c r="K5" s="413">
        <v>7</v>
      </c>
    </row>
    <row r="6" spans="1:11" s="2" customFormat="1" ht="15" x14ac:dyDescent="0.25">
      <c r="A6" s="360" t="s">
        <v>288</v>
      </c>
      <c r="B6" s="361" t="s">
        <v>285</v>
      </c>
      <c r="C6" s="49"/>
      <c r="D6" s="48"/>
      <c r="E6" s="357"/>
      <c r="F6" s="357"/>
      <c r="G6" s="357"/>
      <c r="H6" s="48"/>
      <c r="I6" s="357"/>
      <c r="J6" s="48"/>
      <c r="K6" s="414">
        <v>7</v>
      </c>
    </row>
    <row r="7" spans="1:11" s="2" customFormat="1" ht="15" x14ac:dyDescent="0.25">
      <c r="A7" s="360" t="s">
        <v>289</v>
      </c>
      <c r="B7" s="361" t="s">
        <v>286</v>
      </c>
      <c r="C7" s="49"/>
      <c r="D7" s="48"/>
      <c r="E7" s="357"/>
      <c r="F7" s="357"/>
      <c r="G7" s="357"/>
      <c r="H7" s="48"/>
      <c r="I7" s="357"/>
      <c r="J7" s="48"/>
      <c r="K7" s="414">
        <v>8</v>
      </c>
    </row>
    <row r="8" spans="1:11" s="2" customFormat="1" ht="15" x14ac:dyDescent="0.25">
      <c r="A8" s="359" t="s">
        <v>287</v>
      </c>
      <c r="B8" s="359" t="s">
        <v>291</v>
      </c>
      <c r="C8" s="49"/>
      <c r="D8" s="48"/>
      <c r="E8" s="357"/>
      <c r="F8" s="357"/>
      <c r="G8" s="357"/>
      <c r="H8" s="48"/>
      <c r="I8" s="357"/>
      <c r="J8" s="48"/>
      <c r="K8" s="413">
        <v>9</v>
      </c>
    </row>
    <row r="9" spans="1:11" s="2" customFormat="1" ht="15" x14ac:dyDescent="0.25">
      <c r="A9" s="360" t="s">
        <v>292</v>
      </c>
      <c r="B9" s="362" t="s">
        <v>404</v>
      </c>
      <c r="C9" s="49"/>
      <c r="D9" s="48"/>
      <c r="E9" s="357"/>
      <c r="F9" s="357"/>
      <c r="G9" s="357"/>
      <c r="H9" s="48"/>
      <c r="I9" s="357"/>
      <c r="J9" s="48"/>
      <c r="K9" s="414">
        <v>9</v>
      </c>
    </row>
    <row r="10" spans="1:11" s="2" customFormat="1" ht="15" x14ac:dyDescent="0.25">
      <c r="A10" s="360" t="s">
        <v>293</v>
      </c>
      <c r="B10" s="362" t="s">
        <v>407</v>
      </c>
      <c r="C10" s="49"/>
      <c r="D10" s="49"/>
      <c r="E10" s="357"/>
      <c r="F10" s="357"/>
      <c r="G10" s="357"/>
      <c r="H10" s="48"/>
      <c r="I10" s="357"/>
      <c r="J10" s="48"/>
      <c r="K10" s="414">
        <v>10</v>
      </c>
    </row>
    <row r="11" spans="1:11" s="2" customFormat="1" ht="15" x14ac:dyDescent="0.25">
      <c r="A11" s="360" t="s">
        <v>294</v>
      </c>
      <c r="B11" s="362" t="s">
        <v>359</v>
      </c>
      <c r="C11" s="49"/>
      <c r="D11" s="49"/>
      <c r="E11" s="357"/>
      <c r="F11" s="357"/>
      <c r="G11" s="357"/>
      <c r="H11" s="48"/>
      <c r="I11" s="357"/>
      <c r="J11" s="48"/>
      <c r="K11" s="414">
        <v>11</v>
      </c>
    </row>
    <row r="12" spans="1:11" s="2" customFormat="1" ht="15" x14ac:dyDescent="0.25">
      <c r="A12" s="360" t="s">
        <v>295</v>
      </c>
      <c r="B12" s="362" t="s">
        <v>406</v>
      </c>
      <c r="C12" s="49"/>
      <c r="D12" s="49"/>
      <c r="E12" s="357"/>
      <c r="F12" s="357"/>
      <c r="G12" s="357"/>
      <c r="H12" s="48"/>
      <c r="I12" s="357"/>
      <c r="J12" s="48"/>
      <c r="K12" s="414">
        <v>12</v>
      </c>
    </row>
    <row r="13" spans="1:11" s="2" customFormat="1" ht="15" x14ac:dyDescent="0.25">
      <c r="A13" s="360" t="s">
        <v>296</v>
      </c>
      <c r="B13" s="362" t="s">
        <v>405</v>
      </c>
      <c r="C13" s="49"/>
      <c r="D13" s="363"/>
      <c r="E13" s="357"/>
      <c r="F13" s="357"/>
      <c r="G13" s="357"/>
      <c r="H13" s="48"/>
      <c r="I13" s="357"/>
      <c r="J13" s="48"/>
      <c r="K13" s="414">
        <v>13</v>
      </c>
    </row>
    <row r="14" spans="1:11" s="2" customFormat="1" ht="15" x14ac:dyDescent="0.25">
      <c r="A14" s="360" t="s">
        <v>297</v>
      </c>
      <c r="B14" s="362" t="s">
        <v>360</v>
      </c>
      <c r="C14" s="49"/>
      <c r="D14" s="49"/>
      <c r="E14" s="357"/>
      <c r="F14" s="357"/>
      <c r="G14" s="357"/>
      <c r="H14" s="48"/>
      <c r="I14" s="357"/>
      <c r="J14" s="48"/>
      <c r="K14" s="414">
        <v>14</v>
      </c>
    </row>
    <row r="15" spans="1:11" s="2" customFormat="1" ht="15" x14ac:dyDescent="0.25">
      <c r="A15" s="354" t="s">
        <v>290</v>
      </c>
      <c r="B15" s="355" t="s">
        <v>185</v>
      </c>
      <c r="C15" s="49"/>
      <c r="D15" s="49"/>
      <c r="E15" s="357"/>
      <c r="F15" s="357"/>
      <c r="G15" s="357"/>
      <c r="H15" s="48"/>
      <c r="I15" s="357"/>
      <c r="J15" s="48"/>
      <c r="K15" s="413">
        <v>15</v>
      </c>
    </row>
    <row r="16" spans="1:11" s="2" customFormat="1" ht="15" x14ac:dyDescent="0.25">
      <c r="A16" s="354" t="s">
        <v>298</v>
      </c>
      <c r="B16" s="359" t="s">
        <v>319</v>
      </c>
      <c r="C16" s="49"/>
      <c r="D16" s="49"/>
      <c r="E16" s="357"/>
      <c r="F16" s="357"/>
      <c r="G16" s="357"/>
      <c r="H16" s="48"/>
      <c r="I16" s="357"/>
      <c r="J16" s="48"/>
      <c r="K16" s="413">
        <v>16</v>
      </c>
    </row>
    <row r="17" spans="1:11" s="2" customFormat="1" ht="15" x14ac:dyDescent="0.25">
      <c r="A17" s="360" t="s">
        <v>299</v>
      </c>
      <c r="B17" s="362" t="s">
        <v>95</v>
      </c>
      <c r="C17" s="49"/>
      <c r="D17" s="49"/>
      <c r="E17" s="357"/>
      <c r="F17" s="357"/>
      <c r="G17" s="357"/>
      <c r="H17" s="48"/>
      <c r="I17" s="357"/>
      <c r="J17" s="48"/>
      <c r="K17" s="414">
        <v>16</v>
      </c>
    </row>
    <row r="18" spans="1:11" s="2" customFormat="1" ht="15" x14ac:dyDescent="0.25">
      <c r="A18" s="360" t="s">
        <v>300</v>
      </c>
      <c r="B18" s="362" t="s">
        <v>97</v>
      </c>
      <c r="C18" s="49"/>
      <c r="D18" s="49"/>
      <c r="E18" s="357"/>
      <c r="F18" s="357"/>
      <c r="G18" s="357"/>
      <c r="H18" s="48"/>
      <c r="I18" s="357"/>
      <c r="J18" s="48"/>
      <c r="K18" s="414">
        <v>16</v>
      </c>
    </row>
    <row r="19" spans="1:11" s="2" customFormat="1" ht="15" x14ac:dyDescent="0.25">
      <c r="A19" s="360" t="s">
        <v>302</v>
      </c>
      <c r="B19" s="362" t="s">
        <v>96</v>
      </c>
      <c r="C19" s="48"/>
      <c r="D19" s="49"/>
      <c r="E19" s="357"/>
      <c r="F19" s="357"/>
      <c r="G19" s="357"/>
      <c r="H19" s="48"/>
      <c r="I19" s="357"/>
      <c r="J19" s="48"/>
      <c r="K19" s="414">
        <v>17</v>
      </c>
    </row>
    <row r="20" spans="1:11" s="2" customFormat="1" ht="15" x14ac:dyDescent="0.25">
      <c r="A20" s="360" t="s">
        <v>320</v>
      </c>
      <c r="B20" s="362" t="s">
        <v>184</v>
      </c>
      <c r="C20" s="48"/>
      <c r="D20" s="49"/>
      <c r="E20" s="357"/>
      <c r="F20" s="357"/>
      <c r="G20" s="357"/>
      <c r="H20" s="48"/>
      <c r="I20" s="357"/>
      <c r="J20" s="48"/>
      <c r="K20" s="414">
        <v>18</v>
      </c>
    </row>
    <row r="21" spans="1:11" s="2" customFormat="1" ht="15" x14ac:dyDescent="0.25">
      <c r="A21" s="360" t="s">
        <v>321</v>
      </c>
      <c r="B21" s="362" t="s">
        <v>254</v>
      </c>
      <c r="C21" s="48"/>
      <c r="D21" s="49"/>
      <c r="E21" s="357"/>
      <c r="F21" s="357"/>
      <c r="G21" s="357"/>
      <c r="H21" s="48"/>
      <c r="I21" s="357"/>
      <c r="J21" s="48"/>
      <c r="K21" s="414">
        <v>19</v>
      </c>
    </row>
    <row r="22" spans="1:11" s="2" customFormat="1" ht="15" x14ac:dyDescent="0.25">
      <c r="A22" s="354" t="s">
        <v>301</v>
      </c>
      <c r="B22" s="355" t="s">
        <v>316</v>
      </c>
      <c r="C22" s="48"/>
      <c r="D22" s="49"/>
      <c r="E22" s="357"/>
      <c r="F22" s="357"/>
      <c r="G22" s="357"/>
      <c r="H22" s="48"/>
      <c r="I22" s="357"/>
      <c r="J22" s="48"/>
      <c r="K22" s="413">
        <v>20</v>
      </c>
    </row>
    <row r="23" spans="1:11" s="2" customFormat="1" ht="15" x14ac:dyDescent="0.25">
      <c r="A23" s="360" t="s">
        <v>303</v>
      </c>
      <c r="B23" s="362" t="s">
        <v>270</v>
      </c>
      <c r="C23" s="49"/>
      <c r="D23" s="49"/>
      <c r="E23" s="357"/>
      <c r="F23" s="357"/>
      <c r="G23" s="357"/>
      <c r="H23" s="48"/>
      <c r="I23" s="357"/>
      <c r="J23" s="48"/>
      <c r="K23" s="414">
        <v>20</v>
      </c>
    </row>
    <row r="24" spans="1:11" s="2" customFormat="1" ht="15" x14ac:dyDescent="0.25">
      <c r="A24" s="360" t="s">
        <v>304</v>
      </c>
      <c r="B24" s="362" t="s">
        <v>230</v>
      </c>
      <c r="C24" s="49"/>
      <c r="D24" s="49"/>
      <c r="E24" s="357"/>
      <c r="F24" s="357"/>
      <c r="G24" s="357"/>
      <c r="H24" s="48"/>
      <c r="I24" s="357"/>
      <c r="J24" s="48"/>
      <c r="K24" s="414">
        <v>21</v>
      </c>
    </row>
    <row r="25" spans="1:11" s="2" customFormat="1" ht="15" x14ac:dyDescent="0.25">
      <c r="A25" s="360" t="s">
        <v>305</v>
      </c>
      <c r="B25" s="362" t="s">
        <v>231</v>
      </c>
      <c r="C25" s="49"/>
      <c r="D25" s="49"/>
      <c r="E25" s="357"/>
      <c r="F25" s="357"/>
      <c r="G25" s="357"/>
      <c r="H25" s="48"/>
      <c r="I25" s="357"/>
      <c r="J25" s="48"/>
      <c r="K25" s="414">
        <v>22</v>
      </c>
    </row>
    <row r="26" spans="1:11" s="2" customFormat="1" ht="15" x14ac:dyDescent="0.25">
      <c r="A26" s="360" t="s">
        <v>306</v>
      </c>
      <c r="B26" s="362" t="s">
        <v>232</v>
      </c>
      <c r="C26" s="49"/>
      <c r="D26" s="49"/>
      <c r="E26" s="357"/>
      <c r="F26" s="357"/>
      <c r="G26" s="357"/>
      <c r="H26" s="48"/>
      <c r="I26" s="357"/>
      <c r="J26" s="48"/>
      <c r="K26" s="414">
        <v>23</v>
      </c>
    </row>
    <row r="27" spans="1:11" s="2" customFormat="1" ht="15" x14ac:dyDescent="0.25">
      <c r="A27" s="360" t="s">
        <v>307</v>
      </c>
      <c r="B27" s="362" t="s">
        <v>271</v>
      </c>
      <c r="C27" s="49"/>
      <c r="D27" s="49"/>
      <c r="E27" s="357"/>
      <c r="F27" s="357"/>
      <c r="G27" s="357"/>
      <c r="H27" s="48"/>
      <c r="I27" s="357"/>
      <c r="J27" s="48"/>
      <c r="K27" s="414">
        <v>24</v>
      </c>
    </row>
    <row r="28" spans="1:11" s="2" customFormat="1" ht="15" x14ac:dyDescent="0.25">
      <c r="A28" s="360" t="s">
        <v>308</v>
      </c>
      <c r="B28" s="362" t="s">
        <v>233</v>
      </c>
      <c r="C28" s="49"/>
      <c r="D28" s="49"/>
      <c r="E28" s="357"/>
      <c r="F28" s="357"/>
      <c r="G28" s="357"/>
      <c r="H28" s="48"/>
      <c r="I28" s="357"/>
      <c r="J28" s="48"/>
      <c r="K28" s="414">
        <v>25</v>
      </c>
    </row>
    <row r="29" spans="1:11" s="2" customFormat="1" ht="15" x14ac:dyDescent="0.25">
      <c r="A29" s="360" t="s">
        <v>309</v>
      </c>
      <c r="B29" s="362" t="s">
        <v>234</v>
      </c>
      <c r="C29" s="49"/>
      <c r="D29" s="49"/>
      <c r="E29" s="357"/>
      <c r="F29" s="357"/>
      <c r="G29" s="357"/>
      <c r="H29" s="48"/>
      <c r="I29" s="357"/>
      <c r="J29" s="48"/>
      <c r="K29" s="414">
        <v>26</v>
      </c>
    </row>
    <row r="30" spans="1:11" s="2" customFormat="1" ht="15" x14ac:dyDescent="0.25">
      <c r="A30" s="360" t="s">
        <v>310</v>
      </c>
      <c r="B30" s="362" t="s">
        <v>235</v>
      </c>
      <c r="C30" s="49"/>
      <c r="D30" s="49"/>
      <c r="E30" s="357"/>
      <c r="F30" s="357"/>
      <c r="G30" s="357"/>
      <c r="H30" s="48"/>
      <c r="I30" s="357"/>
      <c r="J30" s="48"/>
      <c r="K30" s="414">
        <v>27</v>
      </c>
    </row>
    <row r="31" spans="1:11" s="2" customFormat="1" ht="15" x14ac:dyDescent="0.25">
      <c r="A31" s="360" t="s">
        <v>311</v>
      </c>
      <c r="B31" s="362" t="s">
        <v>236</v>
      </c>
      <c r="C31" s="49"/>
      <c r="D31" s="49"/>
      <c r="E31" s="357"/>
      <c r="F31" s="357"/>
      <c r="G31" s="357"/>
      <c r="H31" s="48"/>
      <c r="I31" s="357"/>
      <c r="J31" s="48"/>
      <c r="K31" s="414">
        <v>28</v>
      </c>
    </row>
    <row r="32" spans="1:11" s="2" customFormat="1" ht="15" x14ac:dyDescent="0.25">
      <c r="A32" s="360" t="s">
        <v>312</v>
      </c>
      <c r="B32" s="362" t="s">
        <v>237</v>
      </c>
      <c r="C32" s="49"/>
      <c r="D32" s="49"/>
      <c r="E32" s="357"/>
      <c r="F32" s="357"/>
      <c r="G32" s="357"/>
      <c r="H32" s="48"/>
      <c r="I32" s="357"/>
      <c r="J32" s="48"/>
      <c r="K32" s="414">
        <v>29</v>
      </c>
    </row>
    <row r="33" spans="1:11" s="2" customFormat="1" ht="15" x14ac:dyDescent="0.25">
      <c r="A33" s="360" t="s">
        <v>313</v>
      </c>
      <c r="B33" s="362" t="s">
        <v>238</v>
      </c>
      <c r="C33" s="49"/>
      <c r="D33" s="49"/>
      <c r="E33" s="357"/>
      <c r="F33" s="357"/>
      <c r="G33" s="357"/>
      <c r="H33" s="48"/>
      <c r="I33" s="357"/>
      <c r="J33" s="48"/>
      <c r="K33" s="414">
        <v>30</v>
      </c>
    </row>
    <row r="34" spans="1:11" s="2" customFormat="1" ht="15" x14ac:dyDescent="0.25">
      <c r="A34" s="360" t="s">
        <v>314</v>
      </c>
      <c r="B34" s="362" t="s">
        <v>239</v>
      </c>
      <c r="C34" s="49"/>
      <c r="D34" s="49"/>
      <c r="E34" s="357"/>
      <c r="F34" s="357"/>
      <c r="G34" s="357"/>
      <c r="H34" s="48"/>
      <c r="I34" s="357"/>
      <c r="J34" s="48"/>
      <c r="K34" s="414">
        <v>31</v>
      </c>
    </row>
    <row r="35" spans="1:11" s="2" customFormat="1" ht="15" x14ac:dyDescent="0.25">
      <c r="A35" s="360" t="s">
        <v>315</v>
      </c>
      <c r="B35" s="362" t="s">
        <v>240</v>
      </c>
      <c r="C35" s="49"/>
      <c r="D35" s="49"/>
      <c r="E35" s="357"/>
      <c r="F35" s="357"/>
      <c r="G35" s="357"/>
      <c r="H35" s="48"/>
      <c r="I35" s="357"/>
      <c r="J35" s="48"/>
      <c r="K35" s="414">
        <v>32</v>
      </c>
    </row>
    <row r="36" spans="1:11" s="2" customFormat="1" ht="15" x14ac:dyDescent="0.25">
      <c r="A36" s="360" t="s">
        <v>317</v>
      </c>
      <c r="B36" s="362" t="s">
        <v>241</v>
      </c>
      <c r="C36" s="49"/>
      <c r="D36" s="49"/>
      <c r="E36" s="357"/>
      <c r="F36" s="357"/>
      <c r="G36" s="357"/>
      <c r="H36" s="48"/>
      <c r="I36" s="357"/>
      <c r="J36" s="48"/>
      <c r="K36" s="414">
        <v>33</v>
      </c>
    </row>
    <row r="37" spans="1:11" s="2" customFormat="1" ht="15" x14ac:dyDescent="0.25">
      <c r="A37" s="354" t="s">
        <v>318</v>
      </c>
      <c r="B37" s="355" t="s">
        <v>255</v>
      </c>
      <c r="C37" s="364"/>
      <c r="D37" s="49"/>
      <c r="E37" s="357"/>
      <c r="F37" s="357"/>
      <c r="G37" s="357"/>
      <c r="H37" s="48"/>
      <c r="I37" s="357"/>
      <c r="J37" s="48"/>
      <c r="K37" s="413">
        <v>34</v>
      </c>
    </row>
    <row r="38" spans="1:11" s="2" customFormat="1" ht="15" x14ac:dyDescent="0.25">
      <c r="A38" s="354" t="s">
        <v>322</v>
      </c>
      <c r="B38" s="355" t="s">
        <v>420</v>
      </c>
      <c r="C38" s="48"/>
      <c r="D38" s="49"/>
      <c r="E38" s="357"/>
      <c r="F38" s="357"/>
      <c r="G38" s="357"/>
      <c r="H38" s="48"/>
      <c r="I38" s="357"/>
      <c r="J38" s="48"/>
      <c r="K38" s="413">
        <v>35</v>
      </c>
    </row>
    <row r="39" spans="1:11" s="2" customFormat="1" ht="15" x14ac:dyDescent="0.25">
      <c r="A39" s="360" t="s">
        <v>323</v>
      </c>
      <c r="B39" s="362" t="s">
        <v>413</v>
      </c>
      <c r="C39" s="48"/>
      <c r="D39" s="49"/>
      <c r="E39" s="357"/>
      <c r="F39" s="357"/>
      <c r="G39" s="357"/>
      <c r="H39" s="48"/>
      <c r="I39" s="357"/>
      <c r="J39" s="48"/>
      <c r="K39" s="414">
        <v>35</v>
      </c>
    </row>
    <row r="40" spans="1:11" s="2" customFormat="1" ht="15" x14ac:dyDescent="0.25">
      <c r="A40" s="360" t="s">
        <v>324</v>
      </c>
      <c r="B40" s="362" t="s">
        <v>417</v>
      </c>
      <c r="C40" s="48"/>
      <c r="D40" s="49"/>
      <c r="E40" s="357"/>
      <c r="F40" s="357"/>
      <c r="G40" s="357"/>
      <c r="H40" s="48"/>
      <c r="I40" s="357"/>
      <c r="J40" s="48"/>
      <c r="K40" s="414">
        <v>36</v>
      </c>
    </row>
    <row r="41" spans="1:11" s="2" customFormat="1" ht="15" x14ac:dyDescent="0.25">
      <c r="A41" s="360" t="s">
        <v>325</v>
      </c>
      <c r="B41" s="362" t="str">
        <f>"Den maxima zatížení brutto ES ČR za měsíc "&amp;TEXT('9.2'!$A$5,"mmmm")</f>
        <v>Den maxima zatížení brutto ES ČR za měsíc leden</v>
      </c>
      <c r="C41" s="48"/>
      <c r="D41" s="49"/>
      <c r="E41" s="357"/>
      <c r="F41" s="357"/>
      <c r="G41" s="357"/>
      <c r="H41" s="48"/>
      <c r="I41" s="357"/>
      <c r="J41" s="48"/>
      <c r="K41" s="414">
        <v>37</v>
      </c>
    </row>
    <row r="42" spans="1:11" s="2" customFormat="1" ht="15" x14ac:dyDescent="0.25">
      <c r="A42" s="360" t="s">
        <v>391</v>
      </c>
      <c r="B42" s="362" t="str">
        <f>"Den maxima zatížení brutto ES ČR za měsíc "&amp;TEXT('9.2'!$G$5,"mmmm")</f>
        <v>Den maxima zatížení brutto ES ČR za měsíc únor</v>
      </c>
      <c r="C42" s="48"/>
      <c r="D42" s="49"/>
      <c r="E42" s="357"/>
      <c r="F42" s="357"/>
      <c r="G42" s="357"/>
      <c r="H42" s="48"/>
      <c r="I42" s="357"/>
      <c r="J42" s="48"/>
      <c r="K42" s="414">
        <v>38</v>
      </c>
    </row>
    <row r="43" spans="1:11" s="2" customFormat="1" ht="15" x14ac:dyDescent="0.25">
      <c r="A43" s="360" t="s">
        <v>392</v>
      </c>
      <c r="B43" s="362" t="str">
        <f>"Den maxima zatížení brutto ES ČR za měsíc "&amp;TEXT('9.2'!$M$5,"mmmm")</f>
        <v>Den maxima zatížení brutto ES ČR za měsíc březen</v>
      </c>
      <c r="C43" s="48"/>
      <c r="D43" s="49"/>
      <c r="E43" s="357"/>
      <c r="F43" s="357"/>
      <c r="G43" s="357"/>
      <c r="H43" s="48"/>
      <c r="I43" s="357"/>
      <c r="J43" s="48"/>
      <c r="K43" s="414">
        <v>39</v>
      </c>
    </row>
    <row r="44" spans="1:11" s="2" customFormat="1" ht="15" x14ac:dyDescent="0.25">
      <c r="A44" s="360" t="s">
        <v>393</v>
      </c>
      <c r="B44" s="362" t="str">
        <f>"Den minima zatížení brutto ES ČR za měsíc "&amp;TEXT('9.2'!$A$5,"mmmm")</f>
        <v>Den minima zatížení brutto ES ČR za měsíc leden</v>
      </c>
      <c r="C44" s="48"/>
      <c r="D44" s="49"/>
      <c r="E44" s="357"/>
      <c r="F44" s="357"/>
      <c r="G44" s="357"/>
      <c r="H44" s="48"/>
      <c r="I44" s="357"/>
      <c r="J44" s="48"/>
      <c r="K44" s="414">
        <v>40</v>
      </c>
    </row>
    <row r="45" spans="1:11" s="2" customFormat="1" ht="15" x14ac:dyDescent="0.25">
      <c r="A45" s="360" t="s">
        <v>394</v>
      </c>
      <c r="B45" s="362" t="str">
        <f>"Den maxima zatížení brutto ES ČR za měsíc "&amp;TEXT('9.2'!$G$5,"mmmm")</f>
        <v>Den maxima zatížení brutto ES ČR za měsíc únor</v>
      </c>
      <c r="C45" s="48"/>
      <c r="D45" s="49"/>
      <c r="E45" s="357"/>
      <c r="F45" s="357"/>
      <c r="G45" s="357"/>
      <c r="H45" s="48"/>
      <c r="I45" s="357"/>
      <c r="J45" s="48"/>
      <c r="K45" s="414">
        <v>41</v>
      </c>
    </row>
    <row r="46" spans="1:11" s="2" customFormat="1" ht="15" x14ac:dyDescent="0.25">
      <c r="A46" s="360" t="s">
        <v>416</v>
      </c>
      <c r="B46" s="362" t="str">
        <f>"Den maxima zatížení brutto ES ČR za měsíc "&amp;TEXT('9.2'!$M$5,"mmmm")</f>
        <v>Den maxima zatížení brutto ES ČR za měsíc březen</v>
      </c>
      <c r="C46" s="48"/>
      <c r="D46" s="49"/>
      <c r="E46" s="357"/>
      <c r="F46" s="357"/>
      <c r="G46" s="357"/>
      <c r="H46" s="48"/>
      <c r="I46" s="357"/>
      <c r="J46" s="48"/>
      <c r="K46" s="414">
        <v>42</v>
      </c>
    </row>
    <row r="47" spans="1:11" s="2" customFormat="1" ht="15" x14ac:dyDescent="0.25">
      <c r="A47" s="354" t="s">
        <v>326</v>
      </c>
      <c r="B47" s="355" t="s">
        <v>98</v>
      </c>
      <c r="C47" s="48"/>
      <c r="D47" s="49"/>
      <c r="E47" s="357"/>
      <c r="F47" s="357"/>
      <c r="G47" s="357"/>
      <c r="H47" s="48"/>
      <c r="I47" s="357"/>
      <c r="J47" s="48"/>
      <c r="K47" s="413">
        <v>43</v>
      </c>
    </row>
    <row r="48" spans="1:11" ht="12.75" x14ac:dyDescent="0.2">
      <c r="A48" s="2"/>
      <c r="B48" s="2"/>
      <c r="C48" s="2"/>
      <c r="D48" s="2"/>
      <c r="E48" s="2"/>
      <c r="F48" s="2"/>
      <c r="G48" s="2"/>
      <c r="H48" s="53"/>
      <c r="I48" s="2"/>
      <c r="J48" s="2"/>
      <c r="K48" s="2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340</v>
      </c>
      <c r="M1" s="53" t="str">
        <f>Titulní!A35</f>
        <v>I. čtvrtletí 2020</v>
      </c>
    </row>
    <row r="2" spans="1:24" ht="6" customHeight="1" x14ac:dyDescent="0.2">
      <c r="A2" s="333"/>
    </row>
    <row r="3" spans="1:24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4" ht="13.5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4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9" t="s">
        <v>54</v>
      </c>
      <c r="B7" s="447">
        <f>F8</f>
        <v>2900.1419500000006</v>
      </c>
      <c r="C7" s="448"/>
      <c r="D7" s="448"/>
      <c r="E7" s="448"/>
      <c r="F7" s="448"/>
      <c r="G7" s="449"/>
      <c r="H7" s="447">
        <f>SUM(H8,J8,L8)</f>
        <v>4487997.7719999999</v>
      </c>
      <c r="I7" s="448"/>
      <c r="J7" s="448"/>
      <c r="K7" s="448"/>
      <c r="L7" s="448"/>
      <c r="M7" s="448"/>
      <c r="N7" s="80"/>
    </row>
    <row r="8" spans="1:24" x14ac:dyDescent="0.2">
      <c r="A8" s="510"/>
      <c r="B8" s="433">
        <f>SUM(B9:B16)</f>
        <v>2900.3159700000001</v>
      </c>
      <c r="C8" s="434">
        <v>0.13312044298846662</v>
      </c>
      <c r="D8" s="435">
        <f>SUM(D9:D16)</f>
        <v>2900.2088200000003</v>
      </c>
      <c r="E8" s="434">
        <v>0.1330619811293029</v>
      </c>
      <c r="F8" s="435">
        <f>SUM(F9:F16)</f>
        <v>2900.1419500000006</v>
      </c>
      <c r="G8" s="436">
        <v>0.13308036529506459</v>
      </c>
      <c r="H8" s="433">
        <f>SUM(H9:H16)</f>
        <v>1617238.6839999997</v>
      </c>
      <c r="I8" s="434">
        <v>0.20077141514504346</v>
      </c>
      <c r="J8" s="435">
        <f>SUM(J9:J16)</f>
        <v>1603252.0819999999</v>
      </c>
      <c r="K8" s="434">
        <v>0.22334115527488471</v>
      </c>
      <c r="L8" s="435">
        <f>SUM(L9:L16)</f>
        <v>1267507.0059999998</v>
      </c>
      <c r="M8" s="434">
        <v>0.18223935749960987</v>
      </c>
      <c r="N8" s="10"/>
    </row>
    <row r="9" spans="1:24" x14ac:dyDescent="0.2">
      <c r="A9" s="204" t="s">
        <v>7</v>
      </c>
      <c r="B9" s="188">
        <v>2250</v>
      </c>
      <c r="C9" s="225">
        <v>0.52447552447552448</v>
      </c>
      <c r="D9" s="189">
        <v>2250</v>
      </c>
      <c r="E9" s="225">
        <v>0.52447552447552448</v>
      </c>
      <c r="F9" s="189">
        <v>2250</v>
      </c>
      <c r="G9" s="226">
        <v>0.52447552447552448</v>
      </c>
      <c r="H9" s="188">
        <v>1527544.14</v>
      </c>
      <c r="I9" s="225">
        <v>0.5971444964854028</v>
      </c>
      <c r="J9" s="189">
        <v>1510496.6</v>
      </c>
      <c r="K9" s="225">
        <v>0.62363887309832811</v>
      </c>
      <c r="L9" s="189">
        <v>1142791.77</v>
      </c>
      <c r="M9" s="225">
        <v>0.50582846238291557</v>
      </c>
      <c r="X9" s="77"/>
    </row>
    <row r="10" spans="1:24" x14ac:dyDescent="0.2">
      <c r="A10" s="204" t="s">
        <v>20</v>
      </c>
      <c r="B10" s="188">
        <v>200.44500000000002</v>
      </c>
      <c r="C10" s="225">
        <v>1.903598674731783E-2</v>
      </c>
      <c r="D10" s="191">
        <v>200.44500000000002</v>
      </c>
      <c r="E10" s="225">
        <v>1.903598674731783E-2</v>
      </c>
      <c r="F10" s="191">
        <v>200.44500000000002</v>
      </c>
      <c r="G10" s="226">
        <v>1.9037885149252864E-2</v>
      </c>
      <c r="H10" s="188">
        <v>43309.108</v>
      </c>
      <c r="I10" s="225">
        <v>1.0456181001106533E-2</v>
      </c>
      <c r="J10" s="191">
        <v>40997.092000000004</v>
      </c>
      <c r="K10" s="225">
        <v>1.2116152257741829E-2</v>
      </c>
      <c r="L10" s="191">
        <v>46587.748000000007</v>
      </c>
      <c r="M10" s="225">
        <v>1.4245114737788439E-2</v>
      </c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X11" s="77"/>
    </row>
    <row r="12" spans="1:24" x14ac:dyDescent="0.2">
      <c r="A12" s="204" t="s">
        <v>22</v>
      </c>
      <c r="B12" s="188">
        <v>49.170999999999992</v>
      </c>
      <c r="C12" s="225">
        <v>5.2413732822246831E-2</v>
      </c>
      <c r="D12" s="191">
        <v>49.170999999999992</v>
      </c>
      <c r="E12" s="225">
        <v>5.1938380806111281E-2</v>
      </c>
      <c r="F12" s="191">
        <v>49.170999999999992</v>
      </c>
      <c r="G12" s="226">
        <v>5.1938380806111281E-2</v>
      </c>
      <c r="H12" s="188">
        <v>25726.507999999998</v>
      </c>
      <c r="I12" s="225">
        <v>7.0824522139032758E-2</v>
      </c>
      <c r="J12" s="191">
        <v>24105.577000000005</v>
      </c>
      <c r="K12" s="225">
        <v>7.2051675940750251E-2</v>
      </c>
      <c r="L12" s="191">
        <v>25833.145999999993</v>
      </c>
      <c r="M12" s="225">
        <v>7.4314711008556772E-2</v>
      </c>
      <c r="X12" s="77"/>
    </row>
    <row r="13" spans="1:24" x14ac:dyDescent="0.2">
      <c r="A13" s="204" t="s">
        <v>43</v>
      </c>
      <c r="B13" s="188">
        <v>157.24545000000009</v>
      </c>
      <c r="C13" s="225">
        <v>0.14371091549755638</v>
      </c>
      <c r="D13" s="191">
        <v>157.24545000000009</v>
      </c>
      <c r="E13" s="225">
        <v>0.1437152498923156</v>
      </c>
      <c r="F13" s="191">
        <v>157.2824500000001</v>
      </c>
      <c r="G13" s="226">
        <v>0.14375839482066904</v>
      </c>
      <c r="H13" s="188">
        <v>11196.025</v>
      </c>
      <c r="I13" s="225">
        <v>9.3037066171917149E-2</v>
      </c>
      <c r="J13" s="191">
        <v>15333.349000000009</v>
      </c>
      <c r="K13" s="225">
        <v>8.8994480732390635E-2</v>
      </c>
      <c r="L13" s="191">
        <v>25468.171000000002</v>
      </c>
      <c r="M13" s="225">
        <v>0.12900251315145145</v>
      </c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0</v>
      </c>
      <c r="C15" s="225">
        <v>0</v>
      </c>
      <c r="D15" s="191">
        <v>0</v>
      </c>
      <c r="E15" s="227">
        <v>0</v>
      </c>
      <c r="F15" s="191">
        <v>0</v>
      </c>
      <c r="G15" s="228">
        <v>0</v>
      </c>
      <c r="H15" s="188">
        <v>0</v>
      </c>
      <c r="I15" s="225">
        <v>0</v>
      </c>
      <c r="J15" s="191">
        <v>0</v>
      </c>
      <c r="K15" s="227">
        <v>0</v>
      </c>
      <c r="L15" s="191">
        <v>0</v>
      </c>
      <c r="M15" s="227">
        <v>0</v>
      </c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243.45452000000034</v>
      </c>
      <c r="C16" s="225">
        <v>0.11813959386016476</v>
      </c>
      <c r="D16" s="189">
        <v>243.34737000000032</v>
      </c>
      <c r="E16" s="227">
        <v>0.11808120313988282</v>
      </c>
      <c r="F16" s="189">
        <v>243.24350000000032</v>
      </c>
      <c r="G16" s="228">
        <v>0.11816798287294296</v>
      </c>
      <c r="H16" s="188">
        <v>9462.9030000000294</v>
      </c>
      <c r="I16" s="225">
        <v>0.15270128649933845</v>
      </c>
      <c r="J16" s="189">
        <v>12319.464000000031</v>
      </c>
      <c r="K16" s="227">
        <v>0.12000414616778608</v>
      </c>
      <c r="L16" s="189">
        <v>26826.170999999966</v>
      </c>
      <c r="M16" s="227">
        <v>0.11764167956831474</v>
      </c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8" t="s">
        <v>252</v>
      </c>
      <c r="C18" s="499"/>
      <c r="D18" s="499"/>
      <c r="E18" s="499"/>
      <c r="F18" s="499"/>
      <c r="G18" s="499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1.9693572329998195E-2</v>
      </c>
      <c r="J19" s="94" t="str">
        <f>A9</f>
        <v>JE</v>
      </c>
      <c r="K19" s="83">
        <f t="shared" ref="K19:K26" si="0">H9+J9+L9</f>
        <v>4180832.5100000002</v>
      </c>
      <c r="L19" s="94" t="str">
        <f>A9</f>
        <v>JE</v>
      </c>
      <c r="M19" s="92">
        <f>K19/'6.1, 6.2'!B5</f>
        <v>0.57751105269348735</v>
      </c>
      <c r="N19" s="85"/>
      <c r="O19" s="75"/>
    </row>
    <row r="20" spans="1:15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4.2590392609878014E-2</v>
      </c>
      <c r="J20" s="94" t="str">
        <f t="shared" ref="J20:J26" si="1">A10</f>
        <v>PE</v>
      </c>
      <c r="K20" s="83">
        <f t="shared" si="0"/>
        <v>130893.94800000002</v>
      </c>
      <c r="L20" s="94" t="str">
        <f t="shared" ref="L20:L26" si="2">A10</f>
        <v>PE</v>
      </c>
      <c r="M20" s="92">
        <f>K20/'6.1, 6.2'!C5</f>
        <v>1.212421990321394E-2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8.6918612008355808E-2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6" t="s">
        <v>54</v>
      </c>
      <c r="B22" s="508">
        <f>SUM(B23,D23,F23)</f>
        <v>883135.47769050638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7.9790294957155061E-2</v>
      </c>
      <c r="J22" s="94" t="str">
        <f t="shared" si="1"/>
        <v>PSE</v>
      </c>
      <c r="K22" s="83">
        <f t="shared" si="0"/>
        <v>75665.231</v>
      </c>
      <c r="L22" s="94" t="str">
        <f t="shared" si="2"/>
        <v>PSE</v>
      </c>
      <c r="M22" s="92">
        <f>K22/'6.1, 6.2'!E5</f>
        <v>7.2377781222897994E-2</v>
      </c>
      <c r="N22" s="85"/>
      <c r="O22" s="75"/>
    </row>
    <row r="23" spans="1:15" x14ac:dyDescent="0.2">
      <c r="A23" s="507"/>
      <c r="B23" s="433">
        <f>SUM(B24:B27)</f>
        <v>313390.33715203207</v>
      </c>
      <c r="C23" s="437">
        <v>5.7990576545341177E-2</v>
      </c>
      <c r="D23" s="435">
        <f>SUM(D24:D27)</f>
        <v>289610.91556719522</v>
      </c>
      <c r="E23" s="437">
        <v>5.9211098355143175E-2</v>
      </c>
      <c r="F23" s="435">
        <f>SUM(F24:F27)</f>
        <v>280134.22497127915</v>
      </c>
      <c r="G23" s="437">
        <v>5.7390638514079946E-2</v>
      </c>
      <c r="H23" s="75"/>
      <c r="I23" s="75"/>
      <c r="J23" s="94" t="str">
        <f t="shared" si="1"/>
        <v>VE</v>
      </c>
      <c r="K23" s="83">
        <f t="shared" si="0"/>
        <v>51997.545000000013</v>
      </c>
      <c r="L23" s="94" t="str">
        <f t="shared" si="2"/>
        <v>VE</v>
      </c>
      <c r="M23" s="92">
        <f>K23/'6.1, 6.2'!F5</f>
        <v>0.10610502470416069</v>
      </c>
      <c r="N23" s="85"/>
      <c r="O23" s="75"/>
    </row>
    <row r="24" spans="1:15" x14ac:dyDescent="0.2">
      <c r="A24" s="178" t="s">
        <v>8</v>
      </c>
      <c r="B24" s="188">
        <v>13953.9393152291</v>
      </c>
      <c r="C24" s="225">
        <v>2.0817170086149521E-2</v>
      </c>
      <c r="D24" s="189">
        <v>12640.7513847307</v>
      </c>
      <c r="E24" s="225">
        <v>2.0010743586677024E-2</v>
      </c>
      <c r="F24" s="189">
        <v>12080.581676771601</v>
      </c>
      <c r="G24" s="225">
        <v>1.8252881387236679E-2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</row>
    <row r="25" spans="1:15" x14ac:dyDescent="0.2">
      <c r="A25" s="178" t="s">
        <v>9</v>
      </c>
      <c r="B25" s="188">
        <v>80692.780995924797</v>
      </c>
      <c r="C25" s="225">
        <v>3.8089430256103951E-2</v>
      </c>
      <c r="D25" s="191">
        <v>93508.911050354698</v>
      </c>
      <c r="E25" s="225">
        <v>4.6650519823104926E-2</v>
      </c>
      <c r="F25" s="191">
        <v>85229.438142384897</v>
      </c>
      <c r="G25" s="225">
        <v>4.3300117277072996E-2</v>
      </c>
      <c r="H25" s="75"/>
      <c r="I25" s="75"/>
      <c r="J25" s="94" t="str">
        <f t="shared" si="1"/>
        <v>VTE</v>
      </c>
      <c r="K25" s="83">
        <f t="shared" si="0"/>
        <v>0</v>
      </c>
      <c r="L25" s="94" t="str">
        <f t="shared" si="2"/>
        <v>VTE</v>
      </c>
      <c r="M25" s="92">
        <f>K25/'6.1, 6.2'!H5</f>
        <v>0</v>
      </c>
    </row>
    <row r="26" spans="1:15" x14ac:dyDescent="0.2">
      <c r="A26" s="178" t="s">
        <v>146</v>
      </c>
      <c r="B26" s="188">
        <v>96632.2735215102</v>
      </c>
      <c r="C26" s="225">
        <v>0.10474487416619258</v>
      </c>
      <c r="D26" s="191">
        <v>45549.245848222803</v>
      </c>
      <c r="E26" s="227">
        <v>6.537777508632675E-2</v>
      </c>
      <c r="F26" s="191">
        <v>62850.797046826701</v>
      </c>
      <c r="G26" s="227">
        <v>8.4974542002235559E-2</v>
      </c>
      <c r="H26" s="75"/>
      <c r="I26" s="75"/>
      <c r="J26" s="94" t="str">
        <f t="shared" si="1"/>
        <v>FVE</v>
      </c>
      <c r="K26" s="83">
        <f t="shared" si="0"/>
        <v>48608.53800000003</v>
      </c>
      <c r="L26" s="94" t="str">
        <f t="shared" si="2"/>
        <v>FVE</v>
      </c>
      <c r="M26" s="92">
        <f>K26/'6.1, 6.2'!I5</f>
        <v>0.12379245342021149</v>
      </c>
    </row>
    <row r="27" spans="1:15" x14ac:dyDescent="0.2">
      <c r="A27" s="178" t="s">
        <v>144</v>
      </c>
      <c r="B27" s="188">
        <v>122111.343319368</v>
      </c>
      <c r="C27" s="225">
        <v>7.2136010198083342E-2</v>
      </c>
      <c r="D27" s="189">
        <v>137912.00728388701</v>
      </c>
      <c r="E27" s="227">
        <v>8.8501761753525213E-2</v>
      </c>
      <c r="F27" s="189">
        <v>119973.408105296</v>
      </c>
      <c r="G27" s="227">
        <v>7.9381436519406101E-2</v>
      </c>
      <c r="H27" s="75"/>
      <c r="I27" s="75"/>
      <c r="J27" s="75"/>
      <c r="K27" s="75"/>
      <c r="L27" s="75"/>
      <c r="M27" s="75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8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8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0.52447552447552448</v>
      </c>
      <c r="J31" s="94" t="str">
        <f t="shared" ref="J31:J38" si="5">A9</f>
        <v>JE</v>
      </c>
      <c r="K31" s="77">
        <f t="shared" ref="K31:K38" si="6">H9</f>
        <v>1527544.14</v>
      </c>
      <c r="L31" s="77">
        <f t="shared" ref="L31:L38" si="7">J9</f>
        <v>1510496.6</v>
      </c>
      <c r="M31" s="77">
        <f t="shared" ref="M31:M38" si="8">L9</f>
        <v>1142791.77</v>
      </c>
    </row>
    <row r="32" spans="1:15" x14ac:dyDescent="0.2">
      <c r="H32" s="94" t="str">
        <f t="shared" si="3"/>
        <v>PE</v>
      </c>
      <c r="I32" s="95">
        <f t="shared" si="4"/>
        <v>1.9037885149252864E-2</v>
      </c>
      <c r="J32" s="94" t="str">
        <f t="shared" si="5"/>
        <v>PE</v>
      </c>
      <c r="K32" s="77">
        <f t="shared" si="6"/>
        <v>43309.108</v>
      </c>
      <c r="L32" s="77">
        <f t="shared" si="7"/>
        <v>40997.092000000004</v>
      </c>
      <c r="M32" s="77">
        <f t="shared" si="8"/>
        <v>46587.748000000007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5.1938380806111281E-2</v>
      </c>
      <c r="J34" s="94" t="str">
        <f t="shared" si="5"/>
        <v>PSE</v>
      </c>
      <c r="K34" s="77">
        <f t="shared" si="6"/>
        <v>25726.507999999998</v>
      </c>
      <c r="L34" s="77">
        <f t="shared" si="7"/>
        <v>24105.577000000005</v>
      </c>
      <c r="M34" s="77">
        <f t="shared" si="8"/>
        <v>25833.145999999993</v>
      </c>
    </row>
    <row r="35" spans="8:13" ht="13.5" customHeight="1" x14ac:dyDescent="0.2">
      <c r="H35" s="94" t="str">
        <f t="shared" si="3"/>
        <v>VE</v>
      </c>
      <c r="I35" s="95">
        <f t="shared" si="4"/>
        <v>0.14375839482066904</v>
      </c>
      <c r="J35" s="94" t="str">
        <f t="shared" si="5"/>
        <v>VE</v>
      </c>
      <c r="K35" s="77">
        <f t="shared" si="6"/>
        <v>11196.025</v>
      </c>
      <c r="L35" s="77">
        <f t="shared" si="7"/>
        <v>15333.349000000009</v>
      </c>
      <c r="M35" s="77">
        <f t="shared" si="8"/>
        <v>25468.171000000002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</v>
      </c>
      <c r="J37" s="94" t="str">
        <f t="shared" si="5"/>
        <v>VTE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FVE</v>
      </c>
      <c r="I38" s="95">
        <f t="shared" si="4"/>
        <v>0.11816798287294296</v>
      </c>
      <c r="J38" s="94" t="str">
        <f t="shared" si="5"/>
        <v>FVE</v>
      </c>
      <c r="K38" s="77">
        <f t="shared" si="6"/>
        <v>9462.9030000000294</v>
      </c>
      <c r="L38" s="77">
        <f t="shared" si="7"/>
        <v>12319.464000000031</v>
      </c>
      <c r="M38" s="77">
        <f t="shared" si="8"/>
        <v>26826.170999999966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2020</v>
      </c>
      <c r="N1" s="8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85"/>
      <c r="O2" s="75"/>
    </row>
    <row r="3" spans="1:21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86"/>
    </row>
    <row r="4" spans="1:21" ht="13.5" customHeight="1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87"/>
    </row>
    <row r="5" spans="1:21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88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88"/>
    </row>
    <row r="7" spans="1:21" x14ac:dyDescent="0.2">
      <c r="A7" s="509" t="s">
        <v>54</v>
      </c>
      <c r="B7" s="447">
        <f>F8</f>
        <v>911.88963999999919</v>
      </c>
      <c r="C7" s="448"/>
      <c r="D7" s="448"/>
      <c r="E7" s="448"/>
      <c r="F7" s="448"/>
      <c r="G7" s="449"/>
      <c r="H7" s="447">
        <f>SUM(H8,J8,L8)</f>
        <v>517672.74000000005</v>
      </c>
      <c r="I7" s="448"/>
      <c r="J7" s="448"/>
      <c r="K7" s="448"/>
      <c r="L7" s="448"/>
      <c r="M7" s="448"/>
      <c r="N7" s="89"/>
    </row>
    <row r="8" spans="1:21" x14ac:dyDescent="0.2">
      <c r="A8" s="510"/>
      <c r="B8" s="433">
        <f>SUM(B9:B16)</f>
        <v>912.06167999999923</v>
      </c>
      <c r="C8" s="434">
        <v>4.1862167015947152E-2</v>
      </c>
      <c r="D8" s="435">
        <f>SUM(D9:D16)</f>
        <v>911.87147999999922</v>
      </c>
      <c r="E8" s="434">
        <v>4.1836789415773651E-2</v>
      </c>
      <c r="F8" s="435">
        <f>SUM(F9:F16)</f>
        <v>911.88963999999919</v>
      </c>
      <c r="G8" s="436">
        <v>4.1844367790336887E-2</v>
      </c>
      <c r="H8" s="433">
        <f>SUM(H9:H16)</f>
        <v>157330.09499999997</v>
      </c>
      <c r="I8" s="434">
        <v>1.9531678366688218E-2</v>
      </c>
      <c r="J8" s="435">
        <f>SUM(J9:J16)</f>
        <v>169875.74599999996</v>
      </c>
      <c r="K8" s="434">
        <v>2.3664553934334368E-2</v>
      </c>
      <c r="L8" s="435">
        <f>SUM(L9:L16)</f>
        <v>190466.89900000015</v>
      </c>
      <c r="M8" s="434">
        <v>2.738491001185292E-2</v>
      </c>
      <c r="N8" s="9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226.29999999999998</v>
      </c>
      <c r="C10" s="225">
        <v>2.1491400638170195E-2</v>
      </c>
      <c r="D10" s="191">
        <v>226.29999999999998</v>
      </c>
      <c r="E10" s="225">
        <v>2.1491400638170195E-2</v>
      </c>
      <c r="F10" s="191">
        <v>226.29999999999998</v>
      </c>
      <c r="G10" s="226">
        <v>2.1493543911177242E-2</v>
      </c>
      <c r="H10" s="188">
        <v>49313.012999999999</v>
      </c>
      <c r="I10" s="225">
        <v>1.1905712526748864E-2</v>
      </c>
      <c r="J10" s="191">
        <v>49263.192999999999</v>
      </c>
      <c r="K10" s="225">
        <v>1.4559089876192229E-2</v>
      </c>
      <c r="L10" s="191">
        <v>45850.302000000003</v>
      </c>
      <c r="M10" s="225">
        <v>1.4019626206277468E-2</v>
      </c>
      <c r="N10" s="83"/>
      <c r="O10" s="92"/>
    </row>
    <row r="11" spans="1:21" x14ac:dyDescent="0.2">
      <c r="A11" s="204" t="s">
        <v>21</v>
      </c>
      <c r="B11" s="188">
        <v>118.5</v>
      </c>
      <c r="C11" s="225">
        <v>8.690869086908691E-2</v>
      </c>
      <c r="D11" s="191">
        <v>118.5</v>
      </c>
      <c r="E11" s="225">
        <v>8.690869086908691E-2</v>
      </c>
      <c r="F11" s="191">
        <v>118.5</v>
      </c>
      <c r="G11" s="226">
        <v>8.690869086908691E-2</v>
      </c>
      <c r="H11" s="188">
        <v>52070.49</v>
      </c>
      <c r="I11" s="225">
        <v>8.3544965484477207E-2</v>
      </c>
      <c r="J11" s="191">
        <v>50811.432000000001</v>
      </c>
      <c r="K11" s="225">
        <v>9.4886174831931278E-2</v>
      </c>
      <c r="L11" s="191">
        <v>48159.4</v>
      </c>
      <c r="M11" s="225">
        <v>0.10417926515625474</v>
      </c>
      <c r="N11" s="83"/>
      <c r="O11" s="92"/>
    </row>
    <row r="12" spans="1:21" x14ac:dyDescent="0.2">
      <c r="A12" s="204" t="s">
        <v>22</v>
      </c>
      <c r="B12" s="188">
        <v>75.429000000000002</v>
      </c>
      <c r="C12" s="225">
        <v>8.0403397389706477E-2</v>
      </c>
      <c r="D12" s="191">
        <v>75.429000000000002</v>
      </c>
      <c r="E12" s="225">
        <v>7.9674200765169886E-2</v>
      </c>
      <c r="F12" s="191">
        <v>75.429000000000002</v>
      </c>
      <c r="G12" s="226">
        <v>7.9674200765169886E-2</v>
      </c>
      <c r="H12" s="188">
        <v>37307.870000000003</v>
      </c>
      <c r="I12" s="225">
        <v>0.1027077621562614</v>
      </c>
      <c r="J12" s="191">
        <v>33883.457999999991</v>
      </c>
      <c r="K12" s="225">
        <v>0.10127780536296728</v>
      </c>
      <c r="L12" s="191">
        <v>33470.827000000019</v>
      </c>
      <c r="M12" s="225">
        <v>9.62861757419093E-2</v>
      </c>
      <c r="N12" s="83"/>
      <c r="O12" s="92"/>
    </row>
    <row r="13" spans="1:21" x14ac:dyDescent="0.2">
      <c r="A13" s="204" t="s">
        <v>43</v>
      </c>
      <c r="B13" s="188">
        <v>34.204700000000003</v>
      </c>
      <c r="C13" s="225">
        <v>3.1260610410789404E-2</v>
      </c>
      <c r="D13" s="191">
        <v>34.204700000000003</v>
      </c>
      <c r="E13" s="225">
        <v>3.1261553246797823E-2</v>
      </c>
      <c r="F13" s="191">
        <v>34.1447</v>
      </c>
      <c r="G13" s="226">
        <v>3.1208741112777015E-2</v>
      </c>
      <c r="H13" s="188">
        <v>3534.2559999999999</v>
      </c>
      <c r="I13" s="225">
        <v>2.9369067087693646E-2</v>
      </c>
      <c r="J13" s="191">
        <v>4811.4540000000006</v>
      </c>
      <c r="K13" s="225">
        <v>2.7925592138924357E-2</v>
      </c>
      <c r="L13" s="191">
        <v>5746.2840000000006</v>
      </c>
      <c r="M13" s="225">
        <v>2.9106333441925415E-2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8.4101999999999997</v>
      </c>
      <c r="C15" s="225">
        <v>2.477855977825336E-2</v>
      </c>
      <c r="D15" s="191">
        <v>8.4101999999999997</v>
      </c>
      <c r="E15" s="227">
        <v>2.4778194764353473E-2</v>
      </c>
      <c r="F15" s="191">
        <v>8.4101999999999997</v>
      </c>
      <c r="G15" s="228">
        <v>2.4778194764353473E-2</v>
      </c>
      <c r="H15" s="188">
        <v>721.13400000000001</v>
      </c>
      <c r="I15" s="225">
        <v>9.7382487289659342E-3</v>
      </c>
      <c r="J15" s="191">
        <v>2195.9630000000002</v>
      </c>
      <c r="K15" s="227">
        <v>1.9146976824086094E-2</v>
      </c>
      <c r="L15" s="191">
        <v>1904.4550000000002</v>
      </c>
      <c r="M15" s="227">
        <v>2.386914451578814E-2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449.21777999999932</v>
      </c>
      <c r="C16" s="225">
        <v>0.21798899475747952</v>
      </c>
      <c r="D16" s="189">
        <v>449.02757999999932</v>
      </c>
      <c r="E16" s="227">
        <v>0.21788489799330824</v>
      </c>
      <c r="F16" s="189">
        <v>449.10573999999934</v>
      </c>
      <c r="G16" s="228">
        <v>0.21817610498311457</v>
      </c>
      <c r="H16" s="188">
        <v>14383.331999999993</v>
      </c>
      <c r="I16" s="225">
        <v>0.23210142812909473</v>
      </c>
      <c r="J16" s="189">
        <v>28910.245999999974</v>
      </c>
      <c r="K16" s="227">
        <v>0.28161528673087088</v>
      </c>
      <c r="L16" s="189">
        <v>55335.631000000154</v>
      </c>
      <c r="M16" s="227">
        <v>0.24266514109719686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8" t="s">
        <v>252</v>
      </c>
      <c r="C18" s="499"/>
      <c r="D18" s="499"/>
      <c r="E18" s="499"/>
      <c r="F18" s="499"/>
      <c r="G18" s="499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4.2636401635444313E-2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0.11649523466008818</v>
      </c>
      <c r="J20" s="94" t="str">
        <f t="shared" ref="J20:J26" si="1">A10</f>
        <v>PE</v>
      </c>
      <c r="K20" s="83">
        <f t="shared" si="0"/>
        <v>144426.508</v>
      </c>
      <c r="L20" s="94" t="str">
        <f t="shared" ref="L20:L26" si="2">A10</f>
        <v>PE</v>
      </c>
      <c r="M20" s="92">
        <f>K20/'6.1, 6.2'!C5</f>
        <v>1.3377690638877261E-2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8.6118594054308648E-2</v>
      </c>
      <c r="J21" s="94" t="str">
        <f t="shared" si="1"/>
        <v>PPE</v>
      </c>
      <c r="K21" s="83">
        <f t="shared" si="0"/>
        <v>151041.32199999999</v>
      </c>
      <c r="L21" s="94" t="str">
        <f t="shared" si="2"/>
        <v>PPE</v>
      </c>
      <c r="M21" s="92">
        <f>K21/'6.1, 6.2'!D5</f>
        <v>9.3175787566571328E-2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6" t="s">
        <v>54</v>
      </c>
      <c r="B22" s="508">
        <f>SUM(B23,D23,F23)</f>
        <v>1395199.102576796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8.3720508109271008E-2</v>
      </c>
      <c r="J22" s="94" t="str">
        <f t="shared" si="1"/>
        <v>PSE</v>
      </c>
      <c r="K22" s="83">
        <f t="shared" si="0"/>
        <v>104662.15500000001</v>
      </c>
      <c r="L22" s="94" t="str">
        <f t="shared" si="2"/>
        <v>PSE</v>
      </c>
      <c r="M22" s="92">
        <f>K22/'6.1, 6.2'!E5</f>
        <v>0.10011486724869763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7"/>
      <c r="B23" s="433">
        <f>SUM(B24:B27)</f>
        <v>502389.45828232786</v>
      </c>
      <c r="C23" s="437">
        <v>9.2963473605634478E-2</v>
      </c>
      <c r="D23" s="435">
        <f>SUM(D24:D27)</f>
        <v>439313.43256870529</v>
      </c>
      <c r="E23" s="437">
        <v>8.9817853769830841E-2</v>
      </c>
      <c r="F23" s="435">
        <f>SUM(F24:F27)</f>
        <v>453496.2117257627</v>
      </c>
      <c r="G23" s="437">
        <v>9.2907023971548916E-2</v>
      </c>
      <c r="H23" s="75"/>
      <c r="I23" s="75"/>
      <c r="J23" s="94" t="str">
        <f t="shared" si="1"/>
        <v>VE</v>
      </c>
      <c r="K23" s="83">
        <f t="shared" si="0"/>
        <v>14091.994000000002</v>
      </c>
      <c r="L23" s="94" t="str">
        <f t="shared" si="2"/>
        <v>VE</v>
      </c>
      <c r="M23" s="92">
        <f>K23/'6.1, 6.2'!F5</f>
        <v>2.8755807057830984E-2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25140.3288141343</v>
      </c>
      <c r="C24" s="225">
        <v>3.7505573811288065E-2</v>
      </c>
      <c r="D24" s="189">
        <v>22846.2808045245</v>
      </c>
      <c r="E24" s="225">
        <v>3.6166447165537748E-2</v>
      </c>
      <c r="F24" s="189">
        <v>35744.996754387503</v>
      </c>
      <c r="G24" s="225">
        <v>5.4008093600287209E-2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252880.83658038799</v>
      </c>
      <c r="C25" s="225">
        <v>0.11936739407358331</v>
      </c>
      <c r="D25" s="191">
        <v>226884.82959539199</v>
      </c>
      <c r="E25" s="225">
        <v>0.1131902309813228</v>
      </c>
      <c r="F25" s="191">
        <v>229842.499832317</v>
      </c>
      <c r="G25" s="225">
        <v>0.11676959762856502</v>
      </c>
      <c r="H25" s="75"/>
      <c r="I25" s="75"/>
      <c r="J25" s="94" t="str">
        <f t="shared" si="1"/>
        <v>VTE</v>
      </c>
      <c r="K25" s="83">
        <f t="shared" si="0"/>
        <v>4821.5520000000006</v>
      </c>
      <c r="L25" s="94" t="str">
        <f t="shared" si="2"/>
        <v>VTE</v>
      </c>
      <c r="M25" s="92">
        <f>K25/'6.1, 6.2'!H5</f>
        <v>1.7955434975580439E-2</v>
      </c>
      <c r="N25" s="85"/>
      <c r="O25" s="93"/>
    </row>
    <row r="26" spans="1:20" x14ac:dyDescent="0.2">
      <c r="A26" s="178" t="s">
        <v>146</v>
      </c>
      <c r="B26" s="188">
        <v>96242.137769658599</v>
      </c>
      <c r="C26" s="225">
        <v>0.10432198522085143</v>
      </c>
      <c r="D26" s="191">
        <v>44877.2132282038</v>
      </c>
      <c r="E26" s="227">
        <v>6.4413192760887625E-2</v>
      </c>
      <c r="F26" s="191">
        <v>62025.803043424203</v>
      </c>
      <c r="G26" s="227">
        <v>8.385914663912683E-2</v>
      </c>
      <c r="H26" s="75"/>
      <c r="I26" s="75"/>
      <c r="J26" s="94" t="str">
        <f t="shared" si="1"/>
        <v>FVE</v>
      </c>
      <c r="K26" s="83">
        <f t="shared" si="0"/>
        <v>98629.209000000119</v>
      </c>
      <c r="L26" s="94" t="str">
        <f t="shared" si="2"/>
        <v>FVE</v>
      </c>
      <c r="M26" s="92">
        <f>K26/'6.1, 6.2'!I5</f>
        <v>0.25118121760841294</v>
      </c>
      <c r="N26" s="85"/>
      <c r="O26" s="93"/>
    </row>
    <row r="27" spans="1:20" x14ac:dyDescent="0.2">
      <c r="A27" s="178" t="s">
        <v>144</v>
      </c>
      <c r="B27" s="188">
        <v>128126.155118147</v>
      </c>
      <c r="C27" s="225">
        <v>7.568919791563633E-2</v>
      </c>
      <c r="D27" s="189">
        <v>144705.10894058499</v>
      </c>
      <c r="E27" s="227">
        <v>9.2861073725187038E-2</v>
      </c>
      <c r="F27" s="189">
        <v>125882.912095634</v>
      </c>
      <c r="G27" s="227">
        <v>8.3291510620647602E-2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2.1493543911177242E-2</v>
      </c>
      <c r="J32" s="94" t="str">
        <f t="shared" si="5"/>
        <v>PE</v>
      </c>
      <c r="K32" s="77">
        <f t="shared" si="6"/>
        <v>49313.012999999999</v>
      </c>
      <c r="L32" s="77">
        <f t="shared" si="7"/>
        <v>49263.192999999999</v>
      </c>
      <c r="M32" s="77">
        <f t="shared" si="8"/>
        <v>45850.302000000003</v>
      </c>
    </row>
    <row r="33" spans="8:13" x14ac:dyDescent="0.2">
      <c r="H33" s="94" t="str">
        <f t="shared" si="3"/>
        <v>PPE</v>
      </c>
      <c r="I33" s="95">
        <f t="shared" si="4"/>
        <v>8.690869086908691E-2</v>
      </c>
      <c r="J33" s="94" t="str">
        <f t="shared" si="5"/>
        <v>PPE</v>
      </c>
      <c r="K33" s="77">
        <f t="shared" si="6"/>
        <v>52070.49</v>
      </c>
      <c r="L33" s="77">
        <f t="shared" si="7"/>
        <v>50811.432000000001</v>
      </c>
      <c r="M33" s="77">
        <f t="shared" si="8"/>
        <v>48159.4</v>
      </c>
    </row>
    <row r="34" spans="8:13" ht="13.5" customHeight="1" x14ac:dyDescent="0.2">
      <c r="H34" s="94" t="str">
        <f t="shared" si="3"/>
        <v>PSE</v>
      </c>
      <c r="I34" s="95">
        <f t="shared" si="4"/>
        <v>7.9674200765169886E-2</v>
      </c>
      <c r="J34" s="94" t="str">
        <f t="shared" si="5"/>
        <v>PSE</v>
      </c>
      <c r="K34" s="77">
        <f t="shared" si="6"/>
        <v>37307.870000000003</v>
      </c>
      <c r="L34" s="77">
        <f t="shared" si="7"/>
        <v>33883.457999999991</v>
      </c>
      <c r="M34" s="77">
        <f t="shared" si="8"/>
        <v>33470.827000000019</v>
      </c>
    </row>
    <row r="35" spans="8:13" ht="12.75" customHeight="1" x14ac:dyDescent="0.2">
      <c r="H35" s="94" t="str">
        <f t="shared" si="3"/>
        <v>VE</v>
      </c>
      <c r="I35" s="95">
        <f t="shared" si="4"/>
        <v>3.1208741112777015E-2</v>
      </c>
      <c r="J35" s="94" t="str">
        <f t="shared" si="5"/>
        <v>VE</v>
      </c>
      <c r="K35" s="77">
        <f t="shared" si="6"/>
        <v>3534.2559999999999</v>
      </c>
      <c r="L35" s="77">
        <f t="shared" si="7"/>
        <v>4811.4540000000006</v>
      </c>
      <c r="M35" s="77">
        <f t="shared" si="8"/>
        <v>5746.2840000000006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2.4778194764353473E-2</v>
      </c>
      <c r="J37" s="94" t="str">
        <f t="shared" si="5"/>
        <v>VTE</v>
      </c>
      <c r="K37" s="77">
        <f t="shared" si="6"/>
        <v>721.13400000000001</v>
      </c>
      <c r="L37" s="77">
        <f t="shared" si="7"/>
        <v>2195.9630000000002</v>
      </c>
      <c r="M37" s="77">
        <f t="shared" si="8"/>
        <v>1904.4550000000002</v>
      </c>
    </row>
    <row r="38" spans="8:13" ht="12.75" customHeight="1" x14ac:dyDescent="0.2">
      <c r="H38" s="94" t="str">
        <f t="shared" si="3"/>
        <v>FVE</v>
      </c>
      <c r="I38" s="95">
        <f t="shared" si="4"/>
        <v>0.21817610498311457</v>
      </c>
      <c r="J38" s="94" t="str">
        <f t="shared" si="5"/>
        <v>FVE</v>
      </c>
      <c r="K38" s="77">
        <f t="shared" si="6"/>
        <v>14383.331999999993</v>
      </c>
      <c r="L38" s="77">
        <f t="shared" si="7"/>
        <v>28910.245999999974</v>
      </c>
      <c r="M38" s="77">
        <f t="shared" si="8"/>
        <v>55335.631000000154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342</v>
      </c>
      <c r="M1" s="53" t="str">
        <f>Titulní!A35</f>
        <v>I. čtvrtletí 2020</v>
      </c>
    </row>
    <row r="2" spans="1:24" ht="6" customHeight="1" x14ac:dyDescent="0.2">
      <c r="A2" s="333"/>
    </row>
    <row r="3" spans="1:24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4" ht="13.5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4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9" t="s">
        <v>54</v>
      </c>
      <c r="B7" s="447">
        <f>F8</f>
        <v>1048.9106999999999</v>
      </c>
      <c r="C7" s="448"/>
      <c r="D7" s="448"/>
      <c r="E7" s="448"/>
      <c r="F7" s="448"/>
      <c r="G7" s="449"/>
      <c r="H7" s="447">
        <f>SUM(H8,J8,L8)</f>
        <v>1087413.8539999998</v>
      </c>
      <c r="I7" s="448"/>
      <c r="J7" s="448"/>
      <c r="K7" s="448"/>
      <c r="L7" s="448"/>
      <c r="M7" s="448"/>
      <c r="N7" s="80"/>
    </row>
    <row r="8" spans="1:24" x14ac:dyDescent="0.2">
      <c r="A8" s="510"/>
      <c r="B8" s="433">
        <f>SUM(B9:B16)</f>
        <v>1048.91336</v>
      </c>
      <c r="C8" s="434">
        <v>4.8143439445431299E-2</v>
      </c>
      <c r="D8" s="435">
        <f>SUM(D9:D16)</f>
        <v>1048.9063599999999</v>
      </c>
      <c r="E8" s="434">
        <v>4.8123968632274472E-2</v>
      </c>
      <c r="F8" s="435">
        <f>SUM(F9:F16)</f>
        <v>1048.9106999999999</v>
      </c>
      <c r="G8" s="436">
        <v>4.8131926479633824E-2</v>
      </c>
      <c r="H8" s="433">
        <f>SUM(H9:H16)</f>
        <v>385355.18699999998</v>
      </c>
      <c r="I8" s="434">
        <v>4.7839757354872212E-2</v>
      </c>
      <c r="J8" s="435">
        <f>SUM(J9:J16)</f>
        <v>347636.01299999998</v>
      </c>
      <c r="K8" s="434">
        <v>4.8427461676344694E-2</v>
      </c>
      <c r="L8" s="435">
        <f>SUM(L9:L16)</f>
        <v>354422.65399999998</v>
      </c>
      <c r="M8" s="434">
        <v>5.0958106300413253E-2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539.9559999999999</v>
      </c>
      <c r="C10" s="225">
        <v>5.1278880790913937E-2</v>
      </c>
      <c r="D10" s="191">
        <v>539.9559999999999</v>
      </c>
      <c r="E10" s="225">
        <v>5.1278880790913937E-2</v>
      </c>
      <c r="F10" s="191">
        <v>539.9559999999999</v>
      </c>
      <c r="G10" s="226">
        <v>5.1283994680086688E-2</v>
      </c>
      <c r="H10" s="188">
        <v>201702.69899999999</v>
      </c>
      <c r="I10" s="225">
        <v>4.8697376292204164E-2</v>
      </c>
      <c r="J10" s="191">
        <v>169482.60400000002</v>
      </c>
      <c r="K10" s="225">
        <v>5.0088358342649388E-2</v>
      </c>
      <c r="L10" s="191">
        <v>170479.27</v>
      </c>
      <c r="M10" s="225">
        <v>5.2127369658744052E-2</v>
      </c>
      <c r="N10" s="83"/>
      <c r="O10" s="92"/>
      <c r="X10" s="77"/>
    </row>
    <row r="11" spans="1:24" x14ac:dyDescent="0.2">
      <c r="A11" s="204" t="s">
        <v>21</v>
      </c>
      <c r="B11" s="188">
        <v>400</v>
      </c>
      <c r="C11" s="225">
        <v>0.29336266960029334</v>
      </c>
      <c r="D11" s="191">
        <v>400</v>
      </c>
      <c r="E11" s="225">
        <v>0.29336266960029334</v>
      </c>
      <c r="F11" s="191">
        <v>400</v>
      </c>
      <c r="G11" s="226">
        <v>0.29336266960029334</v>
      </c>
      <c r="H11" s="188">
        <v>159644.99</v>
      </c>
      <c r="I11" s="225">
        <v>0.25614383846435301</v>
      </c>
      <c r="J11" s="191">
        <v>144266.57999999999</v>
      </c>
      <c r="K11" s="225">
        <v>0.26940598588689252</v>
      </c>
      <c r="L11" s="191">
        <v>154773.47</v>
      </c>
      <c r="M11" s="225">
        <v>0.33480870547148922</v>
      </c>
      <c r="N11" s="83"/>
      <c r="O11" s="92"/>
      <c r="X11" s="77"/>
    </row>
    <row r="12" spans="1:24" x14ac:dyDescent="0.2">
      <c r="A12" s="204" t="s">
        <v>22</v>
      </c>
      <c r="B12" s="188">
        <v>20.302</v>
      </c>
      <c r="C12" s="225">
        <v>2.1640877829559198E-2</v>
      </c>
      <c r="D12" s="191">
        <v>20.302</v>
      </c>
      <c r="E12" s="225">
        <v>2.1444611806261237E-2</v>
      </c>
      <c r="F12" s="191">
        <v>20.302</v>
      </c>
      <c r="G12" s="226">
        <v>2.1444611806261237E-2</v>
      </c>
      <c r="H12" s="188">
        <v>8233.4040000000005</v>
      </c>
      <c r="I12" s="225">
        <v>2.2666383788954213E-2</v>
      </c>
      <c r="J12" s="191">
        <v>6949.4219999999996</v>
      </c>
      <c r="K12" s="225">
        <v>2.0771852999806658E-2</v>
      </c>
      <c r="L12" s="191">
        <v>7245.3549999999996</v>
      </c>
      <c r="M12" s="225">
        <v>2.084285293705234E-2</v>
      </c>
      <c r="N12" s="83"/>
      <c r="O12" s="92"/>
      <c r="X12" s="77"/>
    </row>
    <row r="13" spans="1:24" x14ac:dyDescent="0.2">
      <c r="A13" s="204" t="s">
        <v>43</v>
      </c>
      <c r="B13" s="188">
        <v>7.8679999999999968</v>
      </c>
      <c r="C13" s="225">
        <v>7.1907802937049847E-3</v>
      </c>
      <c r="D13" s="191">
        <v>7.8679999999999968</v>
      </c>
      <c r="E13" s="225">
        <v>7.190997171318712E-3</v>
      </c>
      <c r="F13" s="191">
        <v>7.8549999999999969</v>
      </c>
      <c r="G13" s="226">
        <v>7.17958164637157E-3</v>
      </c>
      <c r="H13" s="188">
        <v>2288.0170000000007</v>
      </c>
      <c r="I13" s="225">
        <v>1.9013032663956309E-2</v>
      </c>
      <c r="J13" s="191">
        <v>3206.8829999999989</v>
      </c>
      <c r="K13" s="225">
        <v>1.8612691027545959E-2</v>
      </c>
      <c r="L13" s="191">
        <v>3660.4280000000008</v>
      </c>
      <c r="M13" s="225">
        <v>1.8540962804511608E-2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67.91</v>
      </c>
      <c r="C15" s="225">
        <v>0.20007990232588826</v>
      </c>
      <c r="D15" s="191">
        <v>67.91</v>
      </c>
      <c r="E15" s="227">
        <v>0.20007695494129085</v>
      </c>
      <c r="F15" s="191">
        <v>67.91</v>
      </c>
      <c r="G15" s="228">
        <v>0.20007695494129085</v>
      </c>
      <c r="H15" s="188">
        <v>13172.403999999997</v>
      </c>
      <c r="I15" s="225">
        <v>0.17788115178375413</v>
      </c>
      <c r="J15" s="191">
        <v>23315.229000000003</v>
      </c>
      <c r="K15" s="227">
        <v>0.20328946767830788</v>
      </c>
      <c r="L15" s="191">
        <v>17048.565000000002</v>
      </c>
      <c r="M15" s="227">
        <v>0.21367512583484916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12.877359999999989</v>
      </c>
      <c r="C16" s="225">
        <v>6.2489128581023172E-3</v>
      </c>
      <c r="D16" s="189">
        <v>12.870359999999987</v>
      </c>
      <c r="E16" s="227">
        <v>6.2451778034150066E-3</v>
      </c>
      <c r="F16" s="189">
        <v>12.887699999999988</v>
      </c>
      <c r="G16" s="228">
        <v>6.2608600553421719E-3</v>
      </c>
      <c r="H16" s="188">
        <v>313.673</v>
      </c>
      <c r="I16" s="225">
        <v>5.0616888538439885E-3</v>
      </c>
      <c r="J16" s="189">
        <v>415.29500000000007</v>
      </c>
      <c r="K16" s="227">
        <v>4.0453969330768455E-3</v>
      </c>
      <c r="L16" s="189">
        <v>1215.5660000000003</v>
      </c>
      <c r="M16" s="227">
        <v>5.3306610871204207E-3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8" t="s">
        <v>252</v>
      </c>
      <c r="C18" s="499"/>
      <c r="D18" s="499"/>
      <c r="E18" s="499"/>
      <c r="F18" s="499"/>
      <c r="G18" s="499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1.4658122320534268E-2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2.2286539463524165E-2</v>
      </c>
      <c r="J20" s="94" t="str">
        <f t="shared" ref="J20:J26" si="1">A10</f>
        <v>PE</v>
      </c>
      <c r="K20" s="83">
        <f t="shared" si="0"/>
        <v>541664.57299999997</v>
      </c>
      <c r="L20" s="94" t="str">
        <f t="shared" ref="L20:L26" si="2">A10</f>
        <v>PE</v>
      </c>
      <c r="M20" s="92">
        <f>K20/'6.1, 6.2'!C5</f>
        <v>5.0172376165416595E-2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3.0485559415661459E-2</v>
      </c>
      <c r="J21" s="94" t="str">
        <f t="shared" si="1"/>
        <v>PPE</v>
      </c>
      <c r="K21" s="83">
        <f t="shared" si="0"/>
        <v>458685.03999999992</v>
      </c>
      <c r="L21" s="94" t="str">
        <f t="shared" si="2"/>
        <v>PPE</v>
      </c>
      <c r="M21" s="92">
        <f>K21/'6.1, 6.2'!D5</f>
        <v>0.28295793019478649</v>
      </c>
      <c r="N21" s="85"/>
      <c r="O21" s="75"/>
    </row>
    <row r="22" spans="1:15" x14ac:dyDescent="0.2">
      <c r="A22" s="506" t="s">
        <v>54</v>
      </c>
      <c r="B22" s="508">
        <f>SUM(B23,D23,F23)</f>
        <v>354956.40500000003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2.4882917984133363E-2</v>
      </c>
      <c r="J22" s="94" t="str">
        <f t="shared" si="1"/>
        <v>PSE</v>
      </c>
      <c r="K22" s="83">
        <f t="shared" si="0"/>
        <v>22428.181</v>
      </c>
      <c r="L22" s="94" t="str">
        <f t="shared" si="2"/>
        <v>PSE</v>
      </c>
      <c r="M22" s="92">
        <f>K22/'6.1, 6.2'!E5</f>
        <v>2.1453737154989425E-2</v>
      </c>
      <c r="N22" s="85"/>
      <c r="O22" s="75"/>
    </row>
    <row r="23" spans="1:15" x14ac:dyDescent="0.2">
      <c r="A23" s="507"/>
      <c r="B23" s="433">
        <f>SUM(B24:B27)</f>
        <v>126101.64199999999</v>
      </c>
      <c r="C23" s="437">
        <v>2.3334181230184724E-2</v>
      </c>
      <c r="D23" s="435">
        <f>SUM(D24:D27)</f>
        <v>114291.375</v>
      </c>
      <c r="E23" s="437">
        <v>2.336692949924191E-2</v>
      </c>
      <c r="F23" s="435">
        <f>SUM(F24:F27)</f>
        <v>114563.38800000001</v>
      </c>
      <c r="G23" s="437">
        <v>2.347041311475017E-2</v>
      </c>
      <c r="H23" s="75"/>
      <c r="I23" s="75"/>
      <c r="J23" s="94" t="str">
        <f t="shared" si="1"/>
        <v>VE</v>
      </c>
      <c r="K23" s="83">
        <f t="shared" si="0"/>
        <v>9155.3280000000013</v>
      </c>
      <c r="L23" s="94" t="str">
        <f t="shared" si="2"/>
        <v>VE</v>
      </c>
      <c r="M23" s="92">
        <f>K23/'6.1, 6.2'!F5</f>
        <v>1.8682157082891008E-2</v>
      </c>
      <c r="N23" s="85"/>
      <c r="O23" s="75"/>
    </row>
    <row r="24" spans="1:15" x14ac:dyDescent="0.2">
      <c r="A24" s="178" t="s">
        <v>8</v>
      </c>
      <c r="B24" s="188">
        <v>10175.123</v>
      </c>
      <c r="C24" s="225">
        <v>1.5179746833735911E-2</v>
      </c>
      <c r="D24" s="189">
        <v>9016.99</v>
      </c>
      <c r="E24" s="225">
        <v>1.4274204857124866E-2</v>
      </c>
      <c r="F24" s="189">
        <v>9594.2780000000002</v>
      </c>
      <c r="G24" s="225">
        <v>1.4496257135275135E-2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46205.680999999997</v>
      </c>
      <c r="C25" s="225">
        <v>2.1810477246708967E-2</v>
      </c>
      <c r="D25" s="191">
        <v>44905.214</v>
      </c>
      <c r="E25" s="225">
        <v>2.2402694591745251E-2</v>
      </c>
      <c r="F25" s="191">
        <v>44643.245000000003</v>
      </c>
      <c r="G25" s="225">
        <v>2.2680634605378051E-2</v>
      </c>
      <c r="H25" s="75"/>
      <c r="I25" s="75"/>
      <c r="J25" s="94" t="str">
        <f t="shared" si="1"/>
        <v>VTE</v>
      </c>
      <c r="K25" s="83">
        <f t="shared" si="0"/>
        <v>53536.198000000004</v>
      </c>
      <c r="L25" s="94" t="str">
        <f t="shared" si="2"/>
        <v>VTE</v>
      </c>
      <c r="M25" s="92">
        <f>K25/'6.1, 6.2'!H5</f>
        <v>0.1993685274013014</v>
      </c>
      <c r="N25" s="85"/>
      <c r="O25" s="93"/>
    </row>
    <row r="26" spans="1:15" x14ac:dyDescent="0.2">
      <c r="A26" s="178" t="s">
        <v>146</v>
      </c>
      <c r="B26" s="188">
        <v>26215.347000000002</v>
      </c>
      <c r="C26" s="225">
        <v>2.841621254131867E-2</v>
      </c>
      <c r="D26" s="191">
        <v>23238.319</v>
      </c>
      <c r="E26" s="227">
        <v>3.335444011584203E-2</v>
      </c>
      <c r="F26" s="191">
        <v>22458.721000000001</v>
      </c>
      <c r="G26" s="227">
        <v>3.0364285269272408E-2</v>
      </c>
      <c r="H26" s="75"/>
      <c r="I26" s="75"/>
      <c r="J26" s="94" t="str">
        <f t="shared" si="1"/>
        <v>FVE</v>
      </c>
      <c r="K26" s="83">
        <f t="shared" si="0"/>
        <v>1944.5340000000003</v>
      </c>
      <c r="L26" s="94" t="str">
        <f t="shared" si="2"/>
        <v>FVE</v>
      </c>
      <c r="M26" s="92">
        <f>K26/'6.1, 6.2'!I5</f>
        <v>4.9521883299394323E-3</v>
      </c>
      <c r="N26" s="85"/>
      <c r="O26" s="93"/>
    </row>
    <row r="27" spans="1:15" x14ac:dyDescent="0.2">
      <c r="A27" s="178" t="s">
        <v>144</v>
      </c>
      <c r="B27" s="188">
        <v>43505.491000000002</v>
      </c>
      <c r="C27" s="225">
        <v>2.5700417808366353E-2</v>
      </c>
      <c r="D27" s="189">
        <v>37130.851999999999</v>
      </c>
      <c r="E27" s="227">
        <v>2.3827844160407216E-2</v>
      </c>
      <c r="F27" s="189">
        <v>37867.144</v>
      </c>
      <c r="G27" s="227">
        <v>2.5055121256278776E-2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5.1283994680086688E-2</v>
      </c>
      <c r="J32" s="94" t="str">
        <f t="shared" si="5"/>
        <v>PE</v>
      </c>
      <c r="K32" s="77">
        <f t="shared" si="6"/>
        <v>201702.69899999999</v>
      </c>
      <c r="L32" s="77">
        <f t="shared" si="7"/>
        <v>169482.60400000002</v>
      </c>
      <c r="M32" s="77">
        <f t="shared" si="8"/>
        <v>170479.27</v>
      </c>
    </row>
    <row r="33" spans="8:13" ht="12.75" customHeight="1" x14ac:dyDescent="0.2">
      <c r="H33" s="94" t="str">
        <f t="shared" si="3"/>
        <v>PPE</v>
      </c>
      <c r="I33" s="95">
        <f t="shared" si="4"/>
        <v>0.29336266960029334</v>
      </c>
      <c r="J33" s="94" t="str">
        <f t="shared" si="5"/>
        <v>PPE</v>
      </c>
      <c r="K33" s="77">
        <f t="shared" si="6"/>
        <v>159644.99</v>
      </c>
      <c r="L33" s="77">
        <f t="shared" si="7"/>
        <v>144266.57999999999</v>
      </c>
      <c r="M33" s="77">
        <f t="shared" si="8"/>
        <v>154773.47</v>
      </c>
    </row>
    <row r="34" spans="8:13" x14ac:dyDescent="0.2">
      <c r="H34" s="94" t="str">
        <f t="shared" si="3"/>
        <v>PSE</v>
      </c>
      <c r="I34" s="95">
        <f t="shared" si="4"/>
        <v>2.1444611806261237E-2</v>
      </c>
      <c r="J34" s="94" t="str">
        <f t="shared" si="5"/>
        <v>PSE</v>
      </c>
      <c r="K34" s="77">
        <f t="shared" si="6"/>
        <v>8233.4040000000005</v>
      </c>
      <c r="L34" s="77">
        <f t="shared" si="7"/>
        <v>6949.4219999999996</v>
      </c>
      <c r="M34" s="77">
        <f t="shared" si="8"/>
        <v>7245.3549999999996</v>
      </c>
    </row>
    <row r="35" spans="8:13" ht="13.5" customHeight="1" x14ac:dyDescent="0.2">
      <c r="H35" s="94" t="str">
        <f t="shared" si="3"/>
        <v>VE</v>
      </c>
      <c r="I35" s="95">
        <f t="shared" si="4"/>
        <v>7.17958164637157E-3</v>
      </c>
      <c r="J35" s="94" t="str">
        <f t="shared" si="5"/>
        <v>VE</v>
      </c>
      <c r="K35" s="77">
        <f t="shared" si="6"/>
        <v>2288.0170000000007</v>
      </c>
      <c r="L35" s="77">
        <f t="shared" si="7"/>
        <v>3206.8829999999989</v>
      </c>
      <c r="M35" s="77">
        <f t="shared" si="8"/>
        <v>3660.4280000000008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0.20007695494129085</v>
      </c>
      <c r="J37" s="94" t="str">
        <f t="shared" si="5"/>
        <v>VTE</v>
      </c>
      <c r="K37" s="77">
        <f t="shared" si="6"/>
        <v>13172.403999999997</v>
      </c>
      <c r="L37" s="77">
        <f t="shared" si="7"/>
        <v>23315.229000000003</v>
      </c>
      <c r="M37" s="77">
        <f t="shared" si="8"/>
        <v>17048.565000000002</v>
      </c>
    </row>
    <row r="38" spans="8:13" ht="12.75" customHeight="1" x14ac:dyDescent="0.2">
      <c r="H38" s="94" t="str">
        <f t="shared" si="3"/>
        <v>FVE</v>
      </c>
      <c r="I38" s="95">
        <f t="shared" si="4"/>
        <v>6.2608600553421719E-3</v>
      </c>
      <c r="J38" s="94" t="str">
        <f t="shared" si="5"/>
        <v>FVE</v>
      </c>
      <c r="K38" s="77">
        <f t="shared" si="6"/>
        <v>313.673</v>
      </c>
      <c r="L38" s="77">
        <f t="shared" si="7"/>
        <v>415.29500000000007</v>
      </c>
      <c r="M38" s="77">
        <f t="shared" si="8"/>
        <v>1215.5660000000003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343</v>
      </c>
      <c r="M1" s="53" t="str">
        <f>Titulní!A35</f>
        <v>I. čtvrtletí 2020</v>
      </c>
    </row>
    <row r="2" spans="1:24" ht="6" customHeight="1" x14ac:dyDescent="0.2">
      <c r="A2" s="333"/>
    </row>
    <row r="3" spans="1:24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4" ht="13.5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4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9" t="s">
        <v>54</v>
      </c>
      <c r="B7" s="447">
        <f>F8</f>
        <v>2730.8264300000001</v>
      </c>
      <c r="C7" s="448"/>
      <c r="D7" s="448"/>
      <c r="E7" s="448"/>
      <c r="F7" s="448"/>
      <c r="G7" s="449"/>
      <c r="H7" s="447">
        <f>SUM(H8,J8,L8)</f>
        <v>3356968.5669999998</v>
      </c>
      <c r="I7" s="448"/>
      <c r="J7" s="448"/>
      <c r="K7" s="448"/>
      <c r="L7" s="448"/>
      <c r="M7" s="448"/>
      <c r="N7" s="80"/>
    </row>
    <row r="8" spans="1:24" x14ac:dyDescent="0.2">
      <c r="A8" s="510"/>
      <c r="B8" s="433">
        <f>SUM(B9:B16)</f>
        <v>2727.3090099999999</v>
      </c>
      <c r="C8" s="434">
        <v>0.12517910551917669</v>
      </c>
      <c r="D8" s="435">
        <f>SUM(D9:D16)</f>
        <v>2730.8567499999999</v>
      </c>
      <c r="E8" s="434">
        <v>0.12529208477316794</v>
      </c>
      <c r="F8" s="435">
        <f>SUM(F9:F16)</f>
        <v>2730.8264300000001</v>
      </c>
      <c r="G8" s="436">
        <v>0.12531089344154933</v>
      </c>
      <c r="H8" s="433">
        <f>SUM(H9:H16)</f>
        <v>1127860.1340000001</v>
      </c>
      <c r="I8" s="434">
        <v>0.14001772121155767</v>
      </c>
      <c r="J8" s="435">
        <f>SUM(J9:J16)</f>
        <v>1009294.7530000001</v>
      </c>
      <c r="K8" s="434">
        <v>0.14059988362322892</v>
      </c>
      <c r="L8" s="435">
        <f>SUM(L9:L16)</f>
        <v>1219813.6799999997</v>
      </c>
      <c r="M8" s="434">
        <v>0.17538211643812776</v>
      </c>
      <c r="N8" s="10"/>
    </row>
    <row r="9" spans="1:24" x14ac:dyDescent="0.2">
      <c r="A9" s="204" t="s">
        <v>7</v>
      </c>
      <c r="B9" s="188">
        <v>2040</v>
      </c>
      <c r="C9" s="225">
        <v>0.47552447552447552</v>
      </c>
      <c r="D9" s="189">
        <v>2040</v>
      </c>
      <c r="E9" s="225">
        <v>0.47552447552447552</v>
      </c>
      <c r="F9" s="189">
        <v>2040</v>
      </c>
      <c r="G9" s="226">
        <v>0.47552447552447552</v>
      </c>
      <c r="H9" s="188">
        <v>1030537.11</v>
      </c>
      <c r="I9" s="225">
        <v>0.40285550351459709</v>
      </c>
      <c r="J9" s="189">
        <v>911572.75</v>
      </c>
      <c r="K9" s="225">
        <v>0.37636112690167189</v>
      </c>
      <c r="L9" s="189">
        <v>1116455.8899999999</v>
      </c>
      <c r="M9" s="225">
        <v>0.49417153761708438</v>
      </c>
      <c r="N9" s="83"/>
      <c r="O9" s="92"/>
      <c r="X9" s="77"/>
    </row>
    <row r="10" spans="1:24" x14ac:dyDescent="0.2">
      <c r="A10" s="204" t="s">
        <v>20</v>
      </c>
      <c r="B10" s="188">
        <v>15.260000000000002</v>
      </c>
      <c r="C10" s="225">
        <v>1.4492212714912825E-3</v>
      </c>
      <c r="D10" s="191">
        <v>15.260000000000002</v>
      </c>
      <c r="E10" s="225">
        <v>1.4492212714912825E-3</v>
      </c>
      <c r="F10" s="191">
        <v>15.260000000000002</v>
      </c>
      <c r="G10" s="226">
        <v>1.4493657979874714E-3</v>
      </c>
      <c r="H10" s="188">
        <v>7500.5169999999998</v>
      </c>
      <c r="I10" s="225">
        <v>1.8108607398212072E-3</v>
      </c>
      <c r="J10" s="191">
        <v>6839.2119999999995</v>
      </c>
      <c r="K10" s="225">
        <v>2.0212393092411286E-3</v>
      </c>
      <c r="L10" s="191">
        <v>6856.2479999999996</v>
      </c>
      <c r="M10" s="225">
        <v>2.0964318651060894E-3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78.391000000000005</v>
      </c>
      <c r="C12" s="225">
        <v>8.3560735589448099E-2</v>
      </c>
      <c r="D12" s="191">
        <v>81.991000000000014</v>
      </c>
      <c r="E12" s="225">
        <v>8.6605515053057108E-2</v>
      </c>
      <c r="F12" s="191">
        <v>81.991000000000014</v>
      </c>
      <c r="G12" s="226">
        <v>8.6605515053057108E-2</v>
      </c>
      <c r="H12" s="188">
        <v>42828.782999999989</v>
      </c>
      <c r="I12" s="225">
        <v>0.11790671667415294</v>
      </c>
      <c r="J12" s="191">
        <v>41562.344000000005</v>
      </c>
      <c r="K12" s="225">
        <v>0.12423002947517023</v>
      </c>
      <c r="L12" s="191">
        <v>45161.126999999993</v>
      </c>
      <c r="M12" s="225">
        <v>0.12991588797685466</v>
      </c>
      <c r="N12" s="83"/>
      <c r="O12" s="92"/>
      <c r="X12" s="77"/>
    </row>
    <row r="13" spans="1:24" x14ac:dyDescent="0.2">
      <c r="A13" s="204" t="s">
        <v>43</v>
      </c>
      <c r="B13" s="188">
        <v>16.517099999999992</v>
      </c>
      <c r="C13" s="225">
        <v>1.5095429230955084E-2</v>
      </c>
      <c r="D13" s="191">
        <v>16.530099999999994</v>
      </c>
      <c r="E13" s="225">
        <v>1.5107765930556107E-2</v>
      </c>
      <c r="F13" s="191">
        <v>16.520099999999992</v>
      </c>
      <c r="G13" s="226">
        <v>1.5099606207030295E-2</v>
      </c>
      <c r="H13" s="188">
        <v>2188.6410000000001</v>
      </c>
      <c r="I13" s="225">
        <v>1.8187234982377311E-2</v>
      </c>
      <c r="J13" s="191">
        <v>2717.3220000000024</v>
      </c>
      <c r="K13" s="225">
        <v>1.5771287823208174E-2</v>
      </c>
      <c r="L13" s="191">
        <v>6319.6160000000009</v>
      </c>
      <c r="M13" s="225">
        <v>3.2010400203144662E-2</v>
      </c>
      <c r="N13" s="83"/>
      <c r="O13" s="92"/>
      <c r="X13" s="77"/>
    </row>
    <row r="14" spans="1:24" x14ac:dyDescent="0.2">
      <c r="A14" s="204" t="s">
        <v>44</v>
      </c>
      <c r="B14" s="188">
        <v>475</v>
      </c>
      <c r="C14" s="225">
        <v>0.40546308151941957</v>
      </c>
      <c r="D14" s="191">
        <v>475</v>
      </c>
      <c r="E14" s="225">
        <v>0.40546308151941957</v>
      </c>
      <c r="F14" s="191">
        <v>475</v>
      </c>
      <c r="G14" s="226">
        <v>0.40546308151941957</v>
      </c>
      <c r="H14" s="188">
        <v>40862.68</v>
      </c>
      <c r="I14" s="225">
        <v>0.36415132373602954</v>
      </c>
      <c r="J14" s="191">
        <v>39519.61</v>
      </c>
      <c r="K14" s="225">
        <v>0.34959178210592556</v>
      </c>
      <c r="L14" s="191">
        <v>32368.14</v>
      </c>
      <c r="M14" s="225">
        <v>0.29330646514681025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10.91</v>
      </c>
      <c r="C15" s="225">
        <v>3.2143597914525715E-2</v>
      </c>
      <c r="D15" s="191">
        <v>10.91</v>
      </c>
      <c r="E15" s="227">
        <v>3.2143124405970891E-2</v>
      </c>
      <c r="F15" s="191">
        <v>10.91</v>
      </c>
      <c r="G15" s="228">
        <v>3.2143124405970891E-2</v>
      </c>
      <c r="H15" s="188">
        <v>1250.854</v>
      </c>
      <c r="I15" s="225">
        <v>1.6891628151802514E-2</v>
      </c>
      <c r="J15" s="191">
        <v>2521.0929999999998</v>
      </c>
      <c r="K15" s="227">
        <v>2.1981840879088436E-2</v>
      </c>
      <c r="L15" s="191">
        <v>2242.1990000000001</v>
      </c>
      <c r="M15" s="227">
        <v>2.8102198247874407E-2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91.23090999999981</v>
      </c>
      <c r="C16" s="225">
        <v>4.4271031217219571E-2</v>
      </c>
      <c r="D16" s="189">
        <v>91.1656499999998</v>
      </c>
      <c r="E16" s="227">
        <v>4.4236967249859413E-2</v>
      </c>
      <c r="F16" s="189">
        <v>91.145329999999802</v>
      </c>
      <c r="G16" s="228">
        <v>4.4278510194059435E-2</v>
      </c>
      <c r="H16" s="188">
        <v>2691.549000000005</v>
      </c>
      <c r="I16" s="225">
        <v>4.3433077035240394E-2</v>
      </c>
      <c r="J16" s="189">
        <v>4562.421999999995</v>
      </c>
      <c r="K16" s="227">
        <v>4.4442644303934083E-2</v>
      </c>
      <c r="L16" s="189">
        <v>10410.459999999979</v>
      </c>
      <c r="M16" s="227">
        <v>4.565332859015761E-2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8" t="s">
        <v>252</v>
      </c>
      <c r="C18" s="499"/>
      <c r="D18" s="499"/>
      <c r="E18" s="499"/>
      <c r="F18" s="499"/>
      <c r="G18" s="499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5.5898873800560835E-2</v>
      </c>
      <c r="J19" s="94" t="str">
        <f>A9</f>
        <v>JE</v>
      </c>
      <c r="K19" s="83">
        <f t="shared" ref="K19:K26" si="0">H9+J9+L9</f>
        <v>3058565.75</v>
      </c>
      <c r="L19" s="94" t="str">
        <f>A9</f>
        <v>JE</v>
      </c>
      <c r="M19" s="92">
        <f>K19/'6.1, 6.2'!B5</f>
        <v>0.42248894730651276</v>
      </c>
      <c r="N19" s="85"/>
      <c r="O19" s="75"/>
    </row>
    <row r="20" spans="1:15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5.3339193467273095E-2</v>
      </c>
      <c r="J20" s="94" t="str">
        <f t="shared" ref="J20:J26" si="1">A10</f>
        <v>PE</v>
      </c>
      <c r="K20" s="83">
        <f t="shared" si="0"/>
        <v>21195.976999999999</v>
      </c>
      <c r="L20" s="94" t="str">
        <f t="shared" ref="L20:L26" si="2">A10</f>
        <v>PE</v>
      </c>
      <c r="M20" s="92">
        <f>K20/'6.1, 6.2'!C5</f>
        <v>1.9633045693714184E-3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4.6430323421539764E-2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6" t="s">
        <v>54</v>
      </c>
      <c r="B22" s="508">
        <f>SUM(B23,D23,F23)</f>
        <v>771228.6484020818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4.7669153271239356E-2</v>
      </c>
      <c r="J22" s="94" t="str">
        <f t="shared" si="1"/>
        <v>PSE</v>
      </c>
      <c r="K22" s="83">
        <f t="shared" si="0"/>
        <v>129552.25399999999</v>
      </c>
      <c r="L22" s="94" t="str">
        <f t="shared" si="2"/>
        <v>PSE</v>
      </c>
      <c r="M22" s="92">
        <f>K22/'6.1, 6.2'!E5</f>
        <v>0.12392355872071956</v>
      </c>
      <c r="N22" s="85"/>
      <c r="O22" s="75"/>
    </row>
    <row r="23" spans="1:15" x14ac:dyDescent="0.2">
      <c r="A23" s="507"/>
      <c r="B23" s="433">
        <f>SUM(B24:B27)</f>
        <v>277394.4444033514</v>
      </c>
      <c r="C23" s="437">
        <v>5.1329801383190578E-2</v>
      </c>
      <c r="D23" s="435">
        <f>SUM(D24:D27)</f>
        <v>246454.92674295156</v>
      </c>
      <c r="E23" s="437">
        <v>5.0387834584572792E-2</v>
      </c>
      <c r="F23" s="435">
        <f>SUM(F24:F27)</f>
        <v>247379.27725577878</v>
      </c>
      <c r="G23" s="437">
        <v>5.0680186179737005E-2</v>
      </c>
      <c r="H23" s="75"/>
      <c r="I23" s="75"/>
      <c r="J23" s="94" t="str">
        <f t="shared" si="1"/>
        <v>VE</v>
      </c>
      <c r="K23" s="83">
        <f t="shared" si="0"/>
        <v>11225.579000000003</v>
      </c>
      <c r="L23" s="94" t="str">
        <f t="shared" si="2"/>
        <v>VE</v>
      </c>
      <c r="M23" s="92">
        <f>K23/'6.1, 6.2'!F5</f>
        <v>2.2906664864918286E-2</v>
      </c>
      <c r="N23" s="85"/>
      <c r="O23" s="75"/>
    </row>
    <row r="24" spans="1:15" x14ac:dyDescent="0.2">
      <c r="A24" s="178" t="s">
        <v>8</v>
      </c>
      <c r="B24" s="188">
        <v>38872.345542852199</v>
      </c>
      <c r="C24" s="225">
        <v>5.7991668913879371E-2</v>
      </c>
      <c r="D24" s="189">
        <v>36634.422427311103</v>
      </c>
      <c r="E24" s="225">
        <v>5.7993548905997269E-2</v>
      </c>
      <c r="F24" s="189">
        <v>34270.378276488402</v>
      </c>
      <c r="G24" s="225">
        <v>5.1780052195602728E-2</v>
      </c>
      <c r="H24" s="75"/>
      <c r="I24" s="75"/>
      <c r="J24" s="94" t="str">
        <f t="shared" si="1"/>
        <v>PVE</v>
      </c>
      <c r="K24" s="83">
        <f t="shared" si="0"/>
        <v>112750.43000000001</v>
      </c>
      <c r="L24" s="94" t="str">
        <f t="shared" si="2"/>
        <v>PVE</v>
      </c>
      <c r="M24" s="92">
        <f>K24/'6.1, 6.2'!G5</f>
        <v>0.33595218109156899</v>
      </c>
      <c r="N24" s="85"/>
      <c r="O24" s="93"/>
    </row>
    <row r="25" spans="1:15" x14ac:dyDescent="0.2">
      <c r="A25" s="178" t="s">
        <v>9</v>
      </c>
      <c r="B25" s="188">
        <v>114639.8840201424</v>
      </c>
      <c r="C25" s="225">
        <v>5.4113488382233149E-2</v>
      </c>
      <c r="D25" s="191">
        <v>102711.408024166</v>
      </c>
      <c r="E25" s="225">
        <v>5.1241539680748946E-2</v>
      </c>
      <c r="F25" s="191">
        <v>107554.0773736073</v>
      </c>
      <c r="G25" s="225">
        <v>5.4641967205326269E-2</v>
      </c>
      <c r="H25" s="75"/>
      <c r="I25" s="75"/>
      <c r="J25" s="94" t="str">
        <f t="shared" si="1"/>
        <v>VTE</v>
      </c>
      <c r="K25" s="83">
        <f t="shared" si="0"/>
        <v>6014.1460000000006</v>
      </c>
      <c r="L25" s="94" t="str">
        <f t="shared" si="2"/>
        <v>VTE</v>
      </c>
      <c r="M25" s="92">
        <f>K25/'6.1, 6.2'!H5</f>
        <v>2.2396648928943875E-2</v>
      </c>
      <c r="N25" s="85"/>
      <c r="O25" s="93"/>
    </row>
    <row r="26" spans="1:15" x14ac:dyDescent="0.2">
      <c r="A26" s="178" t="s">
        <v>146</v>
      </c>
      <c r="B26" s="188">
        <v>48819.916250894799</v>
      </c>
      <c r="C26" s="225">
        <v>5.2918510536397012E-2</v>
      </c>
      <c r="D26" s="191">
        <v>27001.650877874301</v>
      </c>
      <c r="E26" s="227">
        <v>3.8756028232288735E-2</v>
      </c>
      <c r="F26" s="191">
        <v>33702.924152490399</v>
      </c>
      <c r="G26" s="227">
        <v>4.5566495232514333E-2</v>
      </c>
      <c r="H26" s="75"/>
      <c r="I26" s="75"/>
      <c r="J26" s="94" t="str">
        <f t="shared" si="1"/>
        <v>FVE</v>
      </c>
      <c r="K26" s="83">
        <f t="shared" si="0"/>
        <v>17664.430999999979</v>
      </c>
      <c r="L26" s="94" t="str">
        <f t="shared" si="2"/>
        <v>FVE</v>
      </c>
      <c r="M26" s="92">
        <f>K26/'6.1, 6.2'!I5</f>
        <v>4.4986402425064416E-2</v>
      </c>
      <c r="N26" s="85"/>
      <c r="O26" s="93"/>
    </row>
    <row r="27" spans="1:15" x14ac:dyDescent="0.2">
      <c r="A27" s="178" t="s">
        <v>144</v>
      </c>
      <c r="B27" s="188">
        <v>75062.298589462007</v>
      </c>
      <c r="C27" s="225">
        <v>4.4342274758041964E-2</v>
      </c>
      <c r="D27" s="189">
        <v>80107.445413600188</v>
      </c>
      <c r="E27" s="227">
        <v>5.1407054311697273E-2</v>
      </c>
      <c r="F27" s="189">
        <v>71851.897453192694</v>
      </c>
      <c r="G27" s="227">
        <v>4.7541425442157746E-2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0.47552447552447552</v>
      </c>
      <c r="J31" s="94" t="str">
        <f t="shared" ref="J31:J38" si="5">A9</f>
        <v>JE</v>
      </c>
      <c r="K31" s="77">
        <f t="shared" ref="K31:K38" si="6">H9</f>
        <v>1030537.11</v>
      </c>
      <c r="L31" s="77">
        <f t="shared" ref="L31:L38" si="7">J9</f>
        <v>911572.75</v>
      </c>
      <c r="M31" s="77">
        <f t="shared" ref="M31:M38" si="8">L9</f>
        <v>1116455.8899999999</v>
      </c>
    </row>
    <row r="32" spans="1:15" x14ac:dyDescent="0.2">
      <c r="H32" s="94" t="str">
        <f t="shared" si="3"/>
        <v>PE</v>
      </c>
      <c r="I32" s="95">
        <f t="shared" si="4"/>
        <v>1.4493657979874714E-3</v>
      </c>
      <c r="J32" s="94" t="str">
        <f t="shared" si="5"/>
        <v>PE</v>
      </c>
      <c r="K32" s="77">
        <f t="shared" si="6"/>
        <v>7500.5169999999998</v>
      </c>
      <c r="L32" s="77">
        <f t="shared" si="7"/>
        <v>6839.2119999999995</v>
      </c>
      <c r="M32" s="77">
        <f t="shared" si="8"/>
        <v>6856.2479999999996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8.6605515053057108E-2</v>
      </c>
      <c r="J34" s="94" t="str">
        <f t="shared" si="5"/>
        <v>PSE</v>
      </c>
      <c r="K34" s="77">
        <f t="shared" si="6"/>
        <v>42828.782999999989</v>
      </c>
      <c r="L34" s="77">
        <f t="shared" si="7"/>
        <v>41562.344000000005</v>
      </c>
      <c r="M34" s="77">
        <f t="shared" si="8"/>
        <v>45161.126999999993</v>
      </c>
    </row>
    <row r="35" spans="8:13" ht="13.5" customHeight="1" x14ac:dyDescent="0.2">
      <c r="H35" s="94" t="str">
        <f t="shared" si="3"/>
        <v>VE</v>
      </c>
      <c r="I35" s="95">
        <f t="shared" si="4"/>
        <v>1.5099606207030295E-2</v>
      </c>
      <c r="J35" s="94" t="str">
        <f t="shared" si="5"/>
        <v>VE</v>
      </c>
      <c r="K35" s="77">
        <f t="shared" si="6"/>
        <v>2188.6410000000001</v>
      </c>
      <c r="L35" s="77">
        <f t="shared" si="7"/>
        <v>2717.3220000000024</v>
      </c>
      <c r="M35" s="77">
        <f t="shared" si="8"/>
        <v>6319.6160000000009</v>
      </c>
    </row>
    <row r="36" spans="8:13" ht="12.75" customHeight="1" x14ac:dyDescent="0.2">
      <c r="H36" s="94" t="str">
        <f t="shared" si="3"/>
        <v>PVE</v>
      </c>
      <c r="I36" s="95">
        <f t="shared" si="4"/>
        <v>0.40546308151941957</v>
      </c>
      <c r="J36" s="94" t="str">
        <f t="shared" si="5"/>
        <v>PVE</v>
      </c>
      <c r="K36" s="77">
        <f t="shared" si="6"/>
        <v>40862.68</v>
      </c>
      <c r="L36" s="77">
        <f t="shared" si="7"/>
        <v>39519.61</v>
      </c>
      <c r="M36" s="77">
        <f t="shared" si="8"/>
        <v>32368.14</v>
      </c>
    </row>
    <row r="37" spans="8:13" ht="12.75" customHeight="1" x14ac:dyDescent="0.2">
      <c r="H37" s="94" t="str">
        <f t="shared" si="3"/>
        <v>VTE</v>
      </c>
      <c r="I37" s="95">
        <f t="shared" si="4"/>
        <v>3.2143124405970891E-2</v>
      </c>
      <c r="J37" s="94" t="str">
        <f t="shared" si="5"/>
        <v>VTE</v>
      </c>
      <c r="K37" s="77">
        <f t="shared" si="6"/>
        <v>1250.854</v>
      </c>
      <c r="L37" s="77">
        <f t="shared" si="7"/>
        <v>2521.0929999999998</v>
      </c>
      <c r="M37" s="77">
        <f t="shared" si="8"/>
        <v>2242.1990000000001</v>
      </c>
    </row>
    <row r="38" spans="8:13" ht="12.75" customHeight="1" x14ac:dyDescent="0.2">
      <c r="H38" s="94" t="str">
        <f t="shared" si="3"/>
        <v>FVE</v>
      </c>
      <c r="I38" s="95">
        <f t="shared" si="4"/>
        <v>4.4278510194059435E-2</v>
      </c>
      <c r="J38" s="94" t="str">
        <f t="shared" si="5"/>
        <v>FVE</v>
      </c>
      <c r="K38" s="77">
        <f t="shared" si="6"/>
        <v>2691.549000000005</v>
      </c>
      <c r="L38" s="77">
        <f t="shared" si="7"/>
        <v>4562.421999999995</v>
      </c>
      <c r="M38" s="77">
        <f t="shared" si="8"/>
        <v>10410.459999999979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2020</v>
      </c>
      <c r="N1" s="7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1" ht="13.5" customHeight="1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1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9" t="s">
        <v>54</v>
      </c>
      <c r="B7" s="447">
        <f>F8</f>
        <v>390.19670999999971</v>
      </c>
      <c r="C7" s="448"/>
      <c r="D7" s="448"/>
      <c r="E7" s="448"/>
      <c r="F7" s="448"/>
      <c r="G7" s="449"/>
      <c r="H7" s="447">
        <f>SUM(H8,J8,L8)</f>
        <v>318054.38899999997</v>
      </c>
      <c r="I7" s="448"/>
      <c r="J7" s="448"/>
      <c r="K7" s="448"/>
      <c r="L7" s="448"/>
      <c r="M7" s="448"/>
      <c r="N7" s="80"/>
    </row>
    <row r="8" spans="1:21" x14ac:dyDescent="0.2">
      <c r="A8" s="510"/>
      <c r="B8" s="433">
        <f>SUM(B9:B16)</f>
        <v>387.71947999999963</v>
      </c>
      <c r="C8" s="434">
        <v>1.7795701741461365E-2</v>
      </c>
      <c r="D8" s="435">
        <f>SUM(D9:D16)</f>
        <v>390.29439999999965</v>
      </c>
      <c r="E8" s="434">
        <v>1.7906760964775132E-2</v>
      </c>
      <c r="F8" s="435">
        <f>SUM(F9:F16)</f>
        <v>390.19670999999971</v>
      </c>
      <c r="G8" s="436">
        <v>1.7905165195011345E-2</v>
      </c>
      <c r="H8" s="433">
        <f>SUM(H9:H16)</f>
        <v>105732.46799999998</v>
      </c>
      <c r="I8" s="434">
        <v>1.3126112698858756E-2</v>
      </c>
      <c r="J8" s="435">
        <f>SUM(J9:J16)</f>
        <v>107536.59600000001</v>
      </c>
      <c r="K8" s="434">
        <v>1.4980393822416099E-2</v>
      </c>
      <c r="L8" s="435">
        <f>SUM(L9:L16)</f>
        <v>104785.32499999998</v>
      </c>
      <c r="M8" s="434">
        <v>1.5065802565976356E-2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199.59900000000002</v>
      </c>
      <c r="C10" s="225">
        <v>1.8955643287574604E-2</v>
      </c>
      <c r="D10" s="191">
        <v>199.59900000000002</v>
      </c>
      <c r="E10" s="225">
        <v>1.8955643287574604E-2</v>
      </c>
      <c r="F10" s="191">
        <v>199.59900000000002</v>
      </c>
      <c r="G10" s="226">
        <v>1.8957533677097071E-2</v>
      </c>
      <c r="H10" s="188">
        <v>61863.48</v>
      </c>
      <c r="I10" s="225">
        <v>1.4935790047634645E-2</v>
      </c>
      <c r="J10" s="191">
        <v>58628.134999999995</v>
      </c>
      <c r="K10" s="225">
        <v>1.7326775524650447E-2</v>
      </c>
      <c r="L10" s="191">
        <v>46629.04</v>
      </c>
      <c r="M10" s="225">
        <v>1.4257740574043771E-2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56.024000000000015</v>
      </c>
      <c r="C12" s="225">
        <v>5.9718674983904291E-2</v>
      </c>
      <c r="D12" s="191">
        <v>58.02200000000002</v>
      </c>
      <c r="E12" s="225">
        <v>6.1287521732976559E-2</v>
      </c>
      <c r="F12" s="191">
        <v>58.02200000000002</v>
      </c>
      <c r="G12" s="226">
        <v>6.1287521732976559E-2</v>
      </c>
      <c r="H12" s="188">
        <v>31955.14899999999</v>
      </c>
      <c r="I12" s="225">
        <v>8.7971836589971319E-2</v>
      </c>
      <c r="J12" s="191">
        <v>29825.47600000001</v>
      </c>
      <c r="K12" s="225">
        <v>8.9148479272270667E-2</v>
      </c>
      <c r="L12" s="191">
        <v>31239.601999999999</v>
      </c>
      <c r="M12" s="225">
        <v>8.9867567606838616E-2</v>
      </c>
      <c r="N12" s="83"/>
      <c r="O12" s="92"/>
    </row>
    <row r="13" spans="1:21" x14ac:dyDescent="0.2">
      <c r="A13" s="204" t="s">
        <v>43</v>
      </c>
      <c r="B13" s="188">
        <v>30.492899999999974</v>
      </c>
      <c r="C13" s="225">
        <v>2.7868294918393065E-2</v>
      </c>
      <c r="D13" s="191">
        <v>30.492899999999974</v>
      </c>
      <c r="E13" s="225">
        <v>2.786913544043013E-2</v>
      </c>
      <c r="F13" s="191">
        <v>30.462899999999976</v>
      </c>
      <c r="G13" s="226">
        <v>2.7843523581827172E-2</v>
      </c>
      <c r="H13" s="188">
        <v>7537.7050000000017</v>
      </c>
      <c r="I13" s="225">
        <v>6.2637048315754118E-2</v>
      </c>
      <c r="J13" s="191">
        <v>12048.835999999999</v>
      </c>
      <c r="K13" s="225">
        <v>6.9931226586555484E-2</v>
      </c>
      <c r="L13" s="191">
        <v>14716.807999999999</v>
      </c>
      <c r="M13" s="225">
        <v>7.4544230819220805E-2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10.204499999999999</v>
      </c>
      <c r="C15" s="225">
        <v>3.0065017866065778E-2</v>
      </c>
      <c r="D15" s="191">
        <v>10.204499999999999</v>
      </c>
      <c r="E15" s="227">
        <v>3.0064574977152148E-2</v>
      </c>
      <c r="F15" s="191">
        <v>10.204499999999999</v>
      </c>
      <c r="G15" s="228">
        <v>3.0064574977152148E-2</v>
      </c>
      <c r="H15" s="188">
        <v>1956.2379999999998</v>
      </c>
      <c r="I15" s="225">
        <v>2.6417187675320895E-2</v>
      </c>
      <c r="J15" s="191">
        <v>3200.02</v>
      </c>
      <c r="K15" s="227">
        <v>2.7901521463071999E-2</v>
      </c>
      <c r="L15" s="191">
        <v>2596.154</v>
      </c>
      <c r="M15" s="227">
        <v>3.2538429635376759E-2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91.399079999999657</v>
      </c>
      <c r="C16" s="225">
        <v>4.4352637980977522E-2</v>
      </c>
      <c r="D16" s="189">
        <v>91.975999999999644</v>
      </c>
      <c r="E16" s="227">
        <v>4.4630179237169512E-2</v>
      </c>
      <c r="F16" s="189">
        <v>91.908309999999659</v>
      </c>
      <c r="G16" s="228">
        <v>4.4649166789497263E-2</v>
      </c>
      <c r="H16" s="188">
        <v>2419.8959999999961</v>
      </c>
      <c r="I16" s="225">
        <v>3.9049457908910339E-2</v>
      </c>
      <c r="J16" s="189">
        <v>3834.1290000000017</v>
      </c>
      <c r="K16" s="227">
        <v>3.7348327568646374E-2</v>
      </c>
      <c r="L16" s="189">
        <v>9603.7209999999923</v>
      </c>
      <c r="M16" s="227">
        <v>4.2115509833494158E-2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8" t="s">
        <v>252</v>
      </c>
      <c r="C18" s="499"/>
      <c r="D18" s="499"/>
      <c r="E18" s="499"/>
      <c r="F18" s="499"/>
      <c r="G18" s="499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6.1188513145592524E-2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6.0831365218708862E-2</v>
      </c>
      <c r="J20" s="94" t="str">
        <f t="shared" ref="J20:J26" si="1">A10</f>
        <v>PE</v>
      </c>
      <c r="K20" s="83">
        <f t="shared" si="0"/>
        <v>167120.655</v>
      </c>
      <c r="L20" s="94" t="str">
        <f t="shared" ref="L20:L26" si="2">A10</f>
        <v>PE</v>
      </c>
      <c r="M20" s="92">
        <f>K20/'6.1, 6.2'!C5</f>
        <v>1.5479765127025964E-2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6.3066808745484565E-2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6" t="s">
        <v>54</v>
      </c>
      <c r="B22" s="508">
        <f>SUM(B23,D23,F23)</f>
        <v>942179.62000000011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6.3560571848203143E-2</v>
      </c>
      <c r="J22" s="94" t="str">
        <f t="shared" si="1"/>
        <v>PSE</v>
      </c>
      <c r="K22" s="83">
        <f t="shared" si="0"/>
        <v>93020.226999999999</v>
      </c>
      <c r="L22" s="94" t="str">
        <f t="shared" si="2"/>
        <v>PSE</v>
      </c>
      <c r="M22" s="92">
        <f>K22/'6.1, 6.2'!E5</f>
        <v>8.8978749554208175E-2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7"/>
      <c r="B23" s="433">
        <f>SUM(B24:B27)</f>
        <v>334475.37800000003</v>
      </c>
      <c r="C23" s="437">
        <v>6.1892208249647869E-2</v>
      </c>
      <c r="D23" s="435">
        <f>SUM(D24:D27)</f>
        <v>306411.89</v>
      </c>
      <c r="E23" s="437">
        <v>6.2646066086434499E-2</v>
      </c>
      <c r="F23" s="435">
        <f>SUM(F24:F27)</f>
        <v>301292.35200000001</v>
      </c>
      <c r="G23" s="437">
        <v>6.1725269243562565E-2</v>
      </c>
      <c r="H23" s="75"/>
      <c r="I23" s="75"/>
      <c r="J23" s="94" t="str">
        <f t="shared" si="1"/>
        <v>VE</v>
      </c>
      <c r="K23" s="83">
        <f t="shared" si="0"/>
        <v>34303.349000000002</v>
      </c>
      <c r="L23" s="94" t="str">
        <f t="shared" si="2"/>
        <v>VE</v>
      </c>
      <c r="M23" s="92">
        <f>K23/'6.1, 6.2'!F5</f>
        <v>6.9998644995267478E-2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40587.309000000001</v>
      </c>
      <c r="C24" s="225">
        <v>6.0550135392231731E-2</v>
      </c>
      <c r="D24" s="189">
        <v>40848.296999999999</v>
      </c>
      <c r="E24" s="225">
        <v>6.4664257079433282E-2</v>
      </c>
      <c r="F24" s="189">
        <v>38729.612000000001</v>
      </c>
      <c r="G24" s="225">
        <v>5.8517630435707353E-2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128525.42600000001</v>
      </c>
      <c r="C25" s="225">
        <v>6.0667883661244544E-2</v>
      </c>
      <c r="D25" s="191">
        <v>122642.947</v>
      </c>
      <c r="E25" s="225">
        <v>6.1185155146406815E-2</v>
      </c>
      <c r="F25" s="191">
        <v>119374.11</v>
      </c>
      <c r="G25" s="225">
        <v>6.0647037872184374E-2</v>
      </c>
      <c r="H25" s="75"/>
      <c r="I25" s="75"/>
      <c r="J25" s="94" t="str">
        <f t="shared" si="1"/>
        <v>VTE</v>
      </c>
      <c r="K25" s="83">
        <f t="shared" si="0"/>
        <v>7752.4120000000003</v>
      </c>
      <c r="L25" s="94" t="str">
        <f t="shared" si="2"/>
        <v>VTE</v>
      </c>
      <c r="M25" s="92">
        <f>K25/'6.1, 6.2'!H5</f>
        <v>2.8869942618042797E-2</v>
      </c>
      <c r="N25" s="85"/>
      <c r="O25" s="93"/>
    </row>
    <row r="26" spans="1:20" x14ac:dyDescent="0.2">
      <c r="A26" s="178" t="s">
        <v>146</v>
      </c>
      <c r="B26" s="188">
        <v>54232.834999999999</v>
      </c>
      <c r="C26" s="225">
        <v>5.8785861811337686E-2</v>
      </c>
      <c r="D26" s="191">
        <v>48074.125999999997</v>
      </c>
      <c r="E26" s="227">
        <v>6.9001787813845056E-2</v>
      </c>
      <c r="F26" s="191">
        <v>46461.336000000003</v>
      </c>
      <c r="G26" s="227">
        <v>6.2815921721255441E-2</v>
      </c>
      <c r="H26" s="75"/>
      <c r="I26" s="75"/>
      <c r="J26" s="94" t="str">
        <f t="shared" si="1"/>
        <v>FVE</v>
      </c>
      <c r="K26" s="83">
        <f t="shared" si="0"/>
        <v>15857.74599999999</v>
      </c>
      <c r="L26" s="94" t="str">
        <f t="shared" si="2"/>
        <v>FVE</v>
      </c>
      <c r="M26" s="92">
        <f>K26/'6.1, 6.2'!I5</f>
        <v>4.0385277233693853E-2</v>
      </c>
      <c r="N26" s="85"/>
      <c r="O26" s="93"/>
    </row>
    <row r="27" spans="1:20" x14ac:dyDescent="0.2">
      <c r="A27" s="178" t="s">
        <v>144</v>
      </c>
      <c r="B27" s="188">
        <v>111129.808</v>
      </c>
      <c r="C27" s="225">
        <v>6.564878204830589E-2</v>
      </c>
      <c r="D27" s="189">
        <v>94846.52</v>
      </c>
      <c r="E27" s="227">
        <v>6.0865506068025224E-2</v>
      </c>
      <c r="F27" s="189">
        <v>96727.293999999994</v>
      </c>
      <c r="G27" s="227">
        <v>6.4000445345488058E-2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1.8957533677097071E-2</v>
      </c>
      <c r="J32" s="94" t="str">
        <f t="shared" si="5"/>
        <v>PE</v>
      </c>
      <c r="K32" s="77">
        <f t="shared" si="6"/>
        <v>61863.48</v>
      </c>
      <c r="L32" s="77">
        <f t="shared" si="7"/>
        <v>58628.134999999995</v>
      </c>
      <c r="M32" s="77">
        <f t="shared" si="8"/>
        <v>46629.04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6.1287521732976559E-2</v>
      </c>
      <c r="J34" s="94" t="str">
        <f t="shared" si="5"/>
        <v>PSE</v>
      </c>
      <c r="K34" s="77">
        <f t="shared" si="6"/>
        <v>31955.14899999999</v>
      </c>
      <c r="L34" s="77">
        <f t="shared" si="7"/>
        <v>29825.47600000001</v>
      </c>
      <c r="M34" s="77">
        <f t="shared" si="8"/>
        <v>31239.601999999999</v>
      </c>
    </row>
    <row r="35" spans="8:13" ht="12.75" customHeight="1" x14ac:dyDescent="0.2">
      <c r="H35" s="94" t="str">
        <f t="shared" si="3"/>
        <v>VE</v>
      </c>
      <c r="I35" s="95">
        <f t="shared" si="4"/>
        <v>2.7843523581827172E-2</v>
      </c>
      <c r="J35" s="94" t="str">
        <f t="shared" si="5"/>
        <v>VE</v>
      </c>
      <c r="K35" s="77">
        <f t="shared" si="6"/>
        <v>7537.7050000000017</v>
      </c>
      <c r="L35" s="77">
        <f t="shared" si="7"/>
        <v>12048.835999999999</v>
      </c>
      <c r="M35" s="77">
        <f t="shared" si="8"/>
        <v>14716.807999999999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3.0064574977152148E-2</v>
      </c>
      <c r="J37" s="94" t="str">
        <f t="shared" si="5"/>
        <v>VTE</v>
      </c>
      <c r="K37" s="77">
        <f t="shared" si="6"/>
        <v>1956.2379999999998</v>
      </c>
      <c r="L37" s="77">
        <f t="shared" si="7"/>
        <v>3200.02</v>
      </c>
      <c r="M37" s="77">
        <f t="shared" si="8"/>
        <v>2596.154</v>
      </c>
    </row>
    <row r="38" spans="8:13" ht="12.75" customHeight="1" x14ac:dyDescent="0.2">
      <c r="H38" s="94" t="str">
        <f t="shared" si="3"/>
        <v>FVE</v>
      </c>
      <c r="I38" s="95">
        <f t="shared" si="4"/>
        <v>4.4649166789497263E-2</v>
      </c>
      <c r="J38" s="94" t="str">
        <f t="shared" si="5"/>
        <v>FVE</v>
      </c>
      <c r="K38" s="77">
        <f t="shared" si="6"/>
        <v>2419.8959999999961</v>
      </c>
      <c r="L38" s="77">
        <f t="shared" si="7"/>
        <v>3834.1290000000017</v>
      </c>
      <c r="M38" s="77">
        <f t="shared" si="8"/>
        <v>9603.7209999999923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345</v>
      </c>
      <c r="M1" s="53" t="str">
        <f>Titulní!A35</f>
        <v>I. čtvrtletí 2020</v>
      </c>
    </row>
    <row r="2" spans="1:24" ht="6" customHeight="1" x14ac:dyDescent="0.2">
      <c r="A2" s="333"/>
    </row>
    <row r="3" spans="1:24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4" ht="13.5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4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9" t="s">
        <v>54</v>
      </c>
      <c r="B7" s="447">
        <f>F8</f>
        <v>235.59215999999986</v>
      </c>
      <c r="C7" s="448"/>
      <c r="D7" s="448"/>
      <c r="E7" s="448"/>
      <c r="F7" s="448"/>
      <c r="G7" s="449"/>
      <c r="H7" s="447">
        <f>SUM(H8,J8,L8)</f>
        <v>137713.054</v>
      </c>
      <c r="I7" s="448"/>
      <c r="J7" s="448"/>
      <c r="K7" s="448"/>
      <c r="L7" s="448"/>
      <c r="M7" s="448"/>
      <c r="N7" s="80"/>
    </row>
    <row r="8" spans="1:24" x14ac:dyDescent="0.2">
      <c r="A8" s="510"/>
      <c r="B8" s="433">
        <f>SUM(B9:B16)</f>
        <v>235.63420999999985</v>
      </c>
      <c r="C8" s="434">
        <v>1.0815231984848619E-2</v>
      </c>
      <c r="D8" s="435">
        <f>SUM(D9:D16)</f>
        <v>235.64615999999987</v>
      </c>
      <c r="E8" s="434">
        <v>1.0811478359379885E-2</v>
      </c>
      <c r="F8" s="435">
        <f>SUM(F9:F16)</f>
        <v>235.59215999999986</v>
      </c>
      <c r="G8" s="436">
        <v>1.0810743492556729E-2</v>
      </c>
      <c r="H8" s="433">
        <f>SUM(H9:H16)</f>
        <v>43370.677999999993</v>
      </c>
      <c r="I8" s="434">
        <v>5.3842345499200304E-3</v>
      </c>
      <c r="J8" s="435">
        <f>SUM(J9:J16)</f>
        <v>45996.450000000012</v>
      </c>
      <c r="K8" s="434">
        <v>6.4075390245109777E-3</v>
      </c>
      <c r="L8" s="435">
        <f>SUM(L9:L16)</f>
        <v>48345.926000000007</v>
      </c>
      <c r="M8" s="434">
        <v>6.9510704479401409E-3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9.8349999999999991</v>
      </c>
      <c r="C10" s="225">
        <v>9.3401646167213365E-4</v>
      </c>
      <c r="D10" s="191">
        <v>9.8349999999999991</v>
      </c>
      <c r="E10" s="225">
        <v>9.3401646167213365E-4</v>
      </c>
      <c r="F10" s="191">
        <v>9.8349999999999991</v>
      </c>
      <c r="G10" s="226">
        <v>9.3410960833596192E-4</v>
      </c>
      <c r="H10" s="188">
        <v>2468.1109999999999</v>
      </c>
      <c r="I10" s="225">
        <v>5.9587963222013356E-4</v>
      </c>
      <c r="J10" s="191">
        <v>2342.8669999999997</v>
      </c>
      <c r="K10" s="225">
        <v>6.9240358051831632E-4</v>
      </c>
      <c r="L10" s="191">
        <v>2291.87</v>
      </c>
      <c r="M10" s="225">
        <v>7.0078405837721927E-4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37.521000000000008</v>
      </c>
      <c r="C12" s="225">
        <v>3.9995437742236767E-2</v>
      </c>
      <c r="D12" s="191">
        <v>37.512000000000008</v>
      </c>
      <c r="E12" s="225">
        <v>3.9623203530512845E-2</v>
      </c>
      <c r="F12" s="191">
        <v>37.512000000000008</v>
      </c>
      <c r="G12" s="226">
        <v>3.9623203530512845E-2</v>
      </c>
      <c r="H12" s="188">
        <v>14131.731999999998</v>
      </c>
      <c r="I12" s="225">
        <v>3.8904353668864716E-2</v>
      </c>
      <c r="J12" s="191">
        <v>12123.636000000002</v>
      </c>
      <c r="K12" s="225">
        <v>3.6237601460260158E-2</v>
      </c>
      <c r="L12" s="191">
        <v>12133.130000000001</v>
      </c>
      <c r="M12" s="225">
        <v>3.4903609865374149E-2</v>
      </c>
      <c r="N12" s="83"/>
      <c r="O12" s="92"/>
      <c r="X12" s="77"/>
    </row>
    <row r="13" spans="1:24" x14ac:dyDescent="0.2">
      <c r="A13" s="204" t="s">
        <v>43</v>
      </c>
      <c r="B13" s="188">
        <v>26.113299999999978</v>
      </c>
      <c r="C13" s="225">
        <v>2.3865658749822865E-2</v>
      </c>
      <c r="D13" s="191">
        <v>26.113299999999978</v>
      </c>
      <c r="E13" s="225">
        <v>2.3866378550304632E-2</v>
      </c>
      <c r="F13" s="191">
        <v>26.074299999999976</v>
      </c>
      <c r="G13" s="226">
        <v>2.3832280804835917E-2</v>
      </c>
      <c r="H13" s="188">
        <v>4909.2530000000006</v>
      </c>
      <c r="I13" s="225">
        <v>4.0795058622652494E-2</v>
      </c>
      <c r="J13" s="191">
        <v>10237.068000000001</v>
      </c>
      <c r="K13" s="225">
        <v>5.9415757828389107E-2</v>
      </c>
      <c r="L13" s="191">
        <v>11599.043000000007</v>
      </c>
      <c r="M13" s="225">
        <v>5.8751988792275334E-2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50.098699999999994</v>
      </c>
      <c r="C15" s="225">
        <v>0.14760334269848296</v>
      </c>
      <c r="D15" s="191">
        <v>50.098699999999994</v>
      </c>
      <c r="E15" s="227">
        <v>0.14760116834806725</v>
      </c>
      <c r="F15" s="191">
        <v>50.098699999999994</v>
      </c>
      <c r="G15" s="228">
        <v>0.14760116834806725</v>
      </c>
      <c r="H15" s="188">
        <v>19118.875999999997</v>
      </c>
      <c r="I15" s="225">
        <v>0.25818276479303048</v>
      </c>
      <c r="J15" s="191">
        <v>17481.002000000004</v>
      </c>
      <c r="K15" s="227">
        <v>0.15241984503190753</v>
      </c>
      <c r="L15" s="191">
        <v>11091.125000000005</v>
      </c>
      <c r="M15" s="227">
        <v>0.13900862213476867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112.06620999999987</v>
      </c>
      <c r="C16" s="225">
        <v>5.438164193808314E-2</v>
      </c>
      <c r="D16" s="189">
        <v>112.08715999999988</v>
      </c>
      <c r="E16" s="227">
        <v>5.4388862757516213E-2</v>
      </c>
      <c r="F16" s="189">
        <v>112.07215999999987</v>
      </c>
      <c r="G16" s="228">
        <v>5.4444789206756564E-2</v>
      </c>
      <c r="H16" s="188">
        <v>2742.7060000000015</v>
      </c>
      <c r="I16" s="225">
        <v>4.4258589006930908E-2</v>
      </c>
      <c r="J16" s="189">
        <v>3811.877000000004</v>
      </c>
      <c r="K16" s="227">
        <v>3.7131570389882324E-2</v>
      </c>
      <c r="L16" s="189">
        <v>11230.757999999996</v>
      </c>
      <c r="M16" s="227">
        <v>4.92506080702046E-2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8" t="s">
        <v>252</v>
      </c>
      <c r="C18" s="499"/>
      <c r="D18" s="499"/>
      <c r="E18" s="499"/>
      <c r="F18" s="499"/>
      <c r="G18" s="499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1.063552654477614E-2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5.554684232703902E-2</v>
      </c>
      <c r="J20" s="94" t="str">
        <f t="shared" ref="J20:J26" si="1">A10</f>
        <v>PE</v>
      </c>
      <c r="K20" s="83">
        <f t="shared" si="0"/>
        <v>7102.847999999999</v>
      </c>
      <c r="L20" s="94" t="str">
        <f t="shared" ref="L20:L26" si="2">A10</f>
        <v>PE</v>
      </c>
      <c r="M20" s="92">
        <f>K20/'6.1, 6.2'!C5</f>
        <v>6.5791041073268955E-4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4.3875580869372419E-2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6" t="s">
        <v>54</v>
      </c>
      <c r="B22" s="508">
        <f>SUM(B23,D23,F23)</f>
        <v>697233.77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4.9238637255031095E-2</v>
      </c>
      <c r="J22" s="94" t="str">
        <f t="shared" si="1"/>
        <v>PSE</v>
      </c>
      <c r="K22" s="83">
        <f t="shared" si="0"/>
        <v>38388.498000000007</v>
      </c>
      <c r="L22" s="94" t="str">
        <f t="shared" si="2"/>
        <v>PSE</v>
      </c>
      <c r="M22" s="92">
        <f>K22/'6.1, 6.2'!E5</f>
        <v>3.6720621519276901E-2</v>
      </c>
      <c r="N22" s="85"/>
      <c r="O22" s="75"/>
    </row>
    <row r="23" spans="1:15" x14ac:dyDescent="0.2">
      <c r="A23" s="507"/>
      <c r="B23" s="433">
        <f>SUM(B24:B27)</f>
        <v>249837.891</v>
      </c>
      <c r="C23" s="437">
        <v>4.6230663885892441E-2</v>
      </c>
      <c r="D23" s="435">
        <f>SUM(D24:D27)</f>
        <v>227963.18</v>
      </c>
      <c r="E23" s="437">
        <v>4.6607187598215465E-2</v>
      </c>
      <c r="F23" s="435">
        <f>SUM(F24:F27)</f>
        <v>219432.69900000002</v>
      </c>
      <c r="G23" s="437">
        <v>4.4954816598254121E-2</v>
      </c>
      <c r="H23" s="75"/>
      <c r="I23" s="75"/>
      <c r="J23" s="94" t="str">
        <f t="shared" si="1"/>
        <v>VE</v>
      </c>
      <c r="K23" s="83">
        <f t="shared" si="0"/>
        <v>26745.364000000009</v>
      </c>
      <c r="L23" s="94" t="str">
        <f t="shared" si="2"/>
        <v>VE</v>
      </c>
      <c r="M23" s="92">
        <f>K23/'6.1, 6.2'!F5</f>
        <v>5.4575990230726665E-2</v>
      </c>
      <c r="N23" s="85"/>
      <c r="O23" s="75"/>
    </row>
    <row r="24" spans="1:15" x14ac:dyDescent="0.2">
      <c r="A24" s="178" t="s">
        <v>8</v>
      </c>
      <c r="B24" s="188">
        <v>7654.2150000000001</v>
      </c>
      <c r="C24" s="225">
        <v>1.141893281398013E-2</v>
      </c>
      <c r="D24" s="189">
        <v>6635.4849999999997</v>
      </c>
      <c r="E24" s="225">
        <v>1.0504200649704525E-2</v>
      </c>
      <c r="F24" s="189">
        <v>6596.9059999999999</v>
      </c>
      <c r="G24" s="225">
        <v>9.9674457706186281E-3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118364.667</v>
      </c>
      <c r="C25" s="225">
        <v>5.5871698469670515E-2</v>
      </c>
      <c r="D25" s="191">
        <v>114407.518</v>
      </c>
      <c r="E25" s="225">
        <v>5.7076594373953932E-2</v>
      </c>
      <c r="F25" s="191">
        <v>105580.65</v>
      </c>
      <c r="G25" s="225">
        <v>5.3639383607717306E-2</v>
      </c>
      <c r="H25" s="75"/>
      <c r="I25" s="75"/>
      <c r="J25" s="94" t="str">
        <f t="shared" si="1"/>
        <v>VTE</v>
      </c>
      <c r="K25" s="83">
        <f t="shared" si="0"/>
        <v>47691.003000000004</v>
      </c>
      <c r="L25" s="94" t="str">
        <f t="shared" si="2"/>
        <v>VTE</v>
      </c>
      <c r="M25" s="92">
        <f>K25/'6.1, 6.2'!H5</f>
        <v>0.1776010511318164</v>
      </c>
      <c r="N25" s="85"/>
      <c r="O25" s="93"/>
    </row>
    <row r="26" spans="1:15" x14ac:dyDescent="0.2">
      <c r="A26" s="178" t="s">
        <v>146</v>
      </c>
      <c r="B26" s="188">
        <v>37729.785000000003</v>
      </c>
      <c r="C26" s="225">
        <v>4.0897325894570728E-2</v>
      </c>
      <c r="D26" s="191">
        <v>33445.171000000002</v>
      </c>
      <c r="E26" s="227">
        <v>4.800454599506946E-2</v>
      </c>
      <c r="F26" s="191">
        <v>32323.152999999998</v>
      </c>
      <c r="G26" s="227">
        <v>4.370103883005351E-2</v>
      </c>
      <c r="H26" s="75"/>
      <c r="I26" s="75"/>
      <c r="J26" s="94" t="str">
        <f t="shared" si="1"/>
        <v>FVE</v>
      </c>
      <c r="K26" s="83">
        <f t="shared" si="0"/>
        <v>17785.341</v>
      </c>
      <c r="L26" s="94" t="str">
        <f t="shared" si="2"/>
        <v>FVE</v>
      </c>
      <c r="M26" s="92">
        <f>K26/'6.1, 6.2'!I5</f>
        <v>4.5294326632598504E-2</v>
      </c>
      <c r="N26" s="85"/>
      <c r="O26" s="93"/>
    </row>
    <row r="27" spans="1:15" x14ac:dyDescent="0.2">
      <c r="A27" s="178" t="s">
        <v>144</v>
      </c>
      <c r="B27" s="188">
        <v>86089.224000000002</v>
      </c>
      <c r="C27" s="225">
        <v>5.0856316633641485E-2</v>
      </c>
      <c r="D27" s="189">
        <v>73475.005999999994</v>
      </c>
      <c r="E27" s="227">
        <v>4.7150843526374921E-2</v>
      </c>
      <c r="F27" s="189">
        <v>74931.990000000005</v>
      </c>
      <c r="G27" s="227">
        <v>4.9579395145941521E-2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9.3410960833596192E-4</v>
      </c>
      <c r="J32" s="94" t="str">
        <f t="shared" si="5"/>
        <v>PE</v>
      </c>
      <c r="K32" s="77">
        <f t="shared" si="6"/>
        <v>2468.1109999999999</v>
      </c>
      <c r="L32" s="77">
        <f t="shared" si="7"/>
        <v>2342.8669999999997</v>
      </c>
      <c r="M32" s="77">
        <f t="shared" si="8"/>
        <v>2291.87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3.9623203530512845E-2</v>
      </c>
      <c r="J34" s="94" t="str">
        <f t="shared" si="5"/>
        <v>PSE</v>
      </c>
      <c r="K34" s="77">
        <f t="shared" si="6"/>
        <v>14131.731999999998</v>
      </c>
      <c r="L34" s="77">
        <f t="shared" si="7"/>
        <v>12123.636000000002</v>
      </c>
      <c r="M34" s="77">
        <f t="shared" si="8"/>
        <v>12133.130000000001</v>
      </c>
    </row>
    <row r="35" spans="8:13" ht="13.5" customHeight="1" x14ac:dyDescent="0.2">
      <c r="H35" s="94" t="str">
        <f t="shared" si="3"/>
        <v>VE</v>
      </c>
      <c r="I35" s="95">
        <f t="shared" si="4"/>
        <v>2.3832280804835917E-2</v>
      </c>
      <c r="J35" s="94" t="str">
        <f t="shared" si="5"/>
        <v>VE</v>
      </c>
      <c r="K35" s="77">
        <f t="shared" si="6"/>
        <v>4909.2530000000006</v>
      </c>
      <c r="L35" s="77">
        <f t="shared" si="7"/>
        <v>10237.068000000001</v>
      </c>
      <c r="M35" s="77">
        <f t="shared" si="8"/>
        <v>11599.043000000007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0.14760116834806725</v>
      </c>
      <c r="J37" s="94" t="str">
        <f t="shared" si="5"/>
        <v>VTE</v>
      </c>
      <c r="K37" s="77">
        <f t="shared" si="6"/>
        <v>19118.875999999997</v>
      </c>
      <c r="L37" s="77">
        <f t="shared" si="7"/>
        <v>17481.002000000004</v>
      </c>
      <c r="M37" s="77">
        <f t="shared" si="8"/>
        <v>11091.125000000005</v>
      </c>
    </row>
    <row r="38" spans="8:13" ht="12.75" customHeight="1" x14ac:dyDescent="0.2">
      <c r="H38" s="94" t="str">
        <f t="shared" si="3"/>
        <v>FVE</v>
      </c>
      <c r="I38" s="95">
        <f t="shared" si="4"/>
        <v>5.4444789206756564E-2</v>
      </c>
      <c r="J38" s="94" t="str">
        <f t="shared" si="5"/>
        <v>FVE</v>
      </c>
      <c r="K38" s="77">
        <f t="shared" si="6"/>
        <v>2742.7060000000015</v>
      </c>
      <c r="L38" s="77">
        <f t="shared" si="7"/>
        <v>3811.877000000004</v>
      </c>
      <c r="M38" s="77">
        <f t="shared" si="8"/>
        <v>11230.757999999996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346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2020</v>
      </c>
      <c r="N1" s="7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1" ht="13.5" customHeight="1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1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9" t="s">
        <v>54</v>
      </c>
      <c r="B7" s="447">
        <f>F8</f>
        <v>1506.6916200000007</v>
      </c>
      <c r="C7" s="448"/>
      <c r="D7" s="448"/>
      <c r="E7" s="448"/>
      <c r="F7" s="448"/>
      <c r="G7" s="449"/>
      <c r="H7" s="447">
        <f>SUM(H8,J8,L8)</f>
        <v>1035146.9440000003</v>
      </c>
      <c r="I7" s="448"/>
      <c r="J7" s="448"/>
      <c r="K7" s="448"/>
      <c r="L7" s="448"/>
      <c r="M7" s="448"/>
      <c r="N7" s="80"/>
    </row>
    <row r="8" spans="1:21" x14ac:dyDescent="0.2">
      <c r="A8" s="510"/>
      <c r="B8" s="433">
        <f>SUM(B9:B16)</f>
        <v>1506.4897700000008</v>
      </c>
      <c r="C8" s="434">
        <v>6.9145462135363364E-2</v>
      </c>
      <c r="D8" s="435">
        <f>SUM(D9:D16)</f>
        <v>1506.5564400000007</v>
      </c>
      <c r="E8" s="434">
        <v>6.9121017496081474E-2</v>
      </c>
      <c r="F8" s="435">
        <f>SUM(F9:F16)</f>
        <v>1506.6916200000007</v>
      </c>
      <c r="G8" s="436">
        <v>6.9138364477853473E-2</v>
      </c>
      <c r="H8" s="433">
        <f>SUM(H9:H16)</f>
        <v>349020.60700000008</v>
      </c>
      <c r="I8" s="434">
        <v>4.3329016227126115E-2</v>
      </c>
      <c r="J8" s="435">
        <f>SUM(J9:J16)</f>
        <v>350200.21000000014</v>
      </c>
      <c r="K8" s="434">
        <v>4.8784667337738889E-2</v>
      </c>
      <c r="L8" s="435">
        <f>SUM(L9:L16)</f>
        <v>335926.12699999998</v>
      </c>
      <c r="M8" s="434">
        <v>4.8298716505723482E-2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1313.0810000000004</v>
      </c>
      <c r="C10" s="225">
        <v>0.12470150172942628</v>
      </c>
      <c r="D10" s="191">
        <v>1313.0810000000004</v>
      </c>
      <c r="E10" s="225">
        <v>0.12470150172942628</v>
      </c>
      <c r="F10" s="191">
        <v>1313.0810000000004</v>
      </c>
      <c r="G10" s="226">
        <v>0.12471393783664399</v>
      </c>
      <c r="H10" s="188">
        <v>291112.18800000002</v>
      </c>
      <c r="I10" s="225">
        <v>7.0283639398810827E-2</v>
      </c>
      <c r="J10" s="191">
        <v>290001.99800000008</v>
      </c>
      <c r="K10" s="225">
        <v>8.5706282846045326E-2</v>
      </c>
      <c r="L10" s="191">
        <v>272993.38699999999</v>
      </c>
      <c r="M10" s="225">
        <v>8.3473065074372813E-2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86.953000000000003</v>
      </c>
      <c r="C12" s="225">
        <v>9.2687383012198851E-2</v>
      </c>
      <c r="D12" s="191">
        <v>86.953000000000003</v>
      </c>
      <c r="E12" s="225">
        <v>9.1846780139386935E-2</v>
      </c>
      <c r="F12" s="191">
        <v>86.953000000000003</v>
      </c>
      <c r="G12" s="226">
        <v>9.1846780139386935E-2</v>
      </c>
      <c r="H12" s="188">
        <v>40658.432999999997</v>
      </c>
      <c r="I12" s="225">
        <v>0.11193178989340022</v>
      </c>
      <c r="J12" s="191">
        <v>38118.196000000011</v>
      </c>
      <c r="K12" s="225">
        <v>0.11393545591702713</v>
      </c>
      <c r="L12" s="191">
        <v>39406.273999999998</v>
      </c>
      <c r="M12" s="225">
        <v>0.11336079098666516</v>
      </c>
      <c r="N12" s="83"/>
      <c r="O12" s="92"/>
    </row>
    <row r="13" spans="1:21" x14ac:dyDescent="0.2">
      <c r="A13" s="204" t="s">
        <v>43</v>
      </c>
      <c r="B13" s="188">
        <v>17.526899999999987</v>
      </c>
      <c r="C13" s="225">
        <v>1.6018313056651991E-2</v>
      </c>
      <c r="D13" s="191">
        <v>17.526899999999987</v>
      </c>
      <c r="E13" s="225">
        <v>1.6018796177171567E-2</v>
      </c>
      <c r="F13" s="191">
        <v>17.526899999999987</v>
      </c>
      <c r="G13" s="226">
        <v>1.6019835717096094E-2</v>
      </c>
      <c r="H13" s="188">
        <v>6688.9770000000026</v>
      </c>
      <c r="I13" s="225">
        <v>5.5584262787143845E-2</v>
      </c>
      <c r="J13" s="191">
        <v>7722.3150000000023</v>
      </c>
      <c r="K13" s="225">
        <v>4.4820176823533529E-2</v>
      </c>
      <c r="L13" s="191">
        <v>8283.2969999999987</v>
      </c>
      <c r="M13" s="225">
        <v>4.1956924593441677E-2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28.4</v>
      </c>
      <c r="C15" s="225">
        <v>8.3673527110222745E-2</v>
      </c>
      <c r="D15" s="191">
        <v>28.404999999999998</v>
      </c>
      <c r="E15" s="227">
        <v>8.3687025550101116E-2</v>
      </c>
      <c r="F15" s="191">
        <v>28.404999999999998</v>
      </c>
      <c r="G15" s="228">
        <v>8.3687025550101116E-2</v>
      </c>
      <c r="H15" s="188">
        <v>8438.1530000000002</v>
      </c>
      <c r="I15" s="225">
        <v>0.11394946393745141</v>
      </c>
      <c r="J15" s="191">
        <v>11526.340000000002</v>
      </c>
      <c r="K15" s="227">
        <v>0.10050012903065149</v>
      </c>
      <c r="L15" s="191">
        <v>8993.4459999999999</v>
      </c>
      <c r="M15" s="227">
        <v>0.11271773933694247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60.528870000000389</v>
      </c>
      <c r="C16" s="225">
        <v>2.9372451653864332E-2</v>
      </c>
      <c r="D16" s="189">
        <v>60.590540000000388</v>
      </c>
      <c r="E16" s="227">
        <v>2.9400785642742851E-2</v>
      </c>
      <c r="F16" s="189">
        <v>60.725720000000386</v>
      </c>
      <c r="G16" s="228">
        <v>2.9500627317511737E-2</v>
      </c>
      <c r="H16" s="188">
        <v>2122.8560000000057</v>
      </c>
      <c r="I16" s="225">
        <v>3.4256173000276925E-2</v>
      </c>
      <c r="J16" s="189">
        <v>2831.3610000000099</v>
      </c>
      <c r="K16" s="227">
        <v>2.7580344347592503E-2</v>
      </c>
      <c r="L16" s="189">
        <v>6249.7230000000063</v>
      </c>
      <c r="M16" s="227">
        <v>2.7407113395226192E-2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8" t="s">
        <v>252</v>
      </c>
      <c r="C18" s="499"/>
      <c r="D18" s="499"/>
      <c r="E18" s="499"/>
      <c r="F18" s="499"/>
      <c r="G18" s="499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0.2532404264400181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0.10685673540309701</v>
      </c>
      <c r="J20" s="94" t="str">
        <f t="shared" ref="J20:J26" si="1">A10</f>
        <v>PE</v>
      </c>
      <c r="K20" s="83">
        <f t="shared" si="0"/>
        <v>854107.57300000009</v>
      </c>
      <c r="L20" s="94" t="str">
        <f t="shared" ref="L20:L26" si="2">A10</f>
        <v>PE</v>
      </c>
      <c r="M20" s="92">
        <f>K20/'6.1, 6.2'!C5</f>
        <v>7.911280998302804E-2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8.5425417140938029E-2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6" t="s">
        <v>54</v>
      </c>
      <c r="B22" s="508">
        <f>SUM(B23,D23,F23)</f>
        <v>1773881.693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8.9060944317543342E-2</v>
      </c>
      <c r="J22" s="94" t="str">
        <f t="shared" si="1"/>
        <v>PSE</v>
      </c>
      <c r="K22" s="83">
        <f t="shared" si="0"/>
        <v>118182.90300000002</v>
      </c>
      <c r="L22" s="94" t="str">
        <f t="shared" si="2"/>
        <v>PSE</v>
      </c>
      <c r="M22" s="92">
        <f>K22/'6.1, 6.2'!E5</f>
        <v>0.11304817529230798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7"/>
      <c r="B23" s="433">
        <f>SUM(B24:B27)</f>
        <v>624685.19400000002</v>
      </c>
      <c r="C23" s="437">
        <v>0.11559339987507145</v>
      </c>
      <c r="D23" s="435">
        <f>SUM(D24:D27)</f>
        <v>570253.45900000003</v>
      </c>
      <c r="E23" s="437">
        <v>0.11658860848556452</v>
      </c>
      <c r="F23" s="435">
        <f>SUM(F24:F27)</f>
        <v>578943.04</v>
      </c>
      <c r="G23" s="437">
        <v>0.11860710961785917</v>
      </c>
      <c r="H23" s="75"/>
      <c r="I23" s="75"/>
      <c r="J23" s="94" t="str">
        <f t="shared" si="1"/>
        <v>VE</v>
      </c>
      <c r="K23" s="83">
        <f t="shared" si="0"/>
        <v>22694.589000000004</v>
      </c>
      <c r="L23" s="94" t="str">
        <f t="shared" si="2"/>
        <v>VE</v>
      </c>
      <c r="M23" s="92">
        <f>K23/'6.1, 6.2'!F5</f>
        <v>4.6310069571472524E-2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168333.82800000001</v>
      </c>
      <c r="C24" s="225">
        <v>0.25112864901914655</v>
      </c>
      <c r="D24" s="189">
        <v>160039.58100000001</v>
      </c>
      <c r="E24" s="225">
        <v>0.25334815325762017</v>
      </c>
      <c r="F24" s="189">
        <v>168953.45</v>
      </c>
      <c r="G24" s="225">
        <v>0.25527639027051863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227176.90299999999</v>
      </c>
      <c r="C25" s="225">
        <v>0.10723436094058023</v>
      </c>
      <c r="D25" s="191">
        <v>212197.63800000001</v>
      </c>
      <c r="E25" s="225">
        <v>0.10586296008307</v>
      </c>
      <c r="F25" s="191">
        <v>211522.573</v>
      </c>
      <c r="G25" s="225">
        <v>0.10746230900111325</v>
      </c>
      <c r="H25" s="75"/>
      <c r="I25" s="75"/>
      <c r="J25" s="94" t="str">
        <f t="shared" si="1"/>
        <v>VTE</v>
      </c>
      <c r="K25" s="83">
        <f t="shared" si="0"/>
        <v>28957.939000000002</v>
      </c>
      <c r="L25" s="94" t="str">
        <f t="shared" si="2"/>
        <v>VTE</v>
      </c>
      <c r="M25" s="92">
        <f>K25/'6.1, 6.2'!H5</f>
        <v>0.10783921665499507</v>
      </c>
      <c r="N25" s="85"/>
      <c r="O25" s="93"/>
    </row>
    <row r="26" spans="1:20" x14ac:dyDescent="0.2">
      <c r="A26" s="178" t="s">
        <v>146</v>
      </c>
      <c r="B26" s="188">
        <v>73459.600999999995</v>
      </c>
      <c r="C26" s="225">
        <v>7.9626778742103443E-2</v>
      </c>
      <c r="D26" s="191">
        <v>65117.489000000001</v>
      </c>
      <c r="E26" s="227">
        <v>9.3464479394766112E-2</v>
      </c>
      <c r="F26" s="191">
        <v>62932.928999999996</v>
      </c>
      <c r="G26" s="227">
        <v>8.5085584748430962E-2</v>
      </c>
      <c r="H26" s="75"/>
      <c r="I26" s="75"/>
      <c r="J26" s="94" t="str">
        <f t="shared" si="1"/>
        <v>FVE</v>
      </c>
      <c r="K26" s="83">
        <f t="shared" si="0"/>
        <v>11203.940000000021</v>
      </c>
      <c r="L26" s="94" t="str">
        <f t="shared" si="2"/>
        <v>FVE</v>
      </c>
      <c r="M26" s="92">
        <f>K26/'6.1, 6.2'!I5</f>
        <v>2.8533325165485249E-2</v>
      </c>
      <c r="N26" s="85"/>
      <c r="O26" s="93"/>
    </row>
    <row r="27" spans="1:20" x14ac:dyDescent="0.2">
      <c r="A27" s="178" t="s">
        <v>144</v>
      </c>
      <c r="B27" s="188">
        <v>155714.86199999999</v>
      </c>
      <c r="C27" s="225">
        <v>9.1986940507627166E-2</v>
      </c>
      <c r="D27" s="189">
        <v>132898.75099999999</v>
      </c>
      <c r="E27" s="227">
        <v>8.5284623362285428E-2</v>
      </c>
      <c r="F27" s="189">
        <v>135534.08799999999</v>
      </c>
      <c r="G27" s="227">
        <v>8.9677294099580307E-2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0.12471393783664399</v>
      </c>
      <c r="J32" s="94" t="str">
        <f t="shared" si="5"/>
        <v>PE</v>
      </c>
      <c r="K32" s="77">
        <f t="shared" si="6"/>
        <v>291112.18800000002</v>
      </c>
      <c r="L32" s="77">
        <f t="shared" si="7"/>
        <v>290001.99800000008</v>
      </c>
      <c r="M32" s="77">
        <f t="shared" si="8"/>
        <v>272993.38699999999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9.1846780139386935E-2</v>
      </c>
      <c r="J34" s="94" t="str">
        <f t="shared" si="5"/>
        <v>PSE</v>
      </c>
      <c r="K34" s="77">
        <f t="shared" si="6"/>
        <v>40658.432999999997</v>
      </c>
      <c r="L34" s="77">
        <f t="shared" si="7"/>
        <v>38118.196000000011</v>
      </c>
      <c r="M34" s="77">
        <f t="shared" si="8"/>
        <v>39406.273999999998</v>
      </c>
    </row>
    <row r="35" spans="8:13" ht="12.75" customHeight="1" x14ac:dyDescent="0.2">
      <c r="H35" s="94" t="str">
        <f t="shared" si="3"/>
        <v>VE</v>
      </c>
      <c r="I35" s="95">
        <f t="shared" si="4"/>
        <v>1.6019835717096094E-2</v>
      </c>
      <c r="J35" s="94" t="str">
        <f t="shared" si="5"/>
        <v>VE</v>
      </c>
      <c r="K35" s="77">
        <f t="shared" si="6"/>
        <v>6688.9770000000026</v>
      </c>
      <c r="L35" s="77">
        <f t="shared" si="7"/>
        <v>7722.3150000000023</v>
      </c>
      <c r="M35" s="77">
        <f t="shared" si="8"/>
        <v>8283.2969999999987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8.3687025550101116E-2</v>
      </c>
      <c r="J37" s="94" t="str">
        <f t="shared" si="5"/>
        <v>VTE</v>
      </c>
      <c r="K37" s="77">
        <f t="shared" si="6"/>
        <v>8438.1530000000002</v>
      </c>
      <c r="L37" s="77">
        <f t="shared" si="7"/>
        <v>11526.340000000002</v>
      </c>
      <c r="M37" s="77">
        <f t="shared" si="8"/>
        <v>8993.4459999999999</v>
      </c>
    </row>
    <row r="38" spans="8:13" ht="12.75" customHeight="1" x14ac:dyDescent="0.2">
      <c r="H38" s="94" t="str">
        <f t="shared" si="3"/>
        <v>FVE</v>
      </c>
      <c r="I38" s="95">
        <f t="shared" si="4"/>
        <v>2.9500627317511737E-2</v>
      </c>
      <c r="J38" s="94" t="str">
        <f t="shared" si="5"/>
        <v>FVE</v>
      </c>
      <c r="K38" s="77">
        <f t="shared" si="6"/>
        <v>2122.8560000000057</v>
      </c>
      <c r="L38" s="77">
        <f t="shared" si="7"/>
        <v>2831.3610000000099</v>
      </c>
      <c r="M38" s="77">
        <f t="shared" si="8"/>
        <v>6249.7230000000063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347</v>
      </c>
      <c r="M1" s="53" t="str">
        <f>Titulní!A35</f>
        <v>I. čtvrtletí 2020</v>
      </c>
    </row>
    <row r="2" spans="1:24" ht="6" customHeight="1" x14ac:dyDescent="0.2">
      <c r="A2" s="333"/>
    </row>
    <row r="3" spans="1:24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4" ht="13.5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4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9" t="s">
        <v>54</v>
      </c>
      <c r="B7" s="447">
        <f>F8</f>
        <v>1041.0273599999998</v>
      </c>
      <c r="C7" s="448"/>
      <c r="D7" s="448"/>
      <c r="E7" s="448"/>
      <c r="F7" s="448"/>
      <c r="G7" s="449"/>
      <c r="H7" s="447">
        <f>SUM(H8,J8,L8)</f>
        <v>459808.63300000003</v>
      </c>
      <c r="I7" s="448"/>
      <c r="J7" s="448"/>
      <c r="K7" s="448"/>
      <c r="L7" s="448"/>
      <c r="M7" s="448"/>
      <c r="N7" s="80"/>
    </row>
    <row r="8" spans="1:24" x14ac:dyDescent="0.2">
      <c r="A8" s="510"/>
      <c r="B8" s="433">
        <f>SUM(B9:B16)</f>
        <v>1041.0179699999999</v>
      </c>
      <c r="C8" s="434">
        <v>4.7781053718584356E-2</v>
      </c>
      <c r="D8" s="435">
        <f>SUM(D9:D16)</f>
        <v>1041.0100199999999</v>
      </c>
      <c r="E8" s="434">
        <v>4.7761683462729146E-2</v>
      </c>
      <c r="F8" s="435">
        <f>SUM(F9:F16)</f>
        <v>1041.0273599999998</v>
      </c>
      <c r="G8" s="436">
        <v>4.7770179439305262E-2</v>
      </c>
      <c r="H8" s="433">
        <f>SUM(H9:H16)</f>
        <v>147887.34099999996</v>
      </c>
      <c r="I8" s="434">
        <v>1.8359411649225429E-2</v>
      </c>
      <c r="J8" s="435">
        <f>SUM(J9:J16)</f>
        <v>154778.08800000002</v>
      </c>
      <c r="K8" s="434">
        <v>2.1561373519025796E-2</v>
      </c>
      <c r="L8" s="435">
        <f>SUM(L9:L16)</f>
        <v>157143.204</v>
      </c>
      <c r="M8" s="434">
        <v>2.2593702754168547E-2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111.80600000000001</v>
      </c>
      <c r="C10" s="225">
        <v>1.0618062482329903E-2</v>
      </c>
      <c r="D10" s="191">
        <v>111.80600000000001</v>
      </c>
      <c r="E10" s="225">
        <v>1.0618062482329903E-2</v>
      </c>
      <c r="F10" s="191">
        <v>111.80600000000001</v>
      </c>
      <c r="G10" s="226">
        <v>1.0619121389894313E-2</v>
      </c>
      <c r="H10" s="188">
        <v>40863.296000000002</v>
      </c>
      <c r="I10" s="225">
        <v>9.8656850489230261E-3</v>
      </c>
      <c r="J10" s="191">
        <v>35523.217000000004</v>
      </c>
      <c r="K10" s="225">
        <v>1.0498420372274282E-2</v>
      </c>
      <c r="L10" s="191">
        <v>28749.554</v>
      </c>
      <c r="M10" s="225">
        <v>8.790738187006689E-3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114.94899999999994</v>
      </c>
      <c r="C12" s="225">
        <v>0.12252966533494232</v>
      </c>
      <c r="D12" s="191">
        <v>114.94899999999994</v>
      </c>
      <c r="E12" s="225">
        <v>0.12141841604363718</v>
      </c>
      <c r="F12" s="191">
        <v>114.94899999999994</v>
      </c>
      <c r="G12" s="226">
        <v>0.12141841604363718</v>
      </c>
      <c r="H12" s="188">
        <v>27917.089999999997</v>
      </c>
      <c r="I12" s="225">
        <v>7.685514717980263E-2</v>
      </c>
      <c r="J12" s="191">
        <v>25819.829000000002</v>
      </c>
      <c r="K12" s="225">
        <v>7.7175582727332576E-2</v>
      </c>
      <c r="L12" s="191">
        <v>27116.865000000013</v>
      </c>
      <c r="M12" s="225">
        <v>7.8007610297756588E-2</v>
      </c>
      <c r="N12" s="83"/>
      <c r="O12" s="92"/>
      <c r="X12" s="77"/>
    </row>
    <row r="13" spans="1:24" x14ac:dyDescent="0.2">
      <c r="A13" s="204" t="s">
        <v>43</v>
      </c>
      <c r="B13" s="188">
        <v>12.82853999999999</v>
      </c>
      <c r="C13" s="225">
        <v>1.172435340988893E-2</v>
      </c>
      <c r="D13" s="191">
        <v>12.82853999999999</v>
      </c>
      <c r="E13" s="225">
        <v>1.1724707022388018E-2</v>
      </c>
      <c r="F13" s="191">
        <v>12.82853999999999</v>
      </c>
      <c r="G13" s="226">
        <v>1.1725467897357544E-2</v>
      </c>
      <c r="H13" s="188">
        <v>3072.7709999999997</v>
      </c>
      <c r="I13" s="225">
        <v>2.5534205118168996E-2</v>
      </c>
      <c r="J13" s="191">
        <v>4280.4609999999993</v>
      </c>
      <c r="K13" s="225">
        <v>2.4843718354695329E-2</v>
      </c>
      <c r="L13" s="191">
        <v>5219.7119999999986</v>
      </c>
      <c r="M13" s="225">
        <v>2.6439117513652185E-2</v>
      </c>
      <c r="N13" s="83"/>
      <c r="O13" s="92"/>
      <c r="X13" s="77"/>
    </row>
    <row r="14" spans="1:24" x14ac:dyDescent="0.2">
      <c r="A14" s="204" t="s">
        <v>44</v>
      </c>
      <c r="B14" s="188">
        <v>650</v>
      </c>
      <c r="C14" s="225">
        <v>0.55484421681604779</v>
      </c>
      <c r="D14" s="191">
        <v>650</v>
      </c>
      <c r="E14" s="225">
        <v>0.55484421681604779</v>
      </c>
      <c r="F14" s="191">
        <v>650</v>
      </c>
      <c r="G14" s="226">
        <v>0.55484421681604779</v>
      </c>
      <c r="H14" s="188">
        <v>66258.78</v>
      </c>
      <c r="I14" s="225">
        <v>0.59047087577550861</v>
      </c>
      <c r="J14" s="191">
        <v>68576.02</v>
      </c>
      <c r="K14" s="225">
        <v>0.6066257496349684</v>
      </c>
      <c r="L14" s="191">
        <v>72474.89</v>
      </c>
      <c r="M14" s="225">
        <v>0.65673695794086118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45.891999999999996</v>
      </c>
      <c r="C15" s="225">
        <v>0.13520934880782895</v>
      </c>
      <c r="D15" s="191">
        <v>45.891999999999996</v>
      </c>
      <c r="E15" s="227">
        <v>0.13520735703380532</v>
      </c>
      <c r="F15" s="191">
        <v>45.891999999999996</v>
      </c>
      <c r="G15" s="228">
        <v>0.13520735703380532</v>
      </c>
      <c r="H15" s="188">
        <v>6914.4170000000004</v>
      </c>
      <c r="I15" s="225">
        <v>9.3372816372255987E-2</v>
      </c>
      <c r="J15" s="191">
        <v>14431.66</v>
      </c>
      <c r="K15" s="227">
        <v>0.12583211081110671</v>
      </c>
      <c r="L15" s="191">
        <v>11471.436000000002</v>
      </c>
      <c r="M15" s="227">
        <v>0.14377518171215106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105.54242999999998</v>
      </c>
      <c r="C16" s="225">
        <v>5.121588958469471E-2</v>
      </c>
      <c r="D16" s="189">
        <v>105.53447999999997</v>
      </c>
      <c r="E16" s="227">
        <v>5.1209258481576696E-2</v>
      </c>
      <c r="F16" s="189">
        <v>105.55181999999996</v>
      </c>
      <c r="G16" s="228">
        <v>5.1277200245712369E-2</v>
      </c>
      <c r="H16" s="188">
        <v>2860.987000000001</v>
      </c>
      <c r="I16" s="225">
        <v>4.6167269764667528E-2</v>
      </c>
      <c r="J16" s="189">
        <v>6146.9010000000026</v>
      </c>
      <c r="K16" s="227">
        <v>5.9877086055278778E-2</v>
      </c>
      <c r="L16" s="189">
        <v>12110.747000000005</v>
      </c>
      <c r="M16" s="227">
        <v>5.3109652432579049E-2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8" t="s">
        <v>252</v>
      </c>
      <c r="C18" s="499"/>
      <c r="D18" s="499"/>
      <c r="E18" s="499"/>
      <c r="F18" s="499"/>
      <c r="G18" s="499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4.1049105093280178E-2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6.8061767159507097E-2</v>
      </c>
      <c r="J20" s="94" t="str">
        <f t="shared" ref="J20:J26" si="1">A10</f>
        <v>PE</v>
      </c>
      <c r="K20" s="83">
        <f t="shared" si="0"/>
        <v>105136.06700000001</v>
      </c>
      <c r="L20" s="94" t="str">
        <f t="shared" ref="L20:L26" si="2">A10</f>
        <v>PE</v>
      </c>
      <c r="M20" s="92">
        <f>K20/'6.1, 6.2'!C5</f>
        <v>9.7383631217772895E-3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4.7716271944085356E-2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6" t="s">
        <v>54</v>
      </c>
      <c r="B22" s="508">
        <f>SUM(B23,D23,F23)</f>
        <v>862384.8536991583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5.3465722075588258E-2</v>
      </c>
      <c r="J22" s="94" t="str">
        <f t="shared" si="1"/>
        <v>PSE</v>
      </c>
      <c r="K22" s="83">
        <f t="shared" si="0"/>
        <v>80853.784000000014</v>
      </c>
      <c r="L22" s="94" t="str">
        <f t="shared" si="2"/>
        <v>PSE</v>
      </c>
      <c r="M22" s="92">
        <f>K22/'6.1, 6.2'!E5</f>
        <v>7.734090561879671E-2</v>
      </c>
      <c r="N22" s="85"/>
      <c r="O22" s="75"/>
    </row>
    <row r="23" spans="1:15" x14ac:dyDescent="0.2">
      <c r="A23" s="507"/>
      <c r="B23" s="433">
        <f>SUM(B24:B27)</f>
        <v>302386.25691618113</v>
      </c>
      <c r="C23" s="437">
        <v>5.5954352445302578E-2</v>
      </c>
      <c r="D23" s="435">
        <f>SUM(D24:D27)</f>
        <v>277975.77808044304</v>
      </c>
      <c r="E23" s="437">
        <v>5.6832288603603086E-2</v>
      </c>
      <c r="F23" s="435">
        <f>SUM(F24:F27)</f>
        <v>282022.81870253419</v>
      </c>
      <c r="G23" s="437">
        <v>5.7777551609548831E-2</v>
      </c>
      <c r="H23" s="75"/>
      <c r="I23" s="75"/>
      <c r="J23" s="94" t="str">
        <f t="shared" si="1"/>
        <v>VE</v>
      </c>
      <c r="K23" s="83">
        <f t="shared" si="0"/>
        <v>12572.943999999998</v>
      </c>
      <c r="L23" s="94" t="str">
        <f t="shared" si="2"/>
        <v>VE</v>
      </c>
      <c r="M23" s="92">
        <f>K23/'6.1, 6.2'!F5</f>
        <v>2.5656067680195831E-2</v>
      </c>
      <c r="N23" s="85"/>
      <c r="O23" s="75"/>
    </row>
    <row r="24" spans="1:15" x14ac:dyDescent="0.2">
      <c r="A24" s="178" t="s">
        <v>8</v>
      </c>
      <c r="B24" s="188">
        <v>22557.255000000001</v>
      </c>
      <c r="C24" s="225">
        <v>3.3652017785340146E-2</v>
      </c>
      <c r="D24" s="189">
        <v>25996.43</v>
      </c>
      <c r="E24" s="225">
        <v>4.1153241533361647E-2</v>
      </c>
      <c r="F24" s="189">
        <v>32060.705000000002</v>
      </c>
      <c r="G24" s="225">
        <v>4.8441396384199122E-2</v>
      </c>
      <c r="H24" s="75"/>
      <c r="I24" s="75"/>
      <c r="J24" s="94" t="str">
        <f t="shared" si="1"/>
        <v>PVE</v>
      </c>
      <c r="K24" s="83">
        <f t="shared" si="0"/>
        <v>207309.69</v>
      </c>
      <c r="L24" s="94" t="str">
        <f t="shared" si="2"/>
        <v>PVE</v>
      </c>
      <c r="M24" s="92">
        <f>K24/'6.1, 6.2'!G5</f>
        <v>0.61770179073301112</v>
      </c>
      <c r="N24" s="85"/>
      <c r="O24" s="93"/>
    </row>
    <row r="25" spans="1:15" x14ac:dyDescent="0.2">
      <c r="A25" s="178" t="s">
        <v>9</v>
      </c>
      <c r="B25" s="188">
        <v>145254.78995116259</v>
      </c>
      <c r="C25" s="225">
        <v>6.8564648818947652E-2</v>
      </c>
      <c r="D25" s="191">
        <v>135394.5196863396</v>
      </c>
      <c r="E25" s="225">
        <v>6.7546768041882754E-2</v>
      </c>
      <c r="F25" s="191">
        <v>133935.76682721608</v>
      </c>
      <c r="G25" s="225">
        <v>6.8044968236498096E-2</v>
      </c>
      <c r="H25" s="75"/>
      <c r="I25" s="75"/>
      <c r="J25" s="94" t="str">
        <f t="shared" si="1"/>
        <v>VTE</v>
      </c>
      <c r="K25" s="83">
        <f t="shared" si="0"/>
        <v>32817.513000000006</v>
      </c>
      <c r="L25" s="94" t="str">
        <f t="shared" si="2"/>
        <v>VTE</v>
      </c>
      <c r="M25" s="92">
        <f>K25/'6.1, 6.2'!H5</f>
        <v>0.12221225048112429</v>
      </c>
      <c r="N25" s="85"/>
      <c r="O25" s="93"/>
    </row>
    <row r="26" spans="1:15" x14ac:dyDescent="0.2">
      <c r="A26" s="178" t="s">
        <v>146</v>
      </c>
      <c r="B26" s="188">
        <v>43021.394337863916</v>
      </c>
      <c r="C26" s="225">
        <v>4.6633183429867421E-2</v>
      </c>
      <c r="D26" s="191">
        <v>34714.081351541652</v>
      </c>
      <c r="E26" s="227">
        <v>4.9825839279358568E-2</v>
      </c>
      <c r="F26" s="191">
        <v>34822.439599414327</v>
      </c>
      <c r="G26" s="227">
        <v>4.7080084826229621E-2</v>
      </c>
      <c r="H26" s="75"/>
      <c r="I26" s="75"/>
      <c r="J26" s="94" t="str">
        <f t="shared" si="1"/>
        <v>FVE</v>
      </c>
      <c r="K26" s="83">
        <f t="shared" si="0"/>
        <v>21118.635000000009</v>
      </c>
      <c r="L26" s="94" t="str">
        <f t="shared" si="2"/>
        <v>FVE</v>
      </c>
      <c r="M26" s="92">
        <f>K26/'6.1, 6.2'!I5</f>
        <v>5.3783301187456979E-2</v>
      </c>
      <c r="N26" s="85"/>
      <c r="O26" s="93"/>
    </row>
    <row r="27" spans="1:15" x14ac:dyDescent="0.2">
      <c r="A27" s="178" t="s">
        <v>144</v>
      </c>
      <c r="B27" s="188">
        <v>91552.817627154596</v>
      </c>
      <c r="C27" s="225">
        <v>5.4083877930513204E-2</v>
      </c>
      <c r="D27" s="189">
        <v>81870.747042561808</v>
      </c>
      <c r="E27" s="227">
        <v>5.2538611336639486E-2</v>
      </c>
      <c r="F27" s="189">
        <v>81203.907275903795</v>
      </c>
      <c r="G27" s="227">
        <v>5.3729263112142489E-2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1.0619121389894313E-2</v>
      </c>
      <c r="J32" s="94" t="str">
        <f t="shared" si="5"/>
        <v>PE</v>
      </c>
      <c r="K32" s="77">
        <f t="shared" si="6"/>
        <v>40863.296000000002</v>
      </c>
      <c r="L32" s="77">
        <f t="shared" si="7"/>
        <v>35523.217000000004</v>
      </c>
      <c r="M32" s="77">
        <f t="shared" si="8"/>
        <v>28749.554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0.12141841604363718</v>
      </c>
      <c r="J34" s="94" t="str">
        <f t="shared" si="5"/>
        <v>PSE</v>
      </c>
      <c r="K34" s="77">
        <f t="shared" si="6"/>
        <v>27917.089999999997</v>
      </c>
      <c r="L34" s="77">
        <f t="shared" si="7"/>
        <v>25819.829000000002</v>
      </c>
      <c r="M34" s="77">
        <f t="shared" si="8"/>
        <v>27116.865000000013</v>
      </c>
    </row>
    <row r="35" spans="8:13" ht="13.5" customHeight="1" x14ac:dyDescent="0.2">
      <c r="H35" s="94" t="str">
        <f t="shared" si="3"/>
        <v>VE</v>
      </c>
      <c r="I35" s="95">
        <f t="shared" si="4"/>
        <v>1.1725467897357544E-2</v>
      </c>
      <c r="J35" s="94" t="str">
        <f t="shared" si="5"/>
        <v>VE</v>
      </c>
      <c r="K35" s="77">
        <f t="shared" si="6"/>
        <v>3072.7709999999997</v>
      </c>
      <c r="L35" s="77">
        <f t="shared" si="7"/>
        <v>4280.4609999999993</v>
      </c>
      <c r="M35" s="77">
        <f t="shared" si="8"/>
        <v>5219.7119999999986</v>
      </c>
    </row>
    <row r="36" spans="8:13" ht="12.75" customHeight="1" x14ac:dyDescent="0.2">
      <c r="H36" s="94" t="str">
        <f t="shared" si="3"/>
        <v>PVE</v>
      </c>
      <c r="I36" s="95">
        <f t="shared" si="4"/>
        <v>0.55484421681604779</v>
      </c>
      <c r="J36" s="94" t="str">
        <f t="shared" si="5"/>
        <v>PVE</v>
      </c>
      <c r="K36" s="77">
        <f t="shared" si="6"/>
        <v>66258.78</v>
      </c>
      <c r="L36" s="77">
        <f t="shared" si="7"/>
        <v>68576.02</v>
      </c>
      <c r="M36" s="77">
        <f t="shared" si="8"/>
        <v>72474.89</v>
      </c>
    </row>
    <row r="37" spans="8:13" ht="12.75" customHeight="1" x14ac:dyDescent="0.2">
      <c r="H37" s="94" t="str">
        <f t="shared" si="3"/>
        <v>VTE</v>
      </c>
      <c r="I37" s="95">
        <f t="shared" si="4"/>
        <v>0.13520735703380532</v>
      </c>
      <c r="J37" s="94" t="str">
        <f t="shared" si="5"/>
        <v>VTE</v>
      </c>
      <c r="K37" s="77">
        <f t="shared" si="6"/>
        <v>6914.4170000000004</v>
      </c>
      <c r="L37" s="77">
        <f t="shared" si="7"/>
        <v>14431.66</v>
      </c>
      <c r="M37" s="77">
        <f t="shared" si="8"/>
        <v>11471.436000000002</v>
      </c>
    </row>
    <row r="38" spans="8:13" ht="12.75" customHeight="1" x14ac:dyDescent="0.2">
      <c r="H38" s="94" t="str">
        <f t="shared" si="3"/>
        <v>FVE</v>
      </c>
      <c r="I38" s="95">
        <f t="shared" si="4"/>
        <v>5.1277200245712369E-2</v>
      </c>
      <c r="J38" s="94" t="str">
        <f t="shared" si="5"/>
        <v>FVE</v>
      </c>
      <c r="K38" s="77">
        <f t="shared" si="6"/>
        <v>2860.987000000001</v>
      </c>
      <c r="L38" s="77">
        <f t="shared" si="7"/>
        <v>6146.9010000000026</v>
      </c>
      <c r="M38" s="77">
        <f t="shared" si="8"/>
        <v>12110.747000000005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2020</v>
      </c>
      <c r="N1" s="7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1" ht="13.5" customHeight="1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1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9" t="s">
        <v>54</v>
      </c>
      <c r="B7" s="447">
        <f>F8</f>
        <v>1472.8283599999997</v>
      </c>
      <c r="C7" s="448"/>
      <c r="D7" s="448"/>
      <c r="E7" s="448"/>
      <c r="F7" s="448"/>
      <c r="G7" s="449"/>
      <c r="H7" s="447">
        <f>SUM(H8,J8,L8)</f>
        <v>1234046.6259999999</v>
      </c>
      <c r="I7" s="448"/>
      <c r="J7" s="448"/>
      <c r="K7" s="448"/>
      <c r="L7" s="448"/>
      <c r="M7" s="448"/>
      <c r="N7" s="80"/>
    </row>
    <row r="8" spans="1:21" x14ac:dyDescent="0.2">
      <c r="A8" s="510"/>
      <c r="B8" s="433">
        <f>SUM(B9:B16)</f>
        <v>1474.9036699999997</v>
      </c>
      <c r="C8" s="434">
        <v>6.7695710849263444E-2</v>
      </c>
      <c r="D8" s="435">
        <f>SUM(D9:D16)</f>
        <v>1474.8868999999997</v>
      </c>
      <c r="E8" s="434">
        <v>6.7668014627876347E-2</v>
      </c>
      <c r="F8" s="435">
        <f>SUM(F9:F16)</f>
        <v>1472.8283599999997</v>
      </c>
      <c r="G8" s="436">
        <v>6.7584462948694926E-2</v>
      </c>
      <c r="H8" s="433">
        <f>SUM(H9:H16)</f>
        <v>560465.23099999991</v>
      </c>
      <c r="I8" s="434">
        <v>6.9578720000160271E-2</v>
      </c>
      <c r="J8" s="435">
        <f>SUM(J9:J16)</f>
        <v>374929.41600000003</v>
      </c>
      <c r="K8" s="434">
        <v>5.2229571292069496E-2</v>
      </c>
      <c r="L8" s="435">
        <f>SUM(L9:L16)</f>
        <v>298651.97900000005</v>
      </c>
      <c r="M8" s="434">
        <v>4.2939521841938444E-2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1273.7099999999998</v>
      </c>
      <c r="C10" s="225">
        <v>0.120962491855253</v>
      </c>
      <c r="D10" s="191">
        <v>1273.7099999999998</v>
      </c>
      <c r="E10" s="225">
        <v>0.120962491855253</v>
      </c>
      <c r="F10" s="191">
        <v>1273.7099999999998</v>
      </c>
      <c r="G10" s="226">
        <v>0.12097455508221637</v>
      </c>
      <c r="H10" s="188">
        <v>520573.82199999999</v>
      </c>
      <c r="I10" s="225">
        <v>0.1256828957841804</v>
      </c>
      <c r="J10" s="191">
        <v>330249.04300000001</v>
      </c>
      <c r="K10" s="225">
        <v>9.7600768560890325E-2</v>
      </c>
      <c r="L10" s="191">
        <v>245676.38</v>
      </c>
      <c r="M10" s="225">
        <v>7.5120356138796668E-2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55.644000000000005</v>
      </c>
      <c r="C12" s="225">
        <v>5.9313614715200087E-2</v>
      </c>
      <c r="D12" s="191">
        <v>55.644000000000005</v>
      </c>
      <c r="E12" s="225">
        <v>5.8775686107161877E-2</v>
      </c>
      <c r="F12" s="191">
        <v>55.644000000000005</v>
      </c>
      <c r="G12" s="226">
        <v>5.8775686107161877E-2</v>
      </c>
      <c r="H12" s="188">
        <v>31855.901999999995</v>
      </c>
      <c r="I12" s="225">
        <v>8.769861173766208E-2</v>
      </c>
      <c r="J12" s="191">
        <v>28811.479999999996</v>
      </c>
      <c r="K12" s="225">
        <v>8.6117640757298886E-2</v>
      </c>
      <c r="L12" s="191">
        <v>29794.765999999996</v>
      </c>
      <c r="M12" s="225">
        <v>8.5711179925881786E-2</v>
      </c>
      <c r="N12" s="83"/>
      <c r="O12" s="92"/>
    </row>
    <row r="13" spans="1:21" x14ac:dyDescent="0.2">
      <c r="A13" s="204" t="s">
        <v>43</v>
      </c>
      <c r="B13" s="188">
        <v>29.702500000000015</v>
      </c>
      <c r="C13" s="225">
        <v>2.7145926750606571E-2</v>
      </c>
      <c r="D13" s="191">
        <v>29.757000000000012</v>
      </c>
      <c r="E13" s="225">
        <v>2.7196556027825509E-2</v>
      </c>
      <c r="F13" s="191">
        <v>29.746000000000013</v>
      </c>
      <c r="G13" s="226">
        <v>2.7188266792230287E-2</v>
      </c>
      <c r="H13" s="188">
        <v>4156.8919999999998</v>
      </c>
      <c r="I13" s="225">
        <v>3.4543066496681908E-2</v>
      </c>
      <c r="J13" s="191">
        <v>8290.5260000000017</v>
      </c>
      <c r="K13" s="225">
        <v>4.8118063207743027E-2</v>
      </c>
      <c r="L13" s="191">
        <v>11105.551000000001</v>
      </c>
      <c r="M13" s="225">
        <v>5.6252331152151239E-2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19.2</v>
      </c>
      <c r="C15" s="225">
        <v>5.6568018328037914E-2</v>
      </c>
      <c r="D15" s="191">
        <v>19.2</v>
      </c>
      <c r="E15" s="227">
        <v>5.6567185022423562E-2</v>
      </c>
      <c r="F15" s="191">
        <v>19.2</v>
      </c>
      <c r="G15" s="228">
        <v>5.6567185022423562E-2</v>
      </c>
      <c r="H15" s="188">
        <v>1411.6079999999999</v>
      </c>
      <c r="I15" s="225">
        <v>1.9062462471327302E-2</v>
      </c>
      <c r="J15" s="191">
        <v>3571.8420000000001</v>
      </c>
      <c r="K15" s="227">
        <v>3.1143501048650327E-2</v>
      </c>
      <c r="L15" s="191">
        <v>1984.0260000000001</v>
      </c>
      <c r="M15" s="227">
        <v>2.4866433345540367E-2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96.647169999999761</v>
      </c>
      <c r="C16" s="225">
        <v>4.6899344532745808E-2</v>
      </c>
      <c r="D16" s="189">
        <v>96.575899999999749</v>
      </c>
      <c r="E16" s="227">
        <v>4.6862221959978301E-2</v>
      </c>
      <c r="F16" s="189">
        <v>94.528359999999751</v>
      </c>
      <c r="G16" s="228">
        <v>4.5921990209347188E-2</v>
      </c>
      <c r="H16" s="188">
        <v>2467.0069999999973</v>
      </c>
      <c r="I16" s="225">
        <v>3.9809680253815545E-2</v>
      </c>
      <c r="J16" s="189">
        <v>4006.5250000000019</v>
      </c>
      <c r="K16" s="227">
        <v>3.9027640465923531E-2</v>
      </c>
      <c r="L16" s="189">
        <v>10091.256000000027</v>
      </c>
      <c r="M16" s="227">
        <v>4.4253512914453508E-2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8" t="s">
        <v>252</v>
      </c>
      <c r="C18" s="499"/>
      <c r="D18" s="499"/>
      <c r="E18" s="499"/>
      <c r="F18" s="499"/>
      <c r="G18" s="499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3.3495500853937071E-2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4.311737329540094E-2</v>
      </c>
      <c r="J20" s="94" t="str">
        <f t="shared" ref="J20:J26" si="1">A10</f>
        <v>PE</v>
      </c>
      <c r="K20" s="83">
        <f t="shared" si="0"/>
        <v>1096499.2450000001</v>
      </c>
      <c r="L20" s="94" t="str">
        <f t="shared" ref="L20:L26" si="2">A10</f>
        <v>PE</v>
      </c>
      <c r="M20" s="92">
        <f>K20/'6.1, 6.2'!C5</f>
        <v>0.10156464965124329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5.0505172121862438E-2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6" t="s">
        <v>54</v>
      </c>
      <c r="B22" s="508">
        <f>SUM(B23,D23,F23)</f>
        <v>676795.57900000003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4.8134445850314504E-2</v>
      </c>
      <c r="J22" s="94" t="str">
        <f t="shared" si="1"/>
        <v>PSE</v>
      </c>
      <c r="K22" s="83">
        <f t="shared" si="0"/>
        <v>90462.147999999986</v>
      </c>
      <c r="L22" s="94" t="str">
        <f t="shared" si="2"/>
        <v>PSE</v>
      </c>
      <c r="M22" s="92">
        <f>K22/'6.1, 6.2'!E5</f>
        <v>8.6531812172719311E-2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7"/>
      <c r="B23" s="433">
        <f>SUM(B24:B27)</f>
        <v>241333.53399999999</v>
      </c>
      <c r="C23" s="437">
        <v>4.4656995182322426E-2</v>
      </c>
      <c r="D23" s="435">
        <f>SUM(D24:D27)</f>
        <v>215896.633</v>
      </c>
      <c r="E23" s="437">
        <v>4.4140175953213477E-2</v>
      </c>
      <c r="F23" s="435">
        <f>SUM(F24:F27)</f>
        <v>219565.41200000001</v>
      </c>
      <c r="G23" s="437">
        <v>4.4982005292566282E-2</v>
      </c>
      <c r="H23" s="75"/>
      <c r="I23" s="75"/>
      <c r="J23" s="94" t="str">
        <f t="shared" si="1"/>
        <v>VE</v>
      </c>
      <c r="K23" s="83">
        <f t="shared" si="0"/>
        <v>23552.969000000005</v>
      </c>
      <c r="L23" s="94" t="str">
        <f t="shared" si="2"/>
        <v>VE</v>
      </c>
      <c r="M23" s="92">
        <f>K23/'6.1, 6.2'!F5</f>
        <v>4.8061660557269209E-2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22750.286</v>
      </c>
      <c r="C24" s="225">
        <v>3.3939990885130965E-2</v>
      </c>
      <c r="D24" s="189">
        <v>18876.258999999998</v>
      </c>
      <c r="E24" s="225">
        <v>2.9881766299191523E-2</v>
      </c>
      <c r="F24" s="189">
        <v>24153.68</v>
      </c>
      <c r="G24" s="225">
        <v>3.6494455970855995E-2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90993.853000000003</v>
      </c>
      <c r="C25" s="225">
        <v>4.2951847424278426E-2</v>
      </c>
      <c r="D25" s="191">
        <v>86694.339000000007</v>
      </c>
      <c r="E25" s="225">
        <v>4.3250808234656879E-2</v>
      </c>
      <c r="F25" s="191">
        <v>84952.938999999998</v>
      </c>
      <c r="G25" s="225">
        <v>4.315964415471972E-2</v>
      </c>
      <c r="H25" s="75"/>
      <c r="I25" s="75"/>
      <c r="J25" s="94" t="str">
        <f t="shared" si="1"/>
        <v>VTE</v>
      </c>
      <c r="K25" s="83">
        <f t="shared" si="0"/>
        <v>6967.4759999999997</v>
      </c>
      <c r="L25" s="94" t="str">
        <f t="shared" si="2"/>
        <v>VTE</v>
      </c>
      <c r="M25" s="92">
        <f>K25/'6.1, 6.2'!H5</f>
        <v>2.5946844970647889E-2</v>
      </c>
      <c r="N25" s="85"/>
      <c r="O25" s="93"/>
    </row>
    <row r="26" spans="1:20" x14ac:dyDescent="0.2">
      <c r="A26" s="178" t="s">
        <v>146</v>
      </c>
      <c r="B26" s="188">
        <v>43430.748</v>
      </c>
      <c r="C26" s="225">
        <v>4.7076903692957056E-2</v>
      </c>
      <c r="D26" s="191">
        <v>38498.728000000003</v>
      </c>
      <c r="E26" s="227">
        <v>5.525802092707699E-2</v>
      </c>
      <c r="F26" s="191">
        <v>37207.175999999999</v>
      </c>
      <c r="G26" s="227">
        <v>5.0304258471710203E-2</v>
      </c>
      <c r="H26" s="75"/>
      <c r="I26" s="75"/>
      <c r="J26" s="94" t="str">
        <f t="shared" si="1"/>
        <v>FVE</v>
      </c>
      <c r="K26" s="83">
        <f t="shared" si="0"/>
        <v>16564.788000000026</v>
      </c>
      <c r="L26" s="94" t="str">
        <f t="shared" si="2"/>
        <v>FVE</v>
      </c>
      <c r="M26" s="92">
        <f>K26/'6.1, 6.2'!I5</f>
        <v>4.2185916945407416E-2</v>
      </c>
      <c r="N26" s="85"/>
      <c r="O26" s="93"/>
    </row>
    <row r="27" spans="1:20" x14ac:dyDescent="0.2">
      <c r="A27" s="178" t="s">
        <v>144</v>
      </c>
      <c r="B27" s="188">
        <v>84158.646999999997</v>
      </c>
      <c r="C27" s="225">
        <v>4.9715848284227329E-2</v>
      </c>
      <c r="D27" s="189">
        <v>71827.307000000001</v>
      </c>
      <c r="E27" s="227">
        <v>4.6093471748445913E-2</v>
      </c>
      <c r="F27" s="189">
        <v>73251.616999999998</v>
      </c>
      <c r="G27" s="227">
        <v>4.846756190943504E-2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0.12097455508221637</v>
      </c>
      <c r="J32" s="94" t="str">
        <f t="shared" si="5"/>
        <v>PE</v>
      </c>
      <c r="K32" s="77">
        <f t="shared" si="6"/>
        <v>520573.82199999999</v>
      </c>
      <c r="L32" s="77">
        <f t="shared" si="7"/>
        <v>330249.04300000001</v>
      </c>
      <c r="M32" s="77">
        <f t="shared" si="8"/>
        <v>245676.38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5.8775686107161877E-2</v>
      </c>
      <c r="J34" s="94" t="str">
        <f t="shared" si="5"/>
        <v>PSE</v>
      </c>
      <c r="K34" s="77">
        <f t="shared" si="6"/>
        <v>31855.901999999995</v>
      </c>
      <c r="L34" s="77">
        <f t="shared" si="7"/>
        <v>28811.479999999996</v>
      </c>
      <c r="M34" s="77">
        <f t="shared" si="8"/>
        <v>29794.765999999996</v>
      </c>
    </row>
    <row r="35" spans="8:13" ht="12.75" customHeight="1" x14ac:dyDescent="0.2">
      <c r="H35" s="94" t="str">
        <f t="shared" si="3"/>
        <v>VE</v>
      </c>
      <c r="I35" s="95">
        <f t="shared" si="4"/>
        <v>2.7188266792230287E-2</v>
      </c>
      <c r="J35" s="94" t="str">
        <f t="shared" si="5"/>
        <v>VE</v>
      </c>
      <c r="K35" s="77">
        <f t="shared" si="6"/>
        <v>4156.8919999999998</v>
      </c>
      <c r="L35" s="77">
        <f t="shared" si="7"/>
        <v>8290.5260000000017</v>
      </c>
      <c r="M35" s="77">
        <f t="shared" si="8"/>
        <v>11105.551000000001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5.6567185022423562E-2</v>
      </c>
      <c r="J37" s="94" t="str">
        <f t="shared" si="5"/>
        <v>VTE</v>
      </c>
      <c r="K37" s="77">
        <f t="shared" si="6"/>
        <v>1411.6079999999999</v>
      </c>
      <c r="L37" s="77">
        <f t="shared" si="7"/>
        <v>3571.8420000000001</v>
      </c>
      <c r="M37" s="77">
        <f t="shared" si="8"/>
        <v>1984.0260000000001</v>
      </c>
    </row>
    <row r="38" spans="8:13" ht="12.75" customHeight="1" x14ac:dyDescent="0.2">
      <c r="H38" s="94" t="str">
        <f t="shared" si="3"/>
        <v>FVE</v>
      </c>
      <c r="I38" s="95">
        <f t="shared" si="4"/>
        <v>4.5921990209347188E-2</v>
      </c>
      <c r="J38" s="94" t="str">
        <f t="shared" si="5"/>
        <v>FVE</v>
      </c>
      <c r="K38" s="77">
        <f t="shared" si="6"/>
        <v>2467.0069999999973</v>
      </c>
      <c r="L38" s="77">
        <f t="shared" si="7"/>
        <v>4006.5250000000019</v>
      </c>
      <c r="M38" s="77">
        <f t="shared" si="8"/>
        <v>10091.256000000027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349</v>
      </c>
      <c r="M1" s="53" t="str">
        <f>Titulní!A35</f>
        <v>I. čtvrtletí 2020</v>
      </c>
    </row>
    <row r="2" spans="1:24" ht="6" customHeight="1" x14ac:dyDescent="0.2">
      <c r="A2" s="333"/>
    </row>
    <row r="3" spans="1:24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4" ht="13.5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4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9" t="s">
        <v>54</v>
      </c>
      <c r="B7" s="447">
        <f>F8</f>
        <v>563.54094999999836</v>
      </c>
      <c r="C7" s="448"/>
      <c r="D7" s="448"/>
      <c r="E7" s="448"/>
      <c r="F7" s="448"/>
      <c r="G7" s="449"/>
      <c r="H7" s="447">
        <f>SUM(H8,J8,L8)</f>
        <v>351336.65700000001</v>
      </c>
      <c r="I7" s="448"/>
      <c r="J7" s="448"/>
      <c r="K7" s="448"/>
      <c r="L7" s="448"/>
      <c r="M7" s="448"/>
      <c r="N7" s="80"/>
    </row>
    <row r="8" spans="1:24" x14ac:dyDescent="0.2">
      <c r="A8" s="510"/>
      <c r="B8" s="433">
        <f>SUM(B9:B16)</f>
        <v>563.60507999999822</v>
      </c>
      <c r="C8" s="434">
        <v>2.5868568439358402E-2</v>
      </c>
      <c r="D8" s="435">
        <f>SUM(D9:D16)</f>
        <v>563.58775999999841</v>
      </c>
      <c r="E8" s="434">
        <v>2.5857484250332661E-2</v>
      </c>
      <c r="F8" s="435">
        <f>SUM(F9:F16)</f>
        <v>563.54094999999836</v>
      </c>
      <c r="G8" s="436">
        <v>2.5859505078614342E-2</v>
      </c>
      <c r="H8" s="433">
        <f>SUM(H9:H16)</f>
        <v>117633.821</v>
      </c>
      <c r="I8" s="434">
        <v>1.4603601153463834E-2</v>
      </c>
      <c r="J8" s="435">
        <f>SUM(J9:J16)</f>
        <v>111543.39899999999</v>
      </c>
      <c r="K8" s="434">
        <v>1.553856182420814E-2</v>
      </c>
      <c r="L8" s="435">
        <f>SUM(L9:L16)</f>
        <v>122159.43700000003</v>
      </c>
      <c r="M8" s="434">
        <v>1.7563814011292402E-2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258.73</v>
      </c>
      <c r="C10" s="225">
        <v>2.4571233261660518E-2</v>
      </c>
      <c r="D10" s="191">
        <v>258.73</v>
      </c>
      <c r="E10" s="225">
        <v>2.4571233261660518E-2</v>
      </c>
      <c r="F10" s="191">
        <v>258.73</v>
      </c>
      <c r="G10" s="226">
        <v>2.4573683677149311E-2</v>
      </c>
      <c r="H10" s="188">
        <v>83141.676999999996</v>
      </c>
      <c r="I10" s="225">
        <v>2.0073016129714238E-2</v>
      </c>
      <c r="J10" s="191">
        <v>69999.812000000005</v>
      </c>
      <c r="K10" s="225">
        <v>2.0687525354366687E-2</v>
      </c>
      <c r="L10" s="191">
        <v>65048.509999999995</v>
      </c>
      <c r="M10" s="225">
        <v>1.9889853625725339E-2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67.640000000000015</v>
      </c>
      <c r="C12" s="225">
        <v>7.2100727829346095E-2</v>
      </c>
      <c r="D12" s="191">
        <v>67.640000000000015</v>
      </c>
      <c r="E12" s="225">
        <v>7.1446829995838373E-2</v>
      </c>
      <c r="F12" s="191">
        <v>67.640000000000015</v>
      </c>
      <c r="G12" s="226">
        <v>7.1446829995838373E-2</v>
      </c>
      <c r="H12" s="188">
        <v>22934.159999999996</v>
      </c>
      <c r="I12" s="225">
        <v>6.313724826782241E-2</v>
      </c>
      <c r="J12" s="191">
        <v>21346.916000000005</v>
      </c>
      <c r="K12" s="225">
        <v>6.3806026048097361E-2</v>
      </c>
      <c r="L12" s="191">
        <v>23027.013000000006</v>
      </c>
      <c r="M12" s="225">
        <v>6.6242253904548867E-2</v>
      </c>
      <c r="N12" s="83"/>
      <c r="O12" s="92"/>
      <c r="X12" s="77"/>
    </row>
    <row r="13" spans="1:24" x14ac:dyDescent="0.2">
      <c r="A13" s="204" t="s">
        <v>43</v>
      </c>
      <c r="B13" s="188">
        <v>20.493799999999993</v>
      </c>
      <c r="C13" s="225">
        <v>1.8729844075131067E-2</v>
      </c>
      <c r="D13" s="191">
        <v>20.438799999999993</v>
      </c>
      <c r="E13" s="225">
        <v>1.8680141457187202E-2</v>
      </c>
      <c r="F13" s="191">
        <v>20.493799999999993</v>
      </c>
      <c r="G13" s="226">
        <v>1.8731624486875837E-2</v>
      </c>
      <c r="H13" s="188">
        <v>4412.6409999999978</v>
      </c>
      <c r="I13" s="225">
        <v>3.6668297249239305E-2</v>
      </c>
      <c r="J13" s="191">
        <v>9371.0830000000042</v>
      </c>
      <c r="K13" s="225">
        <v>5.4389596524877459E-2</v>
      </c>
      <c r="L13" s="191">
        <v>11035.776000000003</v>
      </c>
      <c r="M13" s="225">
        <v>5.5898903716975694E-2</v>
      </c>
      <c r="N13" s="83"/>
      <c r="O13" s="92"/>
      <c r="X13" s="77"/>
    </row>
    <row r="14" spans="1:24" x14ac:dyDescent="0.2">
      <c r="A14" s="204" t="s">
        <v>44</v>
      </c>
      <c r="B14" s="188">
        <v>1.5</v>
      </c>
      <c r="C14" s="225">
        <v>1.2804097311139564E-3</v>
      </c>
      <c r="D14" s="191">
        <v>1.5</v>
      </c>
      <c r="E14" s="225">
        <v>1.2804097311139564E-3</v>
      </c>
      <c r="F14" s="191">
        <v>1.5</v>
      </c>
      <c r="G14" s="226">
        <v>1.2804097311139564E-3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5.3199999999999994</v>
      </c>
      <c r="C15" s="225">
        <v>1.5674055078393839E-2</v>
      </c>
      <c r="D15" s="191">
        <v>5.3199999999999994</v>
      </c>
      <c r="E15" s="227">
        <v>1.5673824183296527E-2</v>
      </c>
      <c r="F15" s="191">
        <v>5.3199999999999994</v>
      </c>
      <c r="G15" s="228">
        <v>1.5673824183296527E-2</v>
      </c>
      <c r="H15" s="188">
        <v>818.69799999999998</v>
      </c>
      <c r="I15" s="225">
        <v>1.1055760452158617E-2</v>
      </c>
      <c r="J15" s="191">
        <v>1768.9180000000001</v>
      </c>
      <c r="K15" s="227">
        <v>1.5423498460451622E-2</v>
      </c>
      <c r="L15" s="191">
        <v>1282.903</v>
      </c>
      <c r="M15" s="227">
        <v>1.6079034215425489E-2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209.92127999999832</v>
      </c>
      <c r="C16" s="225">
        <v>0.10186713625939536</v>
      </c>
      <c r="D16" s="189">
        <v>209.95895999999837</v>
      </c>
      <c r="E16" s="227">
        <v>0.10187990364062002</v>
      </c>
      <c r="F16" s="189">
        <v>209.85714999999837</v>
      </c>
      <c r="G16" s="228">
        <v>0.10194885416039647</v>
      </c>
      <c r="H16" s="188">
        <v>6326.6449999999895</v>
      </c>
      <c r="I16" s="225">
        <v>0.10209201454612846</v>
      </c>
      <c r="J16" s="189">
        <v>9056.6699999999855</v>
      </c>
      <c r="K16" s="227">
        <v>8.8221204305106035E-2</v>
      </c>
      <c r="L16" s="189">
        <v>21765.23500000003</v>
      </c>
      <c r="M16" s="227">
        <v>9.5447792441160376E-2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8" t="s">
        <v>252</v>
      </c>
      <c r="C18" s="499"/>
      <c r="D18" s="499"/>
      <c r="E18" s="499"/>
      <c r="F18" s="499"/>
      <c r="G18" s="499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2.7807941999181355E-2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6.0548495191691296E-2</v>
      </c>
      <c r="J20" s="94" t="str">
        <f t="shared" ref="J20:J26" si="1">A10</f>
        <v>PE</v>
      </c>
      <c r="K20" s="83">
        <f t="shared" si="0"/>
        <v>218189.99900000001</v>
      </c>
      <c r="L20" s="94" t="str">
        <f t="shared" ref="L20:L26" si="2">A10</f>
        <v>PE</v>
      </c>
      <c r="M20" s="92">
        <f>K20/'6.1, 6.2'!C5</f>
        <v>2.0210128649783176E-2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5.9326315765595591E-2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6" t="s">
        <v>54</v>
      </c>
      <c r="B22" s="508">
        <f>SUM(B23,D23,F23)</f>
        <v>842174.174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5.8541209453706354E-2</v>
      </c>
      <c r="J22" s="94" t="str">
        <f t="shared" si="1"/>
        <v>PSE</v>
      </c>
      <c r="K22" s="83">
        <f t="shared" si="0"/>
        <v>67308.089000000007</v>
      </c>
      <c r="L22" s="94" t="str">
        <f t="shared" si="2"/>
        <v>PSE</v>
      </c>
      <c r="M22" s="92">
        <f>K22/'6.1, 6.2'!E5</f>
        <v>6.4383734454908984E-2</v>
      </c>
      <c r="N22" s="85"/>
      <c r="O22" s="75"/>
    </row>
    <row r="23" spans="1:15" x14ac:dyDescent="0.2">
      <c r="A23" s="507"/>
      <c r="B23" s="433">
        <f>SUM(B24:B27)</f>
        <v>298424.03899999999</v>
      </c>
      <c r="C23" s="437">
        <v>5.5221173166561263E-2</v>
      </c>
      <c r="D23" s="435">
        <f>SUM(D24:D27)</f>
        <v>272305.946</v>
      </c>
      <c r="E23" s="437">
        <v>5.5673088563387867E-2</v>
      </c>
      <c r="F23" s="435">
        <f>SUM(F24:F27)</f>
        <v>271444.18900000001</v>
      </c>
      <c r="G23" s="437">
        <v>5.5610325119123782E-2</v>
      </c>
      <c r="H23" s="75"/>
      <c r="I23" s="75"/>
      <c r="J23" s="94" t="str">
        <f t="shared" si="1"/>
        <v>VE</v>
      </c>
      <c r="K23" s="83">
        <f t="shared" si="0"/>
        <v>24819.500000000007</v>
      </c>
      <c r="L23" s="94" t="str">
        <f t="shared" si="2"/>
        <v>VE</v>
      </c>
      <c r="M23" s="92">
        <f>K23/'6.1, 6.2'!F5</f>
        <v>5.0646115324193025E-2</v>
      </c>
      <c r="N23" s="85"/>
      <c r="O23" s="75"/>
    </row>
    <row r="24" spans="1:15" x14ac:dyDescent="0.2">
      <c r="A24" s="178" t="s">
        <v>8</v>
      </c>
      <c r="B24" s="188">
        <v>18474.535</v>
      </c>
      <c r="C24" s="225">
        <v>2.7561216131833818E-2</v>
      </c>
      <c r="D24" s="189">
        <v>17974.267</v>
      </c>
      <c r="E24" s="225">
        <v>2.8453881984415997E-2</v>
      </c>
      <c r="F24" s="189">
        <v>18161.896000000001</v>
      </c>
      <c r="G24" s="225">
        <v>2.744130558653032E-2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126579.304</v>
      </c>
      <c r="C25" s="225">
        <v>5.9749255287380301E-2</v>
      </c>
      <c r="D25" s="191">
        <v>121752.31600000001</v>
      </c>
      <c r="E25" s="225">
        <v>6.0740829587977441E-2</v>
      </c>
      <c r="F25" s="191">
        <v>120487.815</v>
      </c>
      <c r="G25" s="225">
        <v>6.1212846566493728E-2</v>
      </c>
      <c r="H25" s="75"/>
      <c r="I25" s="75"/>
      <c r="J25" s="94" t="str">
        <f t="shared" si="1"/>
        <v>VTE</v>
      </c>
      <c r="K25" s="83">
        <f t="shared" si="0"/>
        <v>3870.5190000000002</v>
      </c>
      <c r="L25" s="94" t="str">
        <f t="shared" si="2"/>
        <v>VTE</v>
      </c>
      <c r="M25" s="92">
        <f>K25/'6.1, 6.2'!H5</f>
        <v>1.4413792950122413E-2</v>
      </c>
      <c r="N25" s="85"/>
      <c r="O25" s="93"/>
    </row>
    <row r="26" spans="1:15" x14ac:dyDescent="0.2">
      <c r="A26" s="178" t="s">
        <v>146</v>
      </c>
      <c r="B26" s="188">
        <v>51016.285000000003</v>
      </c>
      <c r="C26" s="225">
        <v>5.529927174446661E-2</v>
      </c>
      <c r="D26" s="191">
        <v>45222.849000000002</v>
      </c>
      <c r="E26" s="227">
        <v>6.4909290936158784E-2</v>
      </c>
      <c r="F26" s="191">
        <v>43705.714</v>
      </c>
      <c r="G26" s="227">
        <v>5.9090309185159423E-2</v>
      </c>
      <c r="H26" s="75"/>
      <c r="I26" s="75"/>
      <c r="J26" s="94" t="str">
        <f t="shared" si="1"/>
        <v>FVE</v>
      </c>
      <c r="K26" s="83">
        <f t="shared" si="0"/>
        <v>37148.550000000003</v>
      </c>
      <c r="L26" s="94" t="str">
        <f t="shared" si="2"/>
        <v>FVE</v>
      </c>
      <c r="M26" s="92">
        <f>K26/'6.1, 6.2'!I5</f>
        <v>9.4607045073097959E-2</v>
      </c>
      <c r="N26" s="85"/>
      <c r="O26" s="93"/>
    </row>
    <row r="27" spans="1:15" x14ac:dyDescent="0.2">
      <c r="A27" s="178" t="s">
        <v>144</v>
      </c>
      <c r="B27" s="188">
        <v>102353.91499999999</v>
      </c>
      <c r="C27" s="225">
        <v>6.0464514233893277E-2</v>
      </c>
      <c r="D27" s="189">
        <v>87356.513999999996</v>
      </c>
      <c r="E27" s="227">
        <v>5.6058972252735574E-2</v>
      </c>
      <c r="F27" s="189">
        <v>89088.763999999996</v>
      </c>
      <c r="G27" s="227">
        <v>5.8946346325775272E-2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2.4573683677149311E-2</v>
      </c>
      <c r="J32" s="94" t="str">
        <f t="shared" si="5"/>
        <v>PE</v>
      </c>
      <c r="K32" s="77">
        <f t="shared" si="6"/>
        <v>83141.676999999996</v>
      </c>
      <c r="L32" s="77">
        <f t="shared" si="7"/>
        <v>69999.812000000005</v>
      </c>
      <c r="M32" s="77">
        <f t="shared" si="8"/>
        <v>65048.509999999995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7.1446829995838373E-2</v>
      </c>
      <c r="J34" s="94" t="str">
        <f t="shared" si="5"/>
        <v>PSE</v>
      </c>
      <c r="K34" s="77">
        <f t="shared" si="6"/>
        <v>22934.159999999996</v>
      </c>
      <c r="L34" s="77">
        <f t="shared" si="7"/>
        <v>21346.916000000005</v>
      </c>
      <c r="M34" s="77">
        <f t="shared" si="8"/>
        <v>23027.013000000006</v>
      </c>
    </row>
    <row r="35" spans="8:13" ht="13.5" customHeight="1" x14ac:dyDescent="0.2">
      <c r="H35" s="94" t="str">
        <f t="shared" si="3"/>
        <v>VE</v>
      </c>
      <c r="I35" s="95">
        <f t="shared" si="4"/>
        <v>1.8731624486875837E-2</v>
      </c>
      <c r="J35" s="94" t="str">
        <f t="shared" si="5"/>
        <v>VE</v>
      </c>
      <c r="K35" s="77">
        <f t="shared" si="6"/>
        <v>4412.6409999999978</v>
      </c>
      <c r="L35" s="77">
        <f t="shared" si="7"/>
        <v>9371.0830000000042</v>
      </c>
      <c r="M35" s="77">
        <f t="shared" si="8"/>
        <v>11035.776000000003</v>
      </c>
    </row>
    <row r="36" spans="8:13" ht="12.75" customHeight="1" x14ac:dyDescent="0.2">
      <c r="H36" s="94" t="str">
        <f t="shared" si="3"/>
        <v>PVE</v>
      </c>
      <c r="I36" s="95">
        <f t="shared" si="4"/>
        <v>1.2804097311139564E-3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1.5673824183296527E-2</v>
      </c>
      <c r="J37" s="94" t="str">
        <f t="shared" si="5"/>
        <v>VTE</v>
      </c>
      <c r="K37" s="77">
        <f t="shared" si="6"/>
        <v>818.69799999999998</v>
      </c>
      <c r="L37" s="77">
        <f t="shared" si="7"/>
        <v>1768.9180000000001</v>
      </c>
      <c r="M37" s="77">
        <f t="shared" si="8"/>
        <v>1282.903</v>
      </c>
    </row>
    <row r="38" spans="8:13" ht="12.75" customHeight="1" x14ac:dyDescent="0.2">
      <c r="H38" s="94" t="str">
        <f t="shared" si="3"/>
        <v>FVE</v>
      </c>
      <c r="I38" s="95">
        <f t="shared" si="4"/>
        <v>0.10194885416039647</v>
      </c>
      <c r="J38" s="94" t="str">
        <f t="shared" si="5"/>
        <v>FVE</v>
      </c>
      <c r="K38" s="77">
        <f t="shared" si="6"/>
        <v>6326.6449999999895</v>
      </c>
      <c r="L38" s="77">
        <f t="shared" si="7"/>
        <v>9056.6699999999855</v>
      </c>
      <c r="M38" s="77">
        <f t="shared" si="8"/>
        <v>21765.23500000003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351" customWidth="1"/>
    <col min="9" max="9" width="11.42578125" style="351" customWidth="1"/>
    <col min="10" max="16384" width="9.140625" style="351"/>
  </cols>
  <sheetData>
    <row r="1" spans="1:9" ht="18.75" x14ac:dyDescent="0.2">
      <c r="A1" s="350" t="s">
        <v>357</v>
      </c>
      <c r="I1" s="352"/>
    </row>
    <row r="2" spans="1:9" s="115" customFormat="1" ht="6" customHeight="1" x14ac:dyDescent="0.25">
      <c r="A2" s="353"/>
    </row>
    <row r="3" spans="1:9" ht="12.75" customHeight="1" x14ac:dyDescent="0.2">
      <c r="A3" s="442" t="s">
        <v>425</v>
      </c>
      <c r="B3" s="442"/>
      <c r="C3" s="442"/>
      <c r="D3" s="442"/>
      <c r="E3" s="442"/>
      <c r="F3" s="442"/>
      <c r="G3" s="442"/>
      <c r="H3" s="442"/>
      <c r="I3" s="442"/>
    </row>
    <row r="4" spans="1:9" x14ac:dyDescent="0.2">
      <c r="A4" s="442"/>
      <c r="B4" s="442"/>
      <c r="C4" s="442"/>
      <c r="D4" s="442"/>
      <c r="E4" s="442"/>
      <c r="F4" s="442"/>
      <c r="G4" s="442"/>
      <c r="H4" s="442"/>
      <c r="I4" s="442"/>
    </row>
    <row r="5" spans="1:9" x14ac:dyDescent="0.2">
      <c r="A5" s="442"/>
      <c r="B5" s="442"/>
      <c r="C5" s="442"/>
      <c r="D5" s="442"/>
      <c r="E5" s="442"/>
      <c r="F5" s="442"/>
      <c r="G5" s="442"/>
      <c r="H5" s="442"/>
      <c r="I5" s="442"/>
    </row>
    <row r="6" spans="1:9" x14ac:dyDescent="0.2">
      <c r="A6" s="442"/>
      <c r="B6" s="442"/>
      <c r="C6" s="442"/>
      <c r="D6" s="442"/>
      <c r="E6" s="442"/>
      <c r="F6" s="442"/>
      <c r="G6" s="442"/>
      <c r="H6" s="442"/>
      <c r="I6" s="442"/>
    </row>
    <row r="7" spans="1:9" x14ac:dyDescent="0.2">
      <c r="A7" s="442"/>
      <c r="B7" s="442"/>
      <c r="C7" s="442"/>
      <c r="D7" s="442"/>
      <c r="E7" s="442"/>
      <c r="F7" s="442"/>
      <c r="G7" s="442"/>
      <c r="H7" s="442"/>
      <c r="I7" s="442"/>
    </row>
    <row r="8" spans="1:9" x14ac:dyDescent="0.2">
      <c r="A8" s="442"/>
      <c r="B8" s="442"/>
      <c r="C8" s="442"/>
      <c r="D8" s="442"/>
      <c r="E8" s="442"/>
      <c r="F8" s="442"/>
      <c r="G8" s="442"/>
      <c r="H8" s="442"/>
      <c r="I8" s="442"/>
    </row>
    <row r="9" spans="1:9" x14ac:dyDescent="0.2">
      <c r="A9" s="442"/>
      <c r="B9" s="442"/>
      <c r="C9" s="442"/>
      <c r="D9" s="442"/>
      <c r="E9" s="442"/>
      <c r="F9" s="442"/>
      <c r="G9" s="442"/>
      <c r="H9" s="442"/>
      <c r="I9" s="442"/>
    </row>
    <row r="10" spans="1:9" x14ac:dyDescent="0.2">
      <c r="A10" s="442"/>
      <c r="B10" s="442"/>
      <c r="C10" s="442"/>
      <c r="D10" s="442"/>
      <c r="E10" s="442"/>
      <c r="F10" s="442"/>
      <c r="G10" s="442"/>
      <c r="H10" s="442"/>
      <c r="I10" s="442"/>
    </row>
    <row r="11" spans="1:9" x14ac:dyDescent="0.2">
      <c r="A11" s="442"/>
      <c r="B11" s="442"/>
      <c r="C11" s="442"/>
      <c r="D11" s="442"/>
      <c r="E11" s="442"/>
      <c r="F11" s="442"/>
      <c r="G11" s="442"/>
      <c r="H11" s="442"/>
      <c r="I11" s="442"/>
    </row>
    <row r="12" spans="1:9" x14ac:dyDescent="0.2">
      <c r="A12" s="442"/>
      <c r="B12" s="442"/>
      <c r="C12" s="442"/>
      <c r="D12" s="442"/>
      <c r="E12" s="442"/>
      <c r="F12" s="442"/>
      <c r="G12" s="442"/>
      <c r="H12" s="442"/>
      <c r="I12" s="442"/>
    </row>
    <row r="13" spans="1:9" x14ac:dyDescent="0.2">
      <c r="A13" s="442"/>
      <c r="B13" s="442"/>
      <c r="C13" s="442"/>
      <c r="D13" s="442"/>
      <c r="E13" s="442"/>
      <c r="F13" s="442"/>
      <c r="G13" s="442"/>
      <c r="H13" s="442"/>
      <c r="I13" s="442"/>
    </row>
    <row r="14" spans="1:9" x14ac:dyDescent="0.2">
      <c r="A14" s="442"/>
      <c r="B14" s="442"/>
      <c r="C14" s="442"/>
      <c r="D14" s="442"/>
      <c r="E14" s="442"/>
      <c r="F14" s="442"/>
      <c r="G14" s="442"/>
      <c r="H14" s="442"/>
      <c r="I14" s="442"/>
    </row>
    <row r="15" spans="1:9" x14ac:dyDescent="0.2">
      <c r="A15" s="442"/>
      <c r="B15" s="442"/>
      <c r="C15" s="442"/>
      <c r="D15" s="442"/>
      <c r="E15" s="442"/>
      <c r="F15" s="442"/>
      <c r="G15" s="442"/>
      <c r="H15" s="442"/>
      <c r="I15" s="442"/>
    </row>
    <row r="16" spans="1:9" x14ac:dyDescent="0.2">
      <c r="A16" s="442"/>
      <c r="B16" s="442"/>
      <c r="C16" s="442"/>
      <c r="D16" s="442"/>
      <c r="E16" s="442"/>
      <c r="F16" s="442"/>
      <c r="G16" s="442"/>
      <c r="H16" s="442"/>
      <c r="I16" s="442"/>
    </row>
    <row r="17" spans="1:9" x14ac:dyDescent="0.2">
      <c r="A17" s="442"/>
      <c r="B17" s="442"/>
      <c r="C17" s="442"/>
      <c r="D17" s="442"/>
      <c r="E17" s="442"/>
      <c r="F17" s="442"/>
      <c r="G17" s="442"/>
      <c r="H17" s="442"/>
      <c r="I17" s="442"/>
    </row>
    <row r="18" spans="1:9" x14ac:dyDescent="0.2">
      <c r="A18" s="442"/>
      <c r="B18" s="442"/>
      <c r="C18" s="442"/>
      <c r="D18" s="442"/>
      <c r="E18" s="442"/>
      <c r="F18" s="442"/>
      <c r="G18" s="442"/>
      <c r="H18" s="442"/>
      <c r="I18" s="442"/>
    </row>
    <row r="19" spans="1:9" x14ac:dyDescent="0.2">
      <c r="A19" s="442"/>
      <c r="B19" s="442"/>
      <c r="C19" s="442"/>
      <c r="D19" s="442"/>
      <c r="E19" s="442"/>
      <c r="F19" s="442"/>
      <c r="G19" s="442"/>
      <c r="H19" s="442"/>
      <c r="I19" s="442"/>
    </row>
    <row r="20" spans="1:9" x14ac:dyDescent="0.2">
      <c r="A20" s="442"/>
      <c r="B20" s="442"/>
      <c r="C20" s="442"/>
      <c r="D20" s="442"/>
      <c r="E20" s="442"/>
      <c r="F20" s="442"/>
      <c r="G20" s="442"/>
      <c r="H20" s="442"/>
      <c r="I20" s="442"/>
    </row>
    <row r="21" spans="1:9" x14ac:dyDescent="0.2">
      <c r="A21" s="442"/>
      <c r="B21" s="442"/>
      <c r="C21" s="442"/>
      <c r="D21" s="442"/>
      <c r="E21" s="442"/>
      <c r="F21" s="442"/>
      <c r="G21" s="442"/>
      <c r="H21" s="442"/>
      <c r="I21" s="442"/>
    </row>
    <row r="22" spans="1:9" x14ac:dyDescent="0.2">
      <c r="A22" s="442"/>
      <c r="B22" s="442"/>
      <c r="C22" s="442"/>
      <c r="D22" s="442"/>
      <c r="E22" s="442"/>
      <c r="F22" s="442"/>
      <c r="G22" s="442"/>
      <c r="H22" s="442"/>
      <c r="I22" s="442"/>
    </row>
    <row r="23" spans="1:9" x14ac:dyDescent="0.2">
      <c r="A23" s="442"/>
      <c r="B23" s="442"/>
      <c r="C23" s="442"/>
      <c r="D23" s="442"/>
      <c r="E23" s="442"/>
      <c r="F23" s="442"/>
      <c r="G23" s="442"/>
      <c r="H23" s="442"/>
      <c r="I23" s="442"/>
    </row>
    <row r="24" spans="1:9" x14ac:dyDescent="0.2">
      <c r="A24" s="442"/>
      <c r="B24" s="442"/>
      <c r="C24" s="442"/>
      <c r="D24" s="442"/>
      <c r="E24" s="442"/>
      <c r="F24" s="442"/>
      <c r="G24" s="442"/>
      <c r="H24" s="442"/>
      <c r="I24" s="442"/>
    </row>
    <row r="25" spans="1:9" x14ac:dyDescent="0.2">
      <c r="A25" s="442"/>
      <c r="B25" s="442"/>
      <c r="C25" s="442"/>
      <c r="D25" s="442"/>
      <c r="E25" s="442"/>
      <c r="F25" s="442"/>
      <c r="G25" s="442"/>
      <c r="H25" s="442"/>
      <c r="I25" s="442"/>
    </row>
    <row r="26" spans="1:9" x14ac:dyDescent="0.2">
      <c r="A26" s="442"/>
      <c r="B26" s="442"/>
      <c r="C26" s="442"/>
      <c r="D26" s="442"/>
      <c r="E26" s="442"/>
      <c r="F26" s="442"/>
      <c r="G26" s="442"/>
      <c r="H26" s="442"/>
      <c r="I26" s="442"/>
    </row>
    <row r="27" spans="1:9" x14ac:dyDescent="0.2">
      <c r="A27" s="442"/>
      <c r="B27" s="442"/>
      <c r="C27" s="442"/>
      <c r="D27" s="442"/>
      <c r="E27" s="442"/>
      <c r="F27" s="442"/>
      <c r="G27" s="442"/>
      <c r="H27" s="442"/>
      <c r="I27" s="442"/>
    </row>
    <row r="28" spans="1:9" x14ac:dyDescent="0.2">
      <c r="A28" s="442"/>
      <c r="B28" s="442"/>
      <c r="C28" s="442"/>
      <c r="D28" s="442"/>
      <c r="E28" s="442"/>
      <c r="F28" s="442"/>
      <c r="G28" s="442"/>
      <c r="H28" s="442"/>
      <c r="I28" s="442"/>
    </row>
    <row r="29" spans="1:9" x14ac:dyDescent="0.2">
      <c r="A29" s="442"/>
      <c r="B29" s="442"/>
      <c r="C29" s="442"/>
      <c r="D29" s="442"/>
      <c r="E29" s="442"/>
      <c r="F29" s="442"/>
      <c r="G29" s="442"/>
      <c r="H29" s="442"/>
      <c r="I29" s="442"/>
    </row>
    <row r="30" spans="1:9" x14ac:dyDescent="0.2">
      <c r="A30" s="442"/>
      <c r="B30" s="442"/>
      <c r="C30" s="442"/>
      <c r="D30" s="442"/>
      <c r="E30" s="442"/>
      <c r="F30" s="442"/>
      <c r="G30" s="442"/>
      <c r="H30" s="442"/>
      <c r="I30" s="442"/>
    </row>
    <row r="31" spans="1:9" x14ac:dyDescent="0.2">
      <c r="A31" s="442"/>
      <c r="B31" s="442"/>
      <c r="C31" s="442"/>
      <c r="D31" s="442"/>
      <c r="E31" s="442"/>
      <c r="F31" s="442"/>
      <c r="G31" s="442"/>
      <c r="H31" s="442"/>
      <c r="I31" s="442"/>
    </row>
    <row r="32" spans="1:9" x14ac:dyDescent="0.2">
      <c r="A32" s="442"/>
      <c r="B32" s="442"/>
      <c r="C32" s="442"/>
      <c r="D32" s="442"/>
      <c r="E32" s="442"/>
      <c r="F32" s="442"/>
      <c r="G32" s="442"/>
      <c r="H32" s="442"/>
      <c r="I32" s="442"/>
    </row>
    <row r="33" spans="1:9" x14ac:dyDescent="0.2">
      <c r="A33" s="442"/>
      <c r="B33" s="442"/>
      <c r="C33" s="442"/>
      <c r="D33" s="442"/>
      <c r="E33" s="442"/>
      <c r="F33" s="442"/>
      <c r="G33" s="442"/>
      <c r="H33" s="442"/>
      <c r="I33" s="442"/>
    </row>
    <row r="34" spans="1:9" x14ac:dyDescent="0.2">
      <c r="A34" s="442"/>
      <c r="B34" s="442"/>
      <c r="C34" s="442"/>
      <c r="D34" s="442"/>
      <c r="E34" s="442"/>
      <c r="F34" s="442"/>
      <c r="G34" s="442"/>
      <c r="H34" s="442"/>
      <c r="I34" s="442"/>
    </row>
    <row r="35" spans="1:9" x14ac:dyDescent="0.2">
      <c r="A35" s="442"/>
      <c r="B35" s="442"/>
      <c r="C35" s="442"/>
      <c r="D35" s="442"/>
      <c r="E35" s="442"/>
      <c r="F35" s="442"/>
      <c r="G35" s="442"/>
      <c r="H35" s="442"/>
      <c r="I35" s="442"/>
    </row>
    <row r="36" spans="1:9" x14ac:dyDescent="0.2">
      <c r="A36" s="442"/>
      <c r="B36" s="442"/>
      <c r="C36" s="442"/>
      <c r="D36" s="442"/>
      <c r="E36" s="442"/>
      <c r="F36" s="442"/>
      <c r="G36" s="442"/>
      <c r="H36" s="442"/>
      <c r="I36" s="442"/>
    </row>
    <row r="37" spans="1:9" x14ac:dyDescent="0.2">
      <c r="A37" s="442"/>
      <c r="B37" s="442"/>
      <c r="C37" s="442"/>
      <c r="D37" s="442"/>
      <c r="E37" s="442"/>
      <c r="F37" s="442"/>
      <c r="G37" s="442"/>
      <c r="H37" s="442"/>
      <c r="I37" s="442"/>
    </row>
    <row r="38" spans="1:9" x14ac:dyDescent="0.2">
      <c r="A38" s="442"/>
      <c r="B38" s="442"/>
      <c r="C38" s="442"/>
      <c r="D38" s="442"/>
      <c r="E38" s="442"/>
      <c r="F38" s="442"/>
      <c r="G38" s="442"/>
      <c r="H38" s="442"/>
      <c r="I38" s="442"/>
    </row>
    <row r="39" spans="1:9" x14ac:dyDescent="0.2">
      <c r="A39" s="442"/>
      <c r="B39" s="442"/>
      <c r="C39" s="442"/>
      <c r="D39" s="442"/>
      <c r="E39" s="442"/>
      <c r="F39" s="442"/>
      <c r="G39" s="442"/>
      <c r="H39" s="442"/>
      <c r="I39" s="442"/>
    </row>
    <row r="40" spans="1:9" x14ac:dyDescent="0.2">
      <c r="A40" s="442"/>
      <c r="B40" s="442"/>
      <c r="C40" s="442"/>
      <c r="D40" s="442"/>
      <c r="E40" s="442"/>
      <c r="F40" s="442"/>
      <c r="G40" s="442"/>
      <c r="H40" s="442"/>
      <c r="I40" s="442"/>
    </row>
    <row r="41" spans="1:9" x14ac:dyDescent="0.2">
      <c r="A41" s="442"/>
      <c r="B41" s="442"/>
      <c r="C41" s="442"/>
      <c r="D41" s="442"/>
      <c r="E41" s="442"/>
      <c r="F41" s="442"/>
      <c r="G41" s="442"/>
      <c r="H41" s="442"/>
      <c r="I41" s="442"/>
    </row>
    <row r="42" spans="1:9" x14ac:dyDescent="0.2">
      <c r="A42" s="442"/>
      <c r="B42" s="442"/>
      <c r="C42" s="442"/>
      <c r="D42" s="442"/>
      <c r="E42" s="442"/>
      <c r="F42" s="442"/>
      <c r="G42" s="442"/>
      <c r="H42" s="442"/>
      <c r="I42" s="442"/>
    </row>
    <row r="43" spans="1:9" x14ac:dyDescent="0.2">
      <c r="A43" s="442"/>
      <c r="B43" s="442"/>
      <c r="C43" s="442"/>
      <c r="D43" s="442"/>
      <c r="E43" s="442"/>
      <c r="F43" s="442"/>
      <c r="G43" s="442"/>
      <c r="H43" s="442"/>
      <c r="I43" s="442"/>
    </row>
    <row r="44" spans="1:9" x14ac:dyDescent="0.2">
      <c r="A44" s="442"/>
      <c r="B44" s="442"/>
      <c r="C44" s="442"/>
      <c r="D44" s="442"/>
      <c r="E44" s="442"/>
      <c r="F44" s="442"/>
      <c r="G44" s="442"/>
      <c r="H44" s="442"/>
      <c r="I44" s="442"/>
    </row>
    <row r="45" spans="1:9" x14ac:dyDescent="0.2">
      <c r="A45" s="442"/>
      <c r="B45" s="442"/>
      <c r="C45" s="442"/>
      <c r="D45" s="442"/>
      <c r="E45" s="442"/>
      <c r="F45" s="442"/>
      <c r="G45" s="442"/>
      <c r="H45" s="442"/>
      <c r="I45" s="442"/>
    </row>
    <row r="46" spans="1:9" x14ac:dyDescent="0.2">
      <c r="A46" s="442"/>
      <c r="B46" s="442"/>
      <c r="C46" s="442"/>
      <c r="D46" s="442"/>
      <c r="E46" s="442"/>
      <c r="F46" s="442"/>
      <c r="G46" s="442"/>
      <c r="H46" s="442"/>
      <c r="I46" s="442"/>
    </row>
    <row r="47" spans="1:9" x14ac:dyDescent="0.2">
      <c r="A47" s="442"/>
      <c r="B47" s="442"/>
      <c r="C47" s="442"/>
      <c r="D47" s="442"/>
      <c r="E47" s="442"/>
      <c r="F47" s="442"/>
      <c r="G47" s="442"/>
      <c r="H47" s="442"/>
      <c r="I47" s="442"/>
    </row>
    <row r="48" spans="1:9" x14ac:dyDescent="0.2">
      <c r="A48" s="442"/>
      <c r="B48" s="442"/>
      <c r="C48" s="442"/>
      <c r="D48" s="442"/>
      <c r="E48" s="442"/>
      <c r="F48" s="442"/>
      <c r="G48" s="442"/>
      <c r="H48" s="442"/>
      <c r="I48" s="442"/>
    </row>
    <row r="49" spans="1:9" x14ac:dyDescent="0.2">
      <c r="A49" s="442"/>
      <c r="B49" s="442"/>
      <c r="C49" s="442"/>
      <c r="D49" s="442"/>
      <c r="E49" s="442"/>
      <c r="F49" s="442"/>
      <c r="G49" s="442"/>
      <c r="H49" s="442"/>
      <c r="I49" s="442"/>
    </row>
    <row r="50" spans="1:9" x14ac:dyDescent="0.2">
      <c r="A50" s="442"/>
      <c r="B50" s="442"/>
      <c r="C50" s="442"/>
      <c r="D50" s="442"/>
      <c r="E50" s="442"/>
      <c r="F50" s="442"/>
      <c r="G50" s="442"/>
      <c r="H50" s="442"/>
      <c r="I50" s="442"/>
    </row>
    <row r="51" spans="1:9" x14ac:dyDescent="0.2">
      <c r="A51" s="442"/>
      <c r="B51" s="442"/>
      <c r="C51" s="442"/>
      <c r="D51" s="442"/>
      <c r="E51" s="442"/>
      <c r="F51" s="442"/>
      <c r="G51" s="442"/>
      <c r="H51" s="442"/>
      <c r="I51" s="442"/>
    </row>
    <row r="52" spans="1:9" x14ac:dyDescent="0.2">
      <c r="A52" s="442"/>
      <c r="B52" s="442"/>
      <c r="C52" s="442"/>
      <c r="D52" s="442"/>
      <c r="E52" s="442"/>
      <c r="F52" s="442"/>
      <c r="G52" s="442"/>
      <c r="H52" s="442"/>
      <c r="I52" s="442"/>
    </row>
    <row r="53" spans="1:9" x14ac:dyDescent="0.2">
      <c r="A53" s="442"/>
      <c r="B53" s="442"/>
      <c r="C53" s="442"/>
      <c r="D53" s="442"/>
      <c r="E53" s="442"/>
      <c r="F53" s="442"/>
      <c r="G53" s="442"/>
      <c r="H53" s="442"/>
      <c r="I53" s="442"/>
    </row>
    <row r="54" spans="1:9" x14ac:dyDescent="0.2">
      <c r="A54" s="442"/>
      <c r="B54" s="442"/>
      <c r="C54" s="442"/>
      <c r="D54" s="442"/>
      <c r="E54" s="442"/>
      <c r="F54" s="442"/>
      <c r="G54" s="442"/>
      <c r="H54" s="442"/>
      <c r="I54" s="442"/>
    </row>
    <row r="55" spans="1:9" x14ac:dyDescent="0.2">
      <c r="A55" s="442"/>
      <c r="B55" s="442"/>
      <c r="C55" s="442"/>
      <c r="D55" s="442"/>
      <c r="E55" s="442"/>
      <c r="F55" s="442"/>
      <c r="G55" s="442"/>
      <c r="H55" s="442"/>
      <c r="I55" s="442"/>
    </row>
    <row r="56" spans="1:9" x14ac:dyDescent="0.2">
      <c r="A56" s="442"/>
      <c r="B56" s="442"/>
      <c r="C56" s="442"/>
      <c r="D56" s="442"/>
      <c r="E56" s="442"/>
      <c r="F56" s="442"/>
      <c r="G56" s="442"/>
      <c r="H56" s="442"/>
      <c r="I56" s="442"/>
    </row>
    <row r="57" spans="1:9" x14ac:dyDescent="0.2">
      <c r="A57" s="442"/>
      <c r="B57" s="442"/>
      <c r="C57" s="442"/>
      <c r="D57" s="442"/>
      <c r="E57" s="442"/>
      <c r="F57" s="442"/>
      <c r="G57" s="442"/>
      <c r="H57" s="442"/>
      <c r="I57" s="442"/>
    </row>
    <row r="58" spans="1:9" x14ac:dyDescent="0.2">
      <c r="A58" s="442"/>
      <c r="B58" s="442"/>
      <c r="C58" s="442"/>
      <c r="D58" s="442"/>
      <c r="E58" s="442"/>
      <c r="F58" s="442"/>
      <c r="G58" s="442"/>
      <c r="H58" s="442"/>
      <c r="I58" s="442"/>
    </row>
    <row r="59" spans="1:9" x14ac:dyDescent="0.2">
      <c r="A59" s="442"/>
      <c r="B59" s="442"/>
      <c r="C59" s="442"/>
      <c r="D59" s="442"/>
      <c r="E59" s="442"/>
      <c r="F59" s="442"/>
      <c r="G59" s="442"/>
      <c r="H59" s="442"/>
      <c r="I59" s="442"/>
    </row>
    <row r="60" spans="1:9" x14ac:dyDescent="0.2">
      <c r="A60" s="442"/>
      <c r="B60" s="442"/>
      <c r="C60" s="442"/>
      <c r="D60" s="442"/>
      <c r="E60" s="442"/>
      <c r="F60" s="442"/>
      <c r="G60" s="442"/>
      <c r="H60" s="442"/>
      <c r="I60" s="442"/>
    </row>
    <row r="61" spans="1:9" x14ac:dyDescent="0.2">
      <c r="A61" s="442"/>
      <c r="B61" s="442"/>
      <c r="C61" s="442"/>
      <c r="D61" s="442"/>
      <c r="E61" s="442"/>
      <c r="F61" s="442"/>
      <c r="G61" s="442"/>
      <c r="H61" s="442"/>
      <c r="I61" s="442"/>
    </row>
    <row r="62" spans="1:9" x14ac:dyDescent="0.2">
      <c r="A62" s="442"/>
      <c r="B62" s="442"/>
      <c r="C62" s="442"/>
      <c r="D62" s="442"/>
      <c r="E62" s="442"/>
      <c r="F62" s="442"/>
      <c r="G62" s="442"/>
      <c r="H62" s="442"/>
      <c r="I62" s="442"/>
    </row>
    <row r="63" spans="1:9" x14ac:dyDescent="0.2">
      <c r="A63" s="442"/>
      <c r="B63" s="442"/>
      <c r="C63" s="442"/>
      <c r="D63" s="442"/>
      <c r="E63" s="442"/>
      <c r="F63" s="442"/>
      <c r="G63" s="442"/>
      <c r="H63" s="442"/>
      <c r="I63" s="442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350</v>
      </c>
      <c r="M1" s="53" t="str">
        <f>Titulní!A35</f>
        <v>I. čtvrtletí 2020</v>
      </c>
    </row>
    <row r="2" spans="1:24" ht="6" customHeight="1" x14ac:dyDescent="0.2">
      <c r="A2" s="333"/>
    </row>
    <row r="3" spans="1:24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4" ht="13.5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4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9" t="s">
        <v>54</v>
      </c>
      <c r="B7" s="447">
        <f>F8</f>
        <v>2791.4495399999983</v>
      </c>
      <c r="C7" s="448"/>
      <c r="D7" s="448"/>
      <c r="E7" s="448"/>
      <c r="F7" s="448"/>
      <c r="G7" s="449"/>
      <c r="H7" s="447">
        <f>SUM(H8,J8,L8)</f>
        <v>1836603.1559999995</v>
      </c>
      <c r="I7" s="448"/>
      <c r="J7" s="448"/>
      <c r="K7" s="448"/>
      <c r="L7" s="448"/>
      <c r="M7" s="448"/>
      <c r="N7" s="80"/>
    </row>
    <row r="8" spans="1:24" x14ac:dyDescent="0.2">
      <c r="A8" s="510"/>
      <c r="B8" s="433">
        <f>SUM(B9:B16)</f>
        <v>2791.7470899999985</v>
      </c>
      <c r="C8" s="434">
        <v>0.12813670995130996</v>
      </c>
      <c r="D8" s="435">
        <f>SUM(D9:D16)</f>
        <v>2791.5491199999983</v>
      </c>
      <c r="E8" s="434">
        <v>0.12807665908931407</v>
      </c>
      <c r="F8" s="435">
        <f>SUM(F9:F16)</f>
        <v>2791.4495399999983</v>
      </c>
      <c r="G8" s="436">
        <v>0.12809273852472625</v>
      </c>
      <c r="H8" s="433">
        <f>SUM(H9:H16)</f>
        <v>615477.44400000002</v>
      </c>
      <c r="I8" s="434">
        <v>7.6408188008526667E-2</v>
      </c>
      <c r="J8" s="435">
        <f>SUM(J9:J16)</f>
        <v>580162.46599999978</v>
      </c>
      <c r="K8" s="434">
        <v>8.0819577194577427E-2</v>
      </c>
      <c r="L8" s="435">
        <f>SUM(L9:L16)</f>
        <v>640963.24599999993</v>
      </c>
      <c r="M8" s="434">
        <v>9.2156279672590935E-2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1651.9759999999999</v>
      </c>
      <c r="C10" s="225">
        <v>0.15688589509784287</v>
      </c>
      <c r="D10" s="191">
        <v>1651.9759999999999</v>
      </c>
      <c r="E10" s="225">
        <v>0.15688589509784287</v>
      </c>
      <c r="F10" s="191">
        <v>1651.9759999999999</v>
      </c>
      <c r="G10" s="226">
        <v>0.15690154085820121</v>
      </c>
      <c r="H10" s="188">
        <v>520449.92300000001</v>
      </c>
      <c r="I10" s="225">
        <v>0.12565298266821745</v>
      </c>
      <c r="J10" s="191">
        <v>472245.02399999992</v>
      </c>
      <c r="K10" s="225">
        <v>0.13956581636924256</v>
      </c>
      <c r="L10" s="191">
        <v>520009.89500000002</v>
      </c>
      <c r="M10" s="225">
        <v>0.1590031915485659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197.61999999999998</v>
      </c>
      <c r="C12" s="225">
        <v>0.21065265868769029</v>
      </c>
      <c r="D12" s="191">
        <v>197.61999999999998</v>
      </c>
      <c r="E12" s="225">
        <v>0.20874220200735619</v>
      </c>
      <c r="F12" s="191">
        <v>197.61999999999998</v>
      </c>
      <c r="G12" s="226">
        <v>0.20874220200735619</v>
      </c>
      <c r="H12" s="188">
        <v>37928.506999999998</v>
      </c>
      <c r="I12" s="225">
        <v>0.10441636244304742</v>
      </c>
      <c r="J12" s="191">
        <v>35028.751999999986</v>
      </c>
      <c r="K12" s="225">
        <v>0.10470109417886599</v>
      </c>
      <c r="L12" s="191">
        <v>36164.426000000007</v>
      </c>
      <c r="M12" s="225">
        <v>0.10403490411041451</v>
      </c>
      <c r="N12" s="83"/>
      <c r="O12" s="92"/>
      <c r="X12" s="77"/>
    </row>
    <row r="13" spans="1:24" x14ac:dyDescent="0.2">
      <c r="A13" s="204" t="s">
        <v>43</v>
      </c>
      <c r="B13" s="188">
        <v>644.26769999999999</v>
      </c>
      <c r="C13" s="225">
        <v>0.58881386388289736</v>
      </c>
      <c r="D13" s="191">
        <v>644.24919999999997</v>
      </c>
      <c r="E13" s="225">
        <v>0.58881471464468038</v>
      </c>
      <c r="F13" s="191">
        <v>644.24919999999997</v>
      </c>
      <c r="G13" s="226">
        <v>0.58885292578097626</v>
      </c>
      <c r="H13" s="188">
        <v>43926.319000000003</v>
      </c>
      <c r="I13" s="225">
        <v>0.36502025026665647</v>
      </c>
      <c r="J13" s="191">
        <v>55220.305999999968</v>
      </c>
      <c r="K13" s="225">
        <v>0.32049765894937299</v>
      </c>
      <c r="L13" s="191">
        <v>51449.444999999985</v>
      </c>
      <c r="M13" s="225">
        <v>0.26060401845296921</v>
      </c>
      <c r="N13" s="83"/>
      <c r="O13" s="92"/>
      <c r="X13" s="77"/>
    </row>
    <row r="14" spans="1:24" x14ac:dyDescent="0.2">
      <c r="A14" s="204" t="s">
        <v>44</v>
      </c>
      <c r="B14" s="188">
        <v>45</v>
      </c>
      <c r="C14" s="225">
        <v>3.8412291933418691E-2</v>
      </c>
      <c r="D14" s="191">
        <v>45</v>
      </c>
      <c r="E14" s="225">
        <v>3.8412291933418691E-2</v>
      </c>
      <c r="F14" s="191">
        <v>45</v>
      </c>
      <c r="G14" s="226">
        <v>3.8412291933418691E-2</v>
      </c>
      <c r="H14" s="188">
        <v>5092</v>
      </c>
      <c r="I14" s="225">
        <v>4.5377800488461906E-2</v>
      </c>
      <c r="J14" s="191">
        <v>4949.3900000000003</v>
      </c>
      <c r="K14" s="225">
        <v>4.3782468259105978E-2</v>
      </c>
      <c r="L14" s="191">
        <v>5513.01</v>
      </c>
      <c r="M14" s="225">
        <v>4.9956576912328493E-2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6.0439999999999996</v>
      </c>
      <c r="C15" s="225">
        <v>1.7807140769513601E-2</v>
      </c>
      <c r="D15" s="191">
        <v>6.0439999999999996</v>
      </c>
      <c r="E15" s="227">
        <v>1.7806878451850416E-2</v>
      </c>
      <c r="F15" s="191">
        <v>6.0439999999999996</v>
      </c>
      <c r="G15" s="228">
        <v>1.7806878451850416E-2</v>
      </c>
      <c r="H15" s="188">
        <v>783.59300000000007</v>
      </c>
      <c r="I15" s="225">
        <v>1.0581699845349967E-2</v>
      </c>
      <c r="J15" s="191">
        <v>1736.191</v>
      </c>
      <c r="K15" s="227">
        <v>1.5138146152365436E-2</v>
      </c>
      <c r="L15" s="191">
        <v>1101.1199999999999</v>
      </c>
      <c r="M15" s="227">
        <v>1.3800689650962945E-2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246.8393899999987</v>
      </c>
      <c r="C16" s="225">
        <v>0.11978214774279246</v>
      </c>
      <c r="D16" s="189">
        <v>246.65991999999869</v>
      </c>
      <c r="E16" s="227">
        <v>0.11968857571785983</v>
      </c>
      <c r="F16" s="189">
        <v>246.56033999999872</v>
      </c>
      <c r="G16" s="228">
        <v>0.11977930770716094</v>
      </c>
      <c r="H16" s="188">
        <v>7297.1020000000071</v>
      </c>
      <c r="I16" s="225">
        <v>0.11775211720091533</v>
      </c>
      <c r="J16" s="189">
        <v>10982.802999999989</v>
      </c>
      <c r="K16" s="227">
        <v>0.10698370453000187</v>
      </c>
      <c r="L16" s="189">
        <v>26725.350000000017</v>
      </c>
      <c r="M16" s="227">
        <v>0.11719954596021424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8" t="s">
        <v>252</v>
      </c>
      <c r="C18" s="499"/>
      <c r="D18" s="499"/>
      <c r="E18" s="499"/>
      <c r="F18" s="499"/>
      <c r="G18" s="499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0.11509925029468493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0.12160085339880751</v>
      </c>
      <c r="J20" s="94" t="str">
        <f t="shared" ref="J20:J26" si="1">A10</f>
        <v>PE</v>
      </c>
      <c r="K20" s="83">
        <f t="shared" si="0"/>
        <v>1512704.8419999999</v>
      </c>
      <c r="L20" s="94" t="str">
        <f t="shared" ref="L20:L26" si="2">A10</f>
        <v>PE</v>
      </c>
      <c r="M20" s="92">
        <f>K20/'6.1, 6.2'!C5</f>
        <v>0.14011622716937605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0.12649215663611349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6" t="s">
        <v>54</v>
      </c>
      <c r="B22" s="508">
        <f>SUM(B23,D23,F23)</f>
        <v>2151856.9909999999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0.18619195336173613</v>
      </c>
      <c r="J22" s="94" t="str">
        <f t="shared" si="1"/>
        <v>PSE</v>
      </c>
      <c r="K22" s="83">
        <f t="shared" si="0"/>
        <v>109121.685</v>
      </c>
      <c r="L22" s="94" t="str">
        <f t="shared" si="2"/>
        <v>PSE</v>
      </c>
      <c r="M22" s="92">
        <f>K22/'6.1, 6.2'!E5</f>
        <v>0.10438064272352501</v>
      </c>
      <c r="N22" s="85"/>
      <c r="O22" s="75"/>
    </row>
    <row r="23" spans="1:15" x14ac:dyDescent="0.2">
      <c r="A23" s="507"/>
      <c r="B23" s="433">
        <f>SUM(B24:B27)</f>
        <v>768568.473</v>
      </c>
      <c r="C23" s="437">
        <v>0.14221794222781284</v>
      </c>
      <c r="D23" s="435">
        <f>SUM(D24:D27)</f>
        <v>693243.27600000007</v>
      </c>
      <c r="E23" s="437">
        <v>0.14173393885685165</v>
      </c>
      <c r="F23" s="435">
        <f>SUM(F24:F27)</f>
        <v>690045.24199999997</v>
      </c>
      <c r="G23" s="437">
        <v>0.14136843524222376</v>
      </c>
      <c r="H23" s="75"/>
      <c r="I23" s="75"/>
      <c r="J23" s="94" t="str">
        <f t="shared" si="1"/>
        <v>VE</v>
      </c>
      <c r="K23" s="83">
        <f t="shared" si="0"/>
        <v>150596.06999999995</v>
      </c>
      <c r="L23" s="94" t="str">
        <f t="shared" si="2"/>
        <v>VE</v>
      </c>
      <c r="M23" s="92">
        <f>K23/'6.1, 6.2'!F5</f>
        <v>0.30730296454764361</v>
      </c>
      <c r="N23" s="85"/>
      <c r="O23" s="75"/>
    </row>
    <row r="24" spans="1:15" x14ac:dyDescent="0.2">
      <c r="A24" s="178" t="s">
        <v>8</v>
      </c>
      <c r="B24" s="188">
        <v>80195.629000000001</v>
      </c>
      <c r="C24" s="225">
        <v>0.11963976704676788</v>
      </c>
      <c r="D24" s="189">
        <v>74534.452999999994</v>
      </c>
      <c r="E24" s="225">
        <v>0.11799059897324329</v>
      </c>
      <c r="F24" s="189">
        <v>71307.875</v>
      </c>
      <c r="G24" s="225">
        <v>0.10774101936279701</v>
      </c>
      <c r="H24" s="75"/>
      <c r="I24" s="75"/>
      <c r="J24" s="94" t="str">
        <f t="shared" si="1"/>
        <v>PVE</v>
      </c>
      <c r="K24" s="83">
        <f t="shared" si="0"/>
        <v>15554.4</v>
      </c>
      <c r="L24" s="94" t="str">
        <f t="shared" si="2"/>
        <v>PVE</v>
      </c>
      <c r="M24" s="92">
        <f>K24/'6.1, 6.2'!G5</f>
        <v>4.6346028175419822E-2</v>
      </c>
      <c r="N24" s="85"/>
      <c r="O24" s="93"/>
    </row>
    <row r="25" spans="1:15" x14ac:dyDescent="0.2">
      <c r="A25" s="178" t="s">
        <v>9</v>
      </c>
      <c r="B25" s="188">
        <v>254059.367</v>
      </c>
      <c r="C25" s="225">
        <v>0.11992369603354149</v>
      </c>
      <c r="D25" s="191">
        <v>244447.43299999999</v>
      </c>
      <c r="E25" s="225">
        <v>0.12195201174712382</v>
      </c>
      <c r="F25" s="191">
        <v>242201.25399999999</v>
      </c>
      <c r="G25" s="225">
        <v>0.12304836135765575</v>
      </c>
      <c r="H25" s="75"/>
      <c r="I25" s="75"/>
      <c r="J25" s="94" t="str">
        <f t="shared" si="1"/>
        <v>VTE</v>
      </c>
      <c r="K25" s="83">
        <f t="shared" si="0"/>
        <v>3620.904</v>
      </c>
      <c r="L25" s="94" t="str">
        <f t="shared" si="2"/>
        <v>VTE</v>
      </c>
      <c r="M25" s="92">
        <f>K25/'6.1, 6.2'!H5</f>
        <v>1.3484227967430219E-2</v>
      </c>
      <c r="N25" s="85"/>
      <c r="O25" s="93"/>
    </row>
    <row r="26" spans="1:15" x14ac:dyDescent="0.2">
      <c r="A26" s="178" t="s">
        <v>146</v>
      </c>
      <c r="B26" s="188">
        <v>108773.988</v>
      </c>
      <c r="C26" s="225">
        <v>0.11790592594386969</v>
      </c>
      <c r="D26" s="191">
        <v>96421.554999999993</v>
      </c>
      <c r="E26" s="227">
        <v>0.13839585307886806</v>
      </c>
      <c r="F26" s="191">
        <v>93186.808999999994</v>
      </c>
      <c r="G26" s="227">
        <v>0.12598895777765801</v>
      </c>
      <c r="H26" s="75"/>
      <c r="I26" s="75"/>
      <c r="J26" s="94" t="str">
        <f t="shared" si="1"/>
        <v>FVE</v>
      </c>
      <c r="K26" s="83">
        <f t="shared" si="0"/>
        <v>45005.255000000012</v>
      </c>
      <c r="L26" s="94" t="str">
        <f t="shared" si="2"/>
        <v>FVE</v>
      </c>
      <c r="M26" s="92">
        <f>K26/'6.1, 6.2'!I5</f>
        <v>0.11461589182649842</v>
      </c>
      <c r="N26" s="85"/>
      <c r="O26" s="93"/>
    </row>
    <row r="27" spans="1:15" x14ac:dyDescent="0.2">
      <c r="A27" s="178" t="s">
        <v>144</v>
      </c>
      <c r="B27" s="188">
        <v>325539.489</v>
      </c>
      <c r="C27" s="225">
        <v>0.19230907842005696</v>
      </c>
      <c r="D27" s="189">
        <v>277839.83500000002</v>
      </c>
      <c r="E27" s="227">
        <v>0.1782971284885479</v>
      </c>
      <c r="F27" s="189">
        <v>283349.304</v>
      </c>
      <c r="G27" s="227">
        <v>0.18748050208386977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0.15690154085820121</v>
      </c>
      <c r="J32" s="94" t="str">
        <f t="shared" si="5"/>
        <v>PE</v>
      </c>
      <c r="K32" s="77">
        <f t="shared" si="6"/>
        <v>520449.92300000001</v>
      </c>
      <c r="L32" s="77">
        <f t="shared" si="7"/>
        <v>472245.02399999992</v>
      </c>
      <c r="M32" s="77">
        <f t="shared" si="8"/>
        <v>520009.89500000002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0.20874220200735619</v>
      </c>
      <c r="J34" s="94" t="str">
        <f t="shared" si="5"/>
        <v>PSE</v>
      </c>
      <c r="K34" s="77">
        <f t="shared" si="6"/>
        <v>37928.506999999998</v>
      </c>
      <c r="L34" s="77">
        <f t="shared" si="7"/>
        <v>35028.751999999986</v>
      </c>
      <c r="M34" s="77">
        <f t="shared" si="8"/>
        <v>36164.426000000007</v>
      </c>
    </row>
    <row r="35" spans="8:13" ht="13.5" customHeight="1" x14ac:dyDescent="0.2">
      <c r="H35" s="94" t="str">
        <f t="shared" si="3"/>
        <v>VE</v>
      </c>
      <c r="I35" s="95">
        <f t="shared" si="4"/>
        <v>0.58885292578097626</v>
      </c>
      <c r="J35" s="94" t="str">
        <f t="shared" si="5"/>
        <v>VE</v>
      </c>
      <c r="K35" s="77">
        <f t="shared" si="6"/>
        <v>43926.319000000003</v>
      </c>
      <c r="L35" s="77">
        <f t="shared" si="7"/>
        <v>55220.305999999968</v>
      </c>
      <c r="M35" s="77">
        <f t="shared" si="8"/>
        <v>51449.444999999985</v>
      </c>
    </row>
    <row r="36" spans="8:13" ht="12.75" customHeight="1" x14ac:dyDescent="0.2">
      <c r="H36" s="94" t="str">
        <f t="shared" si="3"/>
        <v>PVE</v>
      </c>
      <c r="I36" s="95">
        <f t="shared" si="4"/>
        <v>3.8412291933418691E-2</v>
      </c>
      <c r="J36" s="94" t="str">
        <f t="shared" si="5"/>
        <v>PVE</v>
      </c>
      <c r="K36" s="77">
        <f t="shared" si="6"/>
        <v>5092</v>
      </c>
      <c r="L36" s="77">
        <f t="shared" si="7"/>
        <v>4949.3900000000003</v>
      </c>
      <c r="M36" s="77">
        <f t="shared" si="8"/>
        <v>5513.01</v>
      </c>
    </row>
    <row r="37" spans="8:13" ht="12.75" customHeight="1" x14ac:dyDescent="0.2">
      <c r="H37" s="94" t="str">
        <f t="shared" si="3"/>
        <v>VTE</v>
      </c>
      <c r="I37" s="95">
        <f t="shared" si="4"/>
        <v>1.7806878451850416E-2</v>
      </c>
      <c r="J37" s="94" t="str">
        <f t="shared" si="5"/>
        <v>VTE</v>
      </c>
      <c r="K37" s="77">
        <f t="shared" si="6"/>
        <v>783.59300000000007</v>
      </c>
      <c r="L37" s="77">
        <f t="shared" si="7"/>
        <v>1736.191</v>
      </c>
      <c r="M37" s="77">
        <f t="shared" si="8"/>
        <v>1101.1199999999999</v>
      </c>
    </row>
    <row r="38" spans="8:13" ht="12.75" customHeight="1" x14ac:dyDescent="0.2">
      <c r="H38" s="94" t="str">
        <f t="shared" si="3"/>
        <v>FVE</v>
      </c>
      <c r="I38" s="95">
        <f t="shared" si="4"/>
        <v>0.11977930770716094</v>
      </c>
      <c r="J38" s="94" t="str">
        <f t="shared" si="5"/>
        <v>FVE</v>
      </c>
      <c r="K38" s="77">
        <f t="shared" si="6"/>
        <v>7297.1020000000071</v>
      </c>
      <c r="L38" s="77">
        <f t="shared" si="7"/>
        <v>10982.802999999989</v>
      </c>
      <c r="M38" s="77">
        <f t="shared" si="8"/>
        <v>26725.350000000017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351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2020</v>
      </c>
      <c r="N1" s="75"/>
      <c r="O1" s="75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24"/>
    </row>
    <row r="4" spans="1:21" ht="13.5" customHeight="1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79"/>
    </row>
    <row r="5" spans="1:21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9" t="s">
        <v>54</v>
      </c>
      <c r="B7" s="447">
        <f>F8</f>
        <v>5660.2850800000006</v>
      </c>
      <c r="C7" s="448"/>
      <c r="D7" s="448"/>
      <c r="E7" s="448"/>
      <c r="F7" s="448"/>
      <c r="G7" s="449"/>
      <c r="H7" s="447">
        <f>SUM(H8,J8,L8)</f>
        <v>7134675.5219999999</v>
      </c>
      <c r="I7" s="448"/>
      <c r="J7" s="448"/>
      <c r="K7" s="448"/>
      <c r="L7" s="448"/>
      <c r="M7" s="448"/>
      <c r="N7" s="80"/>
    </row>
    <row r="8" spans="1:21" x14ac:dyDescent="0.2">
      <c r="A8" s="510"/>
      <c r="B8" s="433">
        <f>SUM(B9:B16)</f>
        <v>5660.3969100000004</v>
      </c>
      <c r="C8" s="434">
        <v>0.25980313176075043</v>
      </c>
      <c r="D8" s="435">
        <f>SUM(D9:D16)</f>
        <v>5660.3806200000008</v>
      </c>
      <c r="E8" s="434">
        <v>0.25969904444436243</v>
      </c>
      <c r="F8" s="435">
        <f>SUM(F9:F16)</f>
        <v>5660.2850800000006</v>
      </c>
      <c r="G8" s="436">
        <v>0.25973652983454959</v>
      </c>
      <c r="H8" s="433">
        <f>SUM(H9:H16)</f>
        <v>2751354.9210000006</v>
      </c>
      <c r="I8" s="434">
        <v>0.34156579762808187</v>
      </c>
      <c r="J8" s="435">
        <f>SUM(J9:J16)</f>
        <v>2249325.5279999999</v>
      </c>
      <c r="K8" s="434">
        <v>0.31334246663576765</v>
      </c>
      <c r="L8" s="435">
        <f>SUM(L9:L16)</f>
        <v>2133995.0729999994</v>
      </c>
      <c r="M8" s="434">
        <v>0.30682109776902727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4443.4130000000005</v>
      </c>
      <c r="C10" s="225">
        <v>0.42198483863832853</v>
      </c>
      <c r="D10" s="191">
        <v>4443.4130000000005</v>
      </c>
      <c r="E10" s="225">
        <v>0.42198483863832853</v>
      </c>
      <c r="F10" s="191">
        <v>4443.4130000000005</v>
      </c>
      <c r="G10" s="226">
        <v>0.42202692192220864</v>
      </c>
      <c r="H10" s="188">
        <v>2274746.5660000006</v>
      </c>
      <c r="I10" s="225">
        <v>0.54919537538712493</v>
      </c>
      <c r="J10" s="191">
        <v>1819829.1119999997</v>
      </c>
      <c r="K10" s="225">
        <v>0.53782660009307748</v>
      </c>
      <c r="L10" s="191">
        <v>1785382.7769999998</v>
      </c>
      <c r="M10" s="225">
        <v>0.54591568815982139</v>
      </c>
      <c r="N10" s="83"/>
      <c r="O10" s="92"/>
    </row>
    <row r="11" spans="1:21" x14ac:dyDescent="0.2">
      <c r="A11" s="204" t="s">
        <v>21</v>
      </c>
      <c r="B11" s="188">
        <v>845</v>
      </c>
      <c r="C11" s="225">
        <v>0.61972863953061974</v>
      </c>
      <c r="D11" s="191">
        <v>845</v>
      </c>
      <c r="E11" s="225">
        <v>0.61972863953061974</v>
      </c>
      <c r="F11" s="191">
        <v>845</v>
      </c>
      <c r="G11" s="226">
        <v>0.61972863953061974</v>
      </c>
      <c r="H11" s="188">
        <v>411547.57</v>
      </c>
      <c r="I11" s="225">
        <v>0.66031119605116972</v>
      </c>
      <c r="J11" s="191">
        <v>340420.78</v>
      </c>
      <c r="K11" s="225">
        <v>0.63570783928117625</v>
      </c>
      <c r="L11" s="191">
        <v>259341.46</v>
      </c>
      <c r="M11" s="225">
        <v>0.56101202937225614</v>
      </c>
      <c r="N11" s="83"/>
      <c r="O11" s="92"/>
    </row>
    <row r="12" spans="1:21" x14ac:dyDescent="0.2">
      <c r="A12" s="204" t="s">
        <v>22</v>
      </c>
      <c r="B12" s="188">
        <v>45.669000000000025</v>
      </c>
      <c r="C12" s="225">
        <v>4.8680782661715084E-2</v>
      </c>
      <c r="D12" s="191">
        <v>45.669000000000025</v>
      </c>
      <c r="E12" s="225">
        <v>4.8239285616202596E-2</v>
      </c>
      <c r="F12" s="191">
        <v>45.669000000000025</v>
      </c>
      <c r="G12" s="226">
        <v>4.8239285616202596E-2</v>
      </c>
      <c r="H12" s="188">
        <v>19825.081000000002</v>
      </c>
      <c r="I12" s="225">
        <v>5.4578020778903141E-2</v>
      </c>
      <c r="J12" s="191">
        <v>18034.074000000004</v>
      </c>
      <c r="K12" s="225">
        <v>5.3903926702916501E-2</v>
      </c>
      <c r="L12" s="191">
        <v>17972.409000000011</v>
      </c>
      <c r="M12" s="225">
        <v>5.1701576763534179E-2</v>
      </c>
      <c r="N12" s="83"/>
      <c r="O12" s="92"/>
    </row>
    <row r="13" spans="1:21" x14ac:dyDescent="0.2">
      <c r="A13" s="204" t="s">
        <v>43</v>
      </c>
      <c r="B13" s="188">
        <v>77.322499999999991</v>
      </c>
      <c r="C13" s="225">
        <v>7.066714657600455E-2</v>
      </c>
      <c r="D13" s="191">
        <v>77.322499999999991</v>
      </c>
      <c r="E13" s="225">
        <v>7.0669277933311042E-2</v>
      </c>
      <c r="F13" s="191">
        <v>77.322499999999991</v>
      </c>
      <c r="G13" s="226">
        <v>7.0673864016749313E-2</v>
      </c>
      <c r="H13" s="188">
        <v>22323.97</v>
      </c>
      <c r="I13" s="225">
        <v>0.18550839910681635</v>
      </c>
      <c r="J13" s="191">
        <v>32225.705000000002</v>
      </c>
      <c r="K13" s="225">
        <v>0.18703740994287699</v>
      </c>
      <c r="L13" s="191">
        <v>35136.538999999997</v>
      </c>
      <c r="M13" s="225">
        <v>0.17797516101348565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86.8</v>
      </c>
      <c r="C15" s="225">
        <v>0.25573458285800477</v>
      </c>
      <c r="D15" s="191">
        <v>86.8</v>
      </c>
      <c r="E15" s="227">
        <v>0.25573081562220651</v>
      </c>
      <c r="F15" s="191">
        <v>86.8</v>
      </c>
      <c r="G15" s="228">
        <v>0.25573081562220651</v>
      </c>
      <c r="H15" s="188">
        <v>19447.787000000004</v>
      </c>
      <c r="I15" s="225">
        <v>0.26262440411067878</v>
      </c>
      <c r="J15" s="191">
        <v>32917.875000000015</v>
      </c>
      <c r="K15" s="227">
        <v>0.28701657984363277</v>
      </c>
      <c r="L15" s="191">
        <v>20053.266</v>
      </c>
      <c r="M15" s="227">
        <v>0.25133400587965626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162.19240999999994</v>
      </c>
      <c r="C16" s="225">
        <v>7.8706057478831332E-2</v>
      </c>
      <c r="D16" s="189">
        <v>162.17611999999986</v>
      </c>
      <c r="E16" s="227">
        <v>7.8693890836617514E-2</v>
      </c>
      <c r="F16" s="189">
        <v>162.08057999999988</v>
      </c>
      <c r="G16" s="228">
        <v>7.8738939381634551E-2</v>
      </c>
      <c r="H16" s="188">
        <v>3463.9470000000024</v>
      </c>
      <c r="I16" s="225">
        <v>5.58971346600005E-2</v>
      </c>
      <c r="J16" s="189">
        <v>5897.9820000000082</v>
      </c>
      <c r="K16" s="227">
        <v>5.7452361078612714E-2</v>
      </c>
      <c r="L16" s="189">
        <v>16108.622000000014</v>
      </c>
      <c r="M16" s="227">
        <v>7.0641663605704647E-2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8" t="s">
        <v>252</v>
      </c>
      <c r="C18" s="499"/>
      <c r="D18" s="499"/>
      <c r="E18" s="499"/>
      <c r="F18" s="499"/>
      <c r="G18" s="499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0.24658803802448598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7.1400923535781979E-2</v>
      </c>
      <c r="J20" s="94" t="str">
        <f t="shared" ref="J20:J26" si="1">A10</f>
        <v>PE</v>
      </c>
      <c r="K20" s="83">
        <f t="shared" si="0"/>
        <v>5879958.4550000001</v>
      </c>
      <c r="L20" s="94" t="str">
        <f t="shared" ref="L20:L26" si="2">A10</f>
        <v>PE</v>
      </c>
      <c r="M20" s="92">
        <f>K20/'6.1, 6.2'!C5</f>
        <v>0.54463869735354054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6.9840404828944574E-2</v>
      </c>
      <c r="J21" s="94" t="str">
        <f t="shared" si="1"/>
        <v>PPE</v>
      </c>
      <c r="K21" s="83">
        <f t="shared" si="0"/>
        <v>1011309.81</v>
      </c>
      <c r="L21" s="94" t="str">
        <f t="shared" si="2"/>
        <v>PPE</v>
      </c>
      <c r="M21" s="92">
        <f>K21/'6.1, 6.2'!D5</f>
        <v>0.62386628223864216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6" t="s">
        <v>54</v>
      </c>
      <c r="B22" s="508">
        <f>SUM(B23,D23,F23)</f>
        <v>1414684.169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6.944968422300396E-2</v>
      </c>
      <c r="J22" s="94" t="str">
        <f t="shared" si="1"/>
        <v>PSE</v>
      </c>
      <c r="K22" s="83">
        <f t="shared" si="0"/>
        <v>55831.564000000013</v>
      </c>
      <c r="L22" s="94" t="str">
        <f t="shared" si="2"/>
        <v>PSE</v>
      </c>
      <c r="M22" s="92">
        <f>K22/'6.1, 6.2'!E5</f>
        <v>5.3405833447124851E-2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7"/>
      <c r="B23" s="433">
        <f>SUM(B24:B27)</f>
        <v>505662.30300000001</v>
      </c>
      <c r="C23" s="437">
        <v>9.3569089445120643E-2</v>
      </c>
      <c r="D23" s="435">
        <f>SUM(D24:D27)</f>
        <v>452985.19</v>
      </c>
      <c r="E23" s="437">
        <v>9.26130515004365E-2</v>
      </c>
      <c r="F23" s="435">
        <f>SUM(F24:F27)</f>
        <v>456036.67599999998</v>
      </c>
      <c r="G23" s="437">
        <v>9.3427484714379019E-2</v>
      </c>
      <c r="H23" s="75"/>
      <c r="I23" s="75"/>
      <c r="J23" s="94" t="str">
        <f t="shared" si="1"/>
        <v>VE</v>
      </c>
      <c r="K23" s="83">
        <f t="shared" si="0"/>
        <v>89686.214000000007</v>
      </c>
      <c r="L23" s="94" t="str">
        <f t="shared" si="2"/>
        <v>VE</v>
      </c>
      <c r="M23" s="92">
        <f>K23/'6.1, 6.2'!F5</f>
        <v>0.18301167780310862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173997.326</v>
      </c>
      <c r="C24" s="225">
        <v>0.25957773271409251</v>
      </c>
      <c r="D24" s="189">
        <v>153040.704</v>
      </c>
      <c r="E24" s="225">
        <v>0.24226869059127371</v>
      </c>
      <c r="F24" s="189">
        <v>157224.519</v>
      </c>
      <c r="G24" s="225">
        <v>0.23755482751218496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150189.88099999999</v>
      </c>
      <c r="C25" s="225">
        <v>7.0894160876807055E-2</v>
      </c>
      <c r="D25" s="191">
        <v>143067.851</v>
      </c>
      <c r="E25" s="225">
        <v>7.1374904746034945E-2</v>
      </c>
      <c r="F25" s="191">
        <v>141667.16899999999</v>
      </c>
      <c r="G25" s="225">
        <v>7.1972843722882152E-2</v>
      </c>
      <c r="H25" s="75"/>
      <c r="I25" s="75"/>
      <c r="J25" s="94" t="str">
        <f t="shared" si="1"/>
        <v>VTE</v>
      </c>
      <c r="K25" s="83">
        <f t="shared" si="0"/>
        <v>72418.928000000014</v>
      </c>
      <c r="L25" s="94" t="str">
        <f t="shared" si="2"/>
        <v>VTE</v>
      </c>
      <c r="M25" s="92">
        <f>K25/'6.1, 6.2'!H5</f>
        <v>0.26968771729626512</v>
      </c>
      <c r="N25" s="85"/>
      <c r="O25" s="93"/>
    </row>
    <row r="26" spans="1:20" x14ac:dyDescent="0.2">
      <c r="A26" s="178" t="s">
        <v>146</v>
      </c>
      <c r="B26" s="188">
        <v>60048.716999999997</v>
      </c>
      <c r="C26" s="225">
        <v>6.5090006441856196E-2</v>
      </c>
      <c r="D26" s="191">
        <v>53242.249000000003</v>
      </c>
      <c r="E26" s="227">
        <v>7.6419701696290948E-2</v>
      </c>
      <c r="F26" s="191">
        <v>51455.567000000003</v>
      </c>
      <c r="G26" s="227">
        <v>6.9568143042524969E-2</v>
      </c>
      <c r="H26" s="75"/>
      <c r="I26" s="75"/>
      <c r="J26" s="94" t="str">
        <f t="shared" si="1"/>
        <v>FVE</v>
      </c>
      <c r="K26" s="83">
        <f t="shared" si="0"/>
        <v>25470.551000000025</v>
      </c>
      <c r="L26" s="94" t="str">
        <f t="shared" si="2"/>
        <v>FVE</v>
      </c>
      <c r="M26" s="92">
        <f>K26/'6.1, 6.2'!I5</f>
        <v>6.4866423224961473E-2</v>
      </c>
      <c r="N26" s="85"/>
      <c r="O26" s="93"/>
    </row>
    <row r="27" spans="1:20" x14ac:dyDescent="0.2">
      <c r="A27" s="178" t="s">
        <v>144</v>
      </c>
      <c r="B27" s="188">
        <v>121426.379</v>
      </c>
      <c r="C27" s="225">
        <v>7.1731374627102634E-2</v>
      </c>
      <c r="D27" s="189">
        <v>103634.386</v>
      </c>
      <c r="E27" s="227">
        <v>6.6504910775208911E-2</v>
      </c>
      <c r="F27" s="189">
        <v>105689.421</v>
      </c>
      <c r="G27" s="227">
        <v>6.9930313695189067E-2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0.42202692192220864</v>
      </c>
      <c r="J32" s="94" t="str">
        <f t="shared" si="5"/>
        <v>PE</v>
      </c>
      <c r="K32" s="77">
        <f t="shared" si="6"/>
        <v>2274746.5660000006</v>
      </c>
      <c r="L32" s="77">
        <f t="shared" si="7"/>
        <v>1819829.1119999997</v>
      </c>
      <c r="M32" s="77">
        <f t="shared" si="8"/>
        <v>1785382.7769999998</v>
      </c>
    </row>
    <row r="33" spans="8:13" x14ac:dyDescent="0.2">
      <c r="H33" s="94" t="str">
        <f t="shared" si="3"/>
        <v>PPE</v>
      </c>
      <c r="I33" s="95">
        <f t="shared" si="4"/>
        <v>0.61972863953061974</v>
      </c>
      <c r="J33" s="94" t="str">
        <f t="shared" si="5"/>
        <v>PPE</v>
      </c>
      <c r="K33" s="77">
        <f t="shared" si="6"/>
        <v>411547.57</v>
      </c>
      <c r="L33" s="77">
        <f t="shared" si="7"/>
        <v>340420.78</v>
      </c>
      <c r="M33" s="77">
        <f t="shared" si="8"/>
        <v>259341.46</v>
      </c>
    </row>
    <row r="34" spans="8:13" ht="13.5" customHeight="1" x14ac:dyDescent="0.2">
      <c r="H34" s="94" t="str">
        <f t="shared" si="3"/>
        <v>PSE</v>
      </c>
      <c r="I34" s="95">
        <f t="shared" si="4"/>
        <v>4.8239285616202596E-2</v>
      </c>
      <c r="J34" s="94" t="str">
        <f t="shared" si="5"/>
        <v>PSE</v>
      </c>
      <c r="K34" s="77">
        <f t="shared" si="6"/>
        <v>19825.081000000002</v>
      </c>
      <c r="L34" s="77">
        <f t="shared" si="7"/>
        <v>18034.074000000004</v>
      </c>
      <c r="M34" s="77">
        <f t="shared" si="8"/>
        <v>17972.409000000011</v>
      </c>
    </row>
    <row r="35" spans="8:13" ht="12.75" customHeight="1" x14ac:dyDescent="0.2">
      <c r="H35" s="94" t="str">
        <f t="shared" si="3"/>
        <v>VE</v>
      </c>
      <c r="I35" s="95">
        <f t="shared" si="4"/>
        <v>7.0673864016749313E-2</v>
      </c>
      <c r="J35" s="94" t="str">
        <f t="shared" si="5"/>
        <v>VE</v>
      </c>
      <c r="K35" s="77">
        <f t="shared" si="6"/>
        <v>22323.97</v>
      </c>
      <c r="L35" s="77">
        <f t="shared" si="7"/>
        <v>32225.705000000002</v>
      </c>
      <c r="M35" s="77">
        <f t="shared" si="8"/>
        <v>35136.538999999997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0.25573081562220651</v>
      </c>
      <c r="J37" s="94" t="str">
        <f t="shared" si="5"/>
        <v>VTE</v>
      </c>
      <c r="K37" s="77">
        <f t="shared" si="6"/>
        <v>19447.787000000004</v>
      </c>
      <c r="L37" s="77">
        <f t="shared" si="7"/>
        <v>32917.875000000015</v>
      </c>
      <c r="M37" s="77">
        <f t="shared" si="8"/>
        <v>20053.266</v>
      </c>
    </row>
    <row r="38" spans="8:13" ht="12.75" customHeight="1" x14ac:dyDescent="0.2">
      <c r="H38" s="94" t="str">
        <f t="shared" si="3"/>
        <v>FVE</v>
      </c>
      <c r="I38" s="95">
        <f t="shared" si="4"/>
        <v>7.8738939381634551E-2</v>
      </c>
      <c r="J38" s="94" t="str">
        <f t="shared" si="5"/>
        <v>FVE</v>
      </c>
      <c r="K38" s="77">
        <f t="shared" si="6"/>
        <v>3463.9470000000024</v>
      </c>
      <c r="L38" s="77">
        <f t="shared" si="7"/>
        <v>5897.9820000000082</v>
      </c>
      <c r="M38" s="77">
        <f t="shared" si="8"/>
        <v>16108.622000000014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352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I. čtvrtletí 2020</v>
      </c>
      <c r="N1" s="98"/>
      <c r="O1" s="98"/>
      <c r="P1" s="99"/>
    </row>
    <row r="2" spans="1:21" ht="6" customHeight="1" x14ac:dyDescent="0.3">
      <c r="A2" s="332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98"/>
      <c r="O2" s="98"/>
      <c r="P2" s="99"/>
    </row>
    <row r="3" spans="1:21" x14ac:dyDescent="0.2">
      <c r="A3" s="229"/>
      <c r="B3" s="498" t="s">
        <v>205</v>
      </c>
      <c r="C3" s="499"/>
      <c r="D3" s="499"/>
      <c r="E3" s="499"/>
      <c r="F3" s="499"/>
      <c r="G3" s="500"/>
      <c r="H3" s="498" t="s">
        <v>19</v>
      </c>
      <c r="I3" s="499"/>
      <c r="J3" s="499"/>
      <c r="K3" s="499"/>
      <c r="L3" s="499"/>
      <c r="M3" s="499"/>
      <c r="N3" s="68"/>
      <c r="O3" s="99"/>
      <c r="P3" s="99"/>
    </row>
    <row r="4" spans="1:21" ht="13.5" customHeight="1" x14ac:dyDescent="0.25">
      <c r="A4" s="229"/>
      <c r="B4" s="501" t="s">
        <v>186</v>
      </c>
      <c r="C4" s="502"/>
      <c r="D4" s="502"/>
      <c r="E4" s="502"/>
      <c r="F4" s="502"/>
      <c r="G4" s="503"/>
      <c r="H4" s="501" t="s">
        <v>5</v>
      </c>
      <c r="I4" s="502"/>
      <c r="J4" s="502"/>
      <c r="K4" s="502"/>
      <c r="L4" s="502"/>
      <c r="M4" s="502"/>
      <c r="N4" s="68"/>
      <c r="O4" s="99"/>
      <c r="P4" s="99"/>
    </row>
    <row r="5" spans="1:21" x14ac:dyDescent="0.2">
      <c r="A5" s="230"/>
      <c r="B5" s="504" t="s">
        <v>62</v>
      </c>
      <c r="C5" s="497"/>
      <c r="D5" s="497" t="s">
        <v>63</v>
      </c>
      <c r="E5" s="497"/>
      <c r="F5" s="497" t="s">
        <v>64</v>
      </c>
      <c r="G5" s="505"/>
      <c r="H5" s="504" t="s">
        <v>62</v>
      </c>
      <c r="I5" s="497"/>
      <c r="J5" s="497" t="s">
        <v>63</v>
      </c>
      <c r="K5" s="497"/>
      <c r="L5" s="497" t="s">
        <v>64</v>
      </c>
      <c r="M5" s="497"/>
      <c r="N5" s="68"/>
      <c r="O5" s="99"/>
      <c r="P5" s="99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68"/>
      <c r="O6" s="99"/>
      <c r="P6" s="99"/>
    </row>
    <row r="7" spans="1:21" x14ac:dyDescent="0.2">
      <c r="A7" s="509" t="s">
        <v>54</v>
      </c>
      <c r="B7" s="447">
        <f>F8</f>
        <v>338.75069000000042</v>
      </c>
      <c r="C7" s="448"/>
      <c r="D7" s="448"/>
      <c r="E7" s="448"/>
      <c r="F7" s="448"/>
      <c r="G7" s="449"/>
      <c r="H7" s="447">
        <f>SUM(H8,J8,L8)</f>
        <v>183182.38699999999</v>
      </c>
      <c r="I7" s="448"/>
      <c r="J7" s="448"/>
      <c r="K7" s="448"/>
      <c r="L7" s="448"/>
      <c r="M7" s="448"/>
      <c r="N7" s="68"/>
      <c r="O7" s="99"/>
      <c r="P7" s="99"/>
    </row>
    <row r="8" spans="1:21" x14ac:dyDescent="0.2">
      <c r="A8" s="510"/>
      <c r="B8" s="433">
        <f>SUM(B9:B16)</f>
        <v>336.68279000000047</v>
      </c>
      <c r="C8" s="434">
        <v>1.5453199597613938E-2</v>
      </c>
      <c r="D8" s="435">
        <f>SUM(D9:D16)</f>
        <v>339.72776000000044</v>
      </c>
      <c r="E8" s="434">
        <v>1.5586756539213752E-2</v>
      </c>
      <c r="F8" s="435">
        <f>SUM(F9:F16)</f>
        <v>338.75069000000042</v>
      </c>
      <c r="G8" s="436">
        <v>1.5544434150595709E-2</v>
      </c>
      <c r="H8" s="433">
        <f>SUM(H9:H16)</f>
        <v>61348.677000000018</v>
      </c>
      <c r="I8" s="434">
        <v>7.6161056623390696E-3</v>
      </c>
      <c r="J8" s="435">
        <f>SUM(J9:J16)</f>
        <v>58058.206999999995</v>
      </c>
      <c r="K8" s="434">
        <v>8.0878030162248662E-3</v>
      </c>
      <c r="L8" s="435">
        <f>SUM(L9:L16)</f>
        <v>63775.502999999982</v>
      </c>
      <c r="M8" s="434">
        <v>9.1695009462807193E-3</v>
      </c>
      <c r="N8" s="68"/>
      <c r="O8" s="99"/>
      <c r="P8" s="99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97"/>
      <c r="O9" s="100"/>
      <c r="P9" s="99"/>
    </row>
    <row r="10" spans="1:21" x14ac:dyDescent="0.2">
      <c r="A10" s="204" t="s">
        <v>20</v>
      </c>
      <c r="B10" s="188">
        <v>137.74200000000005</v>
      </c>
      <c r="C10" s="225">
        <v>1.3081168832093858E-2</v>
      </c>
      <c r="D10" s="191">
        <v>137.74200000000005</v>
      </c>
      <c r="E10" s="225">
        <v>1.3081168832093858E-2</v>
      </c>
      <c r="F10" s="191">
        <v>136.69200000000004</v>
      </c>
      <c r="G10" s="226">
        <v>1.2982746373427488E-2</v>
      </c>
      <c r="H10" s="188">
        <v>39713.650000000009</v>
      </c>
      <c r="I10" s="225">
        <v>9.5881243412954745E-3</v>
      </c>
      <c r="J10" s="191">
        <v>33539.252</v>
      </c>
      <c r="K10" s="225">
        <v>9.9120855655511417E-3</v>
      </c>
      <c r="L10" s="191">
        <v>29346.885999999995</v>
      </c>
      <c r="M10" s="225">
        <v>8.9733841238000406E-3</v>
      </c>
      <c r="N10" s="97"/>
      <c r="O10" s="100"/>
      <c r="P10" s="99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97"/>
      <c r="O11" s="100"/>
      <c r="P11" s="99"/>
    </row>
    <row r="12" spans="1:21" x14ac:dyDescent="0.2">
      <c r="A12" s="204" t="s">
        <v>22</v>
      </c>
      <c r="B12" s="188">
        <v>33.951000000000001</v>
      </c>
      <c r="C12" s="225">
        <v>3.6190003112568439E-2</v>
      </c>
      <c r="D12" s="191">
        <v>36.948000000000008</v>
      </c>
      <c r="E12" s="225">
        <v>3.9027461186963867E-2</v>
      </c>
      <c r="F12" s="191">
        <v>36.948000000000008</v>
      </c>
      <c r="G12" s="226">
        <v>3.9027461186963867E-2</v>
      </c>
      <c r="H12" s="188">
        <v>14529.414999999999</v>
      </c>
      <c r="I12" s="225">
        <v>3.9999166398125022E-2</v>
      </c>
      <c r="J12" s="191">
        <v>12076.844999999998</v>
      </c>
      <c r="K12" s="225">
        <v>3.6097742954946471E-2</v>
      </c>
      <c r="L12" s="191">
        <v>12375.662999999997</v>
      </c>
      <c r="M12" s="225">
        <v>3.5601309239853662E-2</v>
      </c>
      <c r="N12" s="97"/>
      <c r="O12" s="100"/>
      <c r="P12" s="99"/>
    </row>
    <row r="13" spans="1:21" x14ac:dyDescent="0.2">
      <c r="A13" s="204" t="s">
        <v>43</v>
      </c>
      <c r="B13" s="188">
        <v>7.6595000000000004</v>
      </c>
      <c r="C13" s="225">
        <v>7.0002264437764817E-3</v>
      </c>
      <c r="D13" s="191">
        <v>7.6324999999999994</v>
      </c>
      <c r="E13" s="225">
        <v>6.9757607918263971E-3</v>
      </c>
      <c r="F13" s="191">
        <v>7.6324999999999994</v>
      </c>
      <c r="G13" s="226">
        <v>6.9762134838868275E-3</v>
      </c>
      <c r="H13" s="188">
        <v>2220.0830000000005</v>
      </c>
      <c r="I13" s="225">
        <v>1.844851266214111E-2</v>
      </c>
      <c r="J13" s="191">
        <v>3437.3550000000005</v>
      </c>
      <c r="K13" s="225">
        <v>1.9950346354073493E-2</v>
      </c>
      <c r="L13" s="191">
        <v>3763.8379999999997</v>
      </c>
      <c r="M13" s="225">
        <v>1.9064759738535313E-2</v>
      </c>
      <c r="N13" s="97"/>
      <c r="O13" s="100"/>
      <c r="P13" s="99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97"/>
      <c r="O14" s="100"/>
      <c r="P14" s="68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0.22500000000000001</v>
      </c>
      <c r="C15" s="225">
        <v>6.6290646478169436E-4</v>
      </c>
      <c r="D15" s="191">
        <v>0.22500000000000001</v>
      </c>
      <c r="E15" s="227">
        <v>6.6289669948152614E-4</v>
      </c>
      <c r="F15" s="191">
        <v>0.22500000000000001</v>
      </c>
      <c r="G15" s="228">
        <v>6.6289669948152614E-4</v>
      </c>
      <c r="H15" s="188">
        <v>17.951000000000001</v>
      </c>
      <c r="I15" s="225">
        <v>2.4241167790406149E-4</v>
      </c>
      <c r="J15" s="191">
        <v>23.67</v>
      </c>
      <c r="K15" s="227">
        <v>2.0638277667980648E-4</v>
      </c>
      <c r="L15" s="191">
        <v>18.622</v>
      </c>
      <c r="M15" s="227">
        <v>2.3339549066426181E-4</v>
      </c>
      <c r="N15" s="97"/>
      <c r="O15" s="100"/>
      <c r="P15" s="68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157.10529000000042</v>
      </c>
      <c r="C16" s="225">
        <v>7.6237463793580124E-2</v>
      </c>
      <c r="D16" s="189">
        <v>157.18026000000043</v>
      </c>
      <c r="E16" s="227">
        <v>7.6269713581205434E-2</v>
      </c>
      <c r="F16" s="189">
        <v>157.25319000000042</v>
      </c>
      <c r="G16" s="228">
        <v>7.6393787552948664E-2</v>
      </c>
      <c r="H16" s="188">
        <v>4867.5780000000095</v>
      </c>
      <c r="I16" s="225">
        <v>7.8547293862768749E-2</v>
      </c>
      <c r="J16" s="189">
        <v>8981.0850000000009</v>
      </c>
      <c r="K16" s="227">
        <v>8.7484929302549891E-2</v>
      </c>
      <c r="L16" s="189">
        <v>18270.493999999995</v>
      </c>
      <c r="M16" s="227">
        <v>8.0122191150679659E-2</v>
      </c>
      <c r="N16" s="97"/>
      <c r="O16" s="100"/>
      <c r="P16" s="68"/>
      <c r="Q16" s="78"/>
      <c r="R16" s="55"/>
      <c r="S16" s="55"/>
      <c r="T16" s="55"/>
      <c r="U16" s="55"/>
    </row>
    <row r="17" spans="1:20" x14ac:dyDescent="0.2">
      <c r="A17" s="258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101"/>
      <c r="O17" s="99"/>
      <c r="P17" s="99"/>
    </row>
    <row r="18" spans="1:20" x14ac:dyDescent="0.2">
      <c r="A18" s="234"/>
      <c r="B18" s="498" t="s">
        <v>252</v>
      </c>
      <c r="C18" s="499"/>
      <c r="D18" s="499"/>
      <c r="E18" s="499"/>
      <c r="F18" s="499"/>
      <c r="G18" s="499"/>
      <c r="H18" s="22"/>
      <c r="I18" s="22"/>
      <c r="J18" s="22"/>
      <c r="K18" s="22"/>
      <c r="L18" s="22"/>
      <c r="M18" s="22"/>
      <c r="N18" s="102"/>
      <c r="O18" s="98"/>
      <c r="P18" s="104"/>
      <c r="Q18" s="78"/>
      <c r="R18" s="23"/>
      <c r="S18" s="23"/>
      <c r="T18" s="23"/>
    </row>
    <row r="19" spans="1:20" x14ac:dyDescent="0.2">
      <c r="A19" s="235"/>
      <c r="B19" s="501" t="s">
        <v>5</v>
      </c>
      <c r="C19" s="502"/>
      <c r="D19" s="502"/>
      <c r="E19" s="502"/>
      <c r="F19" s="502"/>
      <c r="G19" s="502"/>
      <c r="H19" s="85" t="str">
        <f>A24</f>
        <v>VO z vvn</v>
      </c>
      <c r="I19" s="93">
        <f>(B24+D24+F24)/'6.1, 6.2'!B25</f>
        <v>6.6978879109186859E-2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102"/>
      <c r="O19" s="98"/>
      <c r="P19" s="104"/>
      <c r="Q19" s="78"/>
      <c r="R19" s="23"/>
      <c r="S19" s="23"/>
      <c r="T19" s="23"/>
    </row>
    <row r="20" spans="1:20" x14ac:dyDescent="0.2">
      <c r="A20" s="236"/>
      <c r="B20" s="504" t="s">
        <v>62</v>
      </c>
      <c r="C20" s="497"/>
      <c r="D20" s="497" t="s">
        <v>63</v>
      </c>
      <c r="E20" s="497"/>
      <c r="F20" s="497" t="s">
        <v>64</v>
      </c>
      <c r="G20" s="497"/>
      <c r="H20" s="85" t="str">
        <f>A25</f>
        <v>VO z vn</v>
      </c>
      <c r="I20" s="93">
        <f>(B25+D25+F25)/'6.1, 6.2'!C25</f>
        <v>4.4311977123849253E-2</v>
      </c>
      <c r="J20" s="94" t="str">
        <f t="shared" ref="J20:J26" si="1">A10</f>
        <v>PE</v>
      </c>
      <c r="K20" s="83">
        <f t="shared" si="0"/>
        <v>102599.788</v>
      </c>
      <c r="L20" s="94" t="str">
        <f t="shared" ref="L20:L26" si="2">A10</f>
        <v>PE</v>
      </c>
      <c r="M20" s="92">
        <f>K20/'6.1, 6.2'!C5</f>
        <v>9.5034370247211938E-3</v>
      </c>
      <c r="N20" s="102"/>
      <c r="O20" s="98"/>
      <c r="P20" s="104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5.3898407617592674E-2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102"/>
      <c r="O21" s="98"/>
      <c r="P21" s="104"/>
      <c r="Q21" s="78"/>
      <c r="R21" s="23"/>
      <c r="S21" s="23"/>
      <c r="T21" s="23"/>
    </row>
    <row r="22" spans="1:20" x14ac:dyDescent="0.2">
      <c r="A22" s="506" t="s">
        <v>54</v>
      </c>
      <c r="B22" s="508">
        <f>SUM(B23,D23,F23)</f>
        <v>811038.73963145865</v>
      </c>
      <c r="C22" s="508"/>
      <c r="D22" s="508"/>
      <c r="E22" s="508"/>
      <c r="F22" s="508"/>
      <c r="G22" s="508"/>
      <c r="H22" s="85" t="str">
        <f>A27</f>
        <v>MOO</v>
      </c>
      <c r="I22" s="93">
        <f>(B27+D27+F27)/'6.1, 6.2'!E25</f>
        <v>5.9306387984497486E-2</v>
      </c>
      <c r="J22" s="94" t="str">
        <f t="shared" si="1"/>
        <v>PSE</v>
      </c>
      <c r="K22" s="83">
        <f t="shared" si="0"/>
        <v>38981.922999999995</v>
      </c>
      <c r="L22" s="94" t="str">
        <f t="shared" si="2"/>
        <v>PSE</v>
      </c>
      <c r="M22" s="92">
        <f>K22/'6.1, 6.2'!E5</f>
        <v>3.7288263806950578E-2</v>
      </c>
      <c r="N22" s="102"/>
      <c r="O22" s="98"/>
      <c r="P22" s="104"/>
      <c r="Q22" s="78"/>
      <c r="R22" s="23"/>
      <c r="S22" s="23"/>
      <c r="T22" s="23"/>
    </row>
    <row r="23" spans="1:20" x14ac:dyDescent="0.2">
      <c r="A23" s="507"/>
      <c r="B23" s="433">
        <f>SUM(B24:B27)</f>
        <v>284812.87324610783</v>
      </c>
      <c r="C23" s="437">
        <v>5.2702527069507239E-2</v>
      </c>
      <c r="D23" s="435">
        <f>SUM(D24:D27)</f>
        <v>264747.25104070571</v>
      </c>
      <c r="E23" s="437">
        <v>5.4127709551016159E-2</v>
      </c>
      <c r="F23" s="435">
        <f>SUM(F24:F27)</f>
        <v>261478.61534464511</v>
      </c>
      <c r="G23" s="437">
        <v>5.3568694414062486E-2</v>
      </c>
      <c r="H23" s="75"/>
      <c r="I23" s="75"/>
      <c r="J23" s="94" t="str">
        <f t="shared" si="1"/>
        <v>VE</v>
      </c>
      <c r="K23" s="83">
        <f t="shared" si="0"/>
        <v>9421.2760000000017</v>
      </c>
      <c r="L23" s="94" t="str">
        <f t="shared" si="2"/>
        <v>VE</v>
      </c>
      <c r="M23" s="92">
        <f>K23/'6.1, 6.2'!F5</f>
        <v>1.922484460996603E-2</v>
      </c>
      <c r="N23" s="102"/>
      <c r="O23" s="98"/>
      <c r="P23" s="104"/>
      <c r="Q23" s="78"/>
      <c r="R23" s="81"/>
      <c r="S23" s="82"/>
      <c r="T23" s="82"/>
    </row>
    <row r="24" spans="1:20" x14ac:dyDescent="0.2">
      <c r="A24" s="178" t="s">
        <v>8</v>
      </c>
      <c r="B24" s="188">
        <v>42681.2293277844</v>
      </c>
      <c r="C24" s="225">
        <v>6.367394829019675E-2</v>
      </c>
      <c r="D24" s="189">
        <v>45524.493383433699</v>
      </c>
      <c r="E24" s="225">
        <v>7.2066836557649297E-2</v>
      </c>
      <c r="F24" s="189">
        <v>43330.920292352399</v>
      </c>
      <c r="G24" s="225">
        <v>6.5469873029117109E-2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102"/>
      <c r="O24" s="103"/>
      <c r="P24" s="99"/>
      <c r="T24" s="76"/>
    </row>
    <row r="25" spans="1:20" x14ac:dyDescent="0.2">
      <c r="A25" s="178" t="s">
        <v>9</v>
      </c>
      <c r="B25" s="188">
        <v>91064.190452382099</v>
      </c>
      <c r="C25" s="225">
        <v>4.298504882660753E-2</v>
      </c>
      <c r="D25" s="191">
        <v>88412.550643748196</v>
      </c>
      <c r="E25" s="225">
        <v>4.4108004254229824E-2</v>
      </c>
      <c r="F25" s="191">
        <v>90441.0878244747</v>
      </c>
      <c r="G25" s="225">
        <v>4.5947853169271545E-2</v>
      </c>
      <c r="H25" s="75"/>
      <c r="I25" s="75"/>
      <c r="J25" s="94" t="str">
        <f t="shared" si="1"/>
        <v>VTE</v>
      </c>
      <c r="K25" s="83">
        <f t="shared" si="0"/>
        <v>60.243000000000002</v>
      </c>
      <c r="L25" s="94" t="str">
        <f t="shared" si="2"/>
        <v>VTE</v>
      </c>
      <c r="M25" s="92">
        <f>K25/'6.1, 6.2'!H5</f>
        <v>2.2434462372984722E-4</v>
      </c>
      <c r="N25" s="102"/>
      <c r="O25" s="103"/>
      <c r="P25" s="99"/>
    </row>
    <row r="26" spans="1:20" x14ac:dyDescent="0.2">
      <c r="A26" s="178" t="s">
        <v>146</v>
      </c>
      <c r="B26" s="188">
        <v>57625.920607895001</v>
      </c>
      <c r="C26" s="225">
        <v>6.2463808237331359E-2</v>
      </c>
      <c r="D26" s="191">
        <v>31205.734506554592</v>
      </c>
      <c r="E26" s="227">
        <v>4.4790236456851304E-2</v>
      </c>
      <c r="F26" s="191">
        <v>38309.300195980424</v>
      </c>
      <c r="G26" s="227">
        <v>5.1794335020989971E-2</v>
      </c>
      <c r="H26" s="75"/>
      <c r="I26" s="75"/>
      <c r="J26" s="94" t="str">
        <f t="shared" si="1"/>
        <v>FVE</v>
      </c>
      <c r="K26" s="83">
        <f t="shared" si="0"/>
        <v>32119.157000000007</v>
      </c>
      <c r="L26" s="94" t="str">
        <f t="shared" si="2"/>
        <v>FVE</v>
      </c>
      <c r="M26" s="92">
        <f>K26/'6.1, 6.2'!I5</f>
        <v>8.1798577172161768E-2</v>
      </c>
      <c r="N26" s="102"/>
      <c r="O26" s="103"/>
      <c r="P26" s="99"/>
    </row>
    <row r="27" spans="1:20" x14ac:dyDescent="0.2">
      <c r="A27" s="178" t="s">
        <v>144</v>
      </c>
      <c r="B27" s="188">
        <v>93441.532858046296</v>
      </c>
      <c r="C27" s="225">
        <v>5.5199616873786869E-2</v>
      </c>
      <c r="D27" s="189">
        <v>99604.472506969207</v>
      </c>
      <c r="E27" s="227">
        <v>6.391880931187971E-2</v>
      </c>
      <c r="F27" s="189">
        <v>89397.307031837598</v>
      </c>
      <c r="G27" s="227">
        <v>5.9150496474396755E-2</v>
      </c>
      <c r="H27" s="75"/>
      <c r="I27" s="75"/>
      <c r="J27" s="75"/>
      <c r="K27" s="75"/>
      <c r="L27" s="75"/>
      <c r="M27" s="75"/>
      <c r="N27" s="102"/>
      <c r="O27" s="103"/>
      <c r="P27" s="99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99"/>
      <c r="O28" s="99"/>
      <c r="P28" s="99"/>
    </row>
    <row r="29" spans="1:20" x14ac:dyDescent="0.2">
      <c r="H29" s="75"/>
      <c r="I29" s="75"/>
      <c r="J29" s="75"/>
      <c r="K29" s="75"/>
      <c r="L29" s="75"/>
      <c r="M29" s="75"/>
      <c r="N29" s="99"/>
      <c r="O29" s="99"/>
      <c r="P29" s="99"/>
    </row>
    <row r="30" spans="1:20" x14ac:dyDescent="0.2">
      <c r="J30" s="94"/>
      <c r="K30" s="94" t="str">
        <f>H5</f>
        <v>Leden</v>
      </c>
      <c r="L30" s="94" t="str">
        <f>J5</f>
        <v>Únor</v>
      </c>
      <c r="M30" s="94" t="str">
        <f>L5</f>
        <v>Březen</v>
      </c>
      <c r="N30" s="99"/>
      <c r="O30" s="99"/>
      <c r="P30" s="99"/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  <c r="N31" s="99"/>
      <c r="O31" s="99"/>
      <c r="P31" s="99"/>
    </row>
    <row r="32" spans="1:20" ht="12.75" customHeight="1" x14ac:dyDescent="0.2">
      <c r="H32" s="94" t="str">
        <f t="shared" si="3"/>
        <v>PE</v>
      </c>
      <c r="I32" s="95">
        <f t="shared" si="4"/>
        <v>1.2982746373427488E-2</v>
      </c>
      <c r="J32" s="94" t="str">
        <f t="shared" si="5"/>
        <v>PE</v>
      </c>
      <c r="K32" s="77">
        <f t="shared" si="6"/>
        <v>39713.650000000009</v>
      </c>
      <c r="L32" s="77">
        <f t="shared" si="7"/>
        <v>33539.252</v>
      </c>
      <c r="M32" s="77">
        <f t="shared" si="8"/>
        <v>29346.885999999995</v>
      </c>
      <c r="N32" s="99"/>
      <c r="O32" s="99"/>
      <c r="P32" s="99"/>
    </row>
    <row r="33" spans="8:16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  <c r="N33" s="99"/>
      <c r="O33" s="99"/>
      <c r="P33" s="99"/>
    </row>
    <row r="34" spans="8:16" ht="13.5" customHeight="1" x14ac:dyDescent="0.2">
      <c r="H34" s="94" t="str">
        <f t="shared" si="3"/>
        <v>PSE</v>
      </c>
      <c r="I34" s="95">
        <f t="shared" si="4"/>
        <v>3.9027461186963867E-2</v>
      </c>
      <c r="J34" s="94" t="str">
        <f t="shared" si="5"/>
        <v>PSE</v>
      </c>
      <c r="K34" s="77">
        <f t="shared" si="6"/>
        <v>14529.414999999999</v>
      </c>
      <c r="L34" s="77">
        <f t="shared" si="7"/>
        <v>12076.844999999998</v>
      </c>
      <c r="M34" s="77">
        <f t="shared" si="8"/>
        <v>12375.662999999997</v>
      </c>
      <c r="N34" s="99"/>
      <c r="O34" s="99"/>
      <c r="P34" s="99"/>
    </row>
    <row r="35" spans="8:16" ht="12.75" customHeight="1" x14ac:dyDescent="0.2">
      <c r="H35" s="94" t="str">
        <f t="shared" si="3"/>
        <v>VE</v>
      </c>
      <c r="I35" s="95">
        <f t="shared" si="4"/>
        <v>6.9762134838868275E-3</v>
      </c>
      <c r="J35" s="94" t="str">
        <f t="shared" si="5"/>
        <v>VE</v>
      </c>
      <c r="K35" s="77">
        <f t="shared" si="6"/>
        <v>2220.0830000000005</v>
      </c>
      <c r="L35" s="77">
        <f t="shared" si="7"/>
        <v>3437.3550000000005</v>
      </c>
      <c r="M35" s="77">
        <f t="shared" si="8"/>
        <v>3763.8379999999997</v>
      </c>
      <c r="N35" s="99"/>
      <c r="O35" s="99"/>
      <c r="P35" s="99"/>
    </row>
    <row r="36" spans="8:16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  <c r="N36" s="99"/>
      <c r="O36" s="99"/>
      <c r="P36" s="99"/>
    </row>
    <row r="37" spans="8:16" ht="12.75" customHeight="1" x14ac:dyDescent="0.2">
      <c r="H37" s="94" t="str">
        <f t="shared" si="3"/>
        <v>VTE</v>
      </c>
      <c r="I37" s="95">
        <f t="shared" si="4"/>
        <v>6.6289669948152614E-4</v>
      </c>
      <c r="J37" s="94" t="str">
        <f t="shared" si="5"/>
        <v>VTE</v>
      </c>
      <c r="K37" s="77">
        <f t="shared" si="6"/>
        <v>17.951000000000001</v>
      </c>
      <c r="L37" s="77">
        <f t="shared" si="7"/>
        <v>23.67</v>
      </c>
      <c r="M37" s="77">
        <f t="shared" si="8"/>
        <v>18.622</v>
      </c>
      <c r="N37" s="99"/>
      <c r="O37" s="99"/>
      <c r="P37" s="99"/>
    </row>
    <row r="38" spans="8:16" ht="12.75" customHeight="1" x14ac:dyDescent="0.2">
      <c r="H38" s="94" t="str">
        <f t="shared" si="3"/>
        <v>FVE</v>
      </c>
      <c r="I38" s="95">
        <f t="shared" si="4"/>
        <v>7.6393787552948664E-2</v>
      </c>
      <c r="J38" s="94" t="str">
        <f t="shared" si="5"/>
        <v>FVE</v>
      </c>
      <c r="K38" s="77">
        <f t="shared" si="6"/>
        <v>4867.5780000000095</v>
      </c>
      <c r="L38" s="77">
        <f t="shared" si="7"/>
        <v>8981.0850000000009</v>
      </c>
      <c r="M38" s="77">
        <f t="shared" si="8"/>
        <v>18270.493999999995</v>
      </c>
      <c r="N38" s="99"/>
      <c r="O38" s="99"/>
      <c r="P38" s="99"/>
    </row>
    <row r="39" spans="8:16" x14ac:dyDescent="0.2">
      <c r="N39" s="99"/>
      <c r="O39" s="99"/>
      <c r="P39" s="99"/>
    </row>
    <row r="40" spans="8:16" x14ac:dyDescent="0.2">
      <c r="N40" s="99"/>
      <c r="O40" s="99"/>
      <c r="P40" s="99"/>
    </row>
    <row r="41" spans="8:16" x14ac:dyDescent="0.2">
      <c r="N41" s="99"/>
      <c r="O41" s="99"/>
      <c r="P41" s="99"/>
    </row>
    <row r="42" spans="8:16" x14ac:dyDescent="0.2">
      <c r="N42" s="99"/>
      <c r="O42" s="99"/>
      <c r="P42" s="99"/>
    </row>
    <row r="43" spans="8:16" x14ac:dyDescent="0.2">
      <c r="N43" s="99"/>
      <c r="O43" s="99"/>
      <c r="P43" s="99"/>
    </row>
    <row r="44" spans="8:16" x14ac:dyDescent="0.2">
      <c r="N44" s="99"/>
      <c r="O44" s="99"/>
      <c r="P44" s="99"/>
    </row>
    <row r="45" spans="8:16" x14ac:dyDescent="0.2">
      <c r="N45" s="99"/>
      <c r="O45" s="99"/>
      <c r="P45" s="99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18.75" x14ac:dyDescent="0.3">
      <c r="A1" s="238" t="s">
        <v>353</v>
      </c>
      <c r="M1" s="58"/>
      <c r="N1" s="129" t="str">
        <f>Titulní!A35</f>
        <v>I. čtvrtletí 2020</v>
      </c>
    </row>
    <row r="2" spans="1:14" ht="6" customHeight="1" x14ac:dyDescent="0.2"/>
    <row r="3" spans="1:14" ht="12.75" customHeight="1" x14ac:dyDescent="0.2">
      <c r="A3" s="461"/>
      <c r="B3" s="457" t="s">
        <v>198</v>
      </c>
      <c r="C3" s="458"/>
      <c r="D3" s="459"/>
      <c r="E3" s="457" t="s">
        <v>200</v>
      </c>
      <c r="F3" s="458"/>
      <c r="G3" s="459"/>
      <c r="H3" s="457" t="s">
        <v>201</v>
      </c>
      <c r="I3" s="458"/>
      <c r="J3" s="459"/>
      <c r="K3" s="457" t="s">
        <v>202</v>
      </c>
      <c r="L3" s="458"/>
      <c r="M3" s="459"/>
      <c r="N3" s="455" t="s">
        <v>54</v>
      </c>
    </row>
    <row r="4" spans="1:14" x14ac:dyDescent="0.2">
      <c r="A4" s="462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6" t="s">
        <v>73</v>
      </c>
      <c r="N4" s="456"/>
    </row>
    <row r="5" spans="1:14" ht="12.75" customHeight="1" x14ac:dyDescent="0.2">
      <c r="A5" s="445" t="s">
        <v>42</v>
      </c>
      <c r="B5" s="447">
        <f>SUM(B6:D6)</f>
        <v>-2034.9032910000001</v>
      </c>
      <c r="C5" s="448"/>
      <c r="D5" s="449"/>
      <c r="E5" s="450">
        <f>SUM(E6:G6)</f>
        <v>0</v>
      </c>
      <c r="F5" s="451"/>
      <c r="G5" s="452"/>
      <c r="H5" s="450">
        <f>SUM(H6:J6)</f>
        <v>0</v>
      </c>
      <c r="I5" s="451"/>
      <c r="J5" s="452"/>
      <c r="K5" s="450">
        <f>SUM(K6:M6)</f>
        <v>0</v>
      </c>
      <c r="L5" s="451"/>
      <c r="M5" s="452"/>
      <c r="N5" s="453">
        <f>SUM(B6:M6)</f>
        <v>-2034.9032910000001</v>
      </c>
    </row>
    <row r="6" spans="1:14" x14ac:dyDescent="0.2">
      <c r="A6" s="460"/>
      <c r="B6" s="263">
        <f>B7+B18</f>
        <v>-866.825558</v>
      </c>
      <c r="C6" s="264">
        <f t="shared" ref="C6:M6" si="0">C7+C18</f>
        <v>-672.92486199999985</v>
      </c>
      <c r="D6" s="265">
        <f t="shared" si="0"/>
        <v>-495.15287100000023</v>
      </c>
      <c r="E6" s="287">
        <f t="shared" si="0"/>
        <v>0</v>
      </c>
      <c r="F6" s="288">
        <f t="shared" si="0"/>
        <v>0</v>
      </c>
      <c r="G6" s="289">
        <f t="shared" si="0"/>
        <v>0</v>
      </c>
      <c r="H6" s="287">
        <f t="shared" si="0"/>
        <v>0</v>
      </c>
      <c r="I6" s="288">
        <f t="shared" si="0"/>
        <v>0</v>
      </c>
      <c r="J6" s="289">
        <f t="shared" si="0"/>
        <v>0</v>
      </c>
      <c r="K6" s="287">
        <f t="shared" si="0"/>
        <v>0</v>
      </c>
      <c r="L6" s="288">
        <f t="shared" si="0"/>
        <v>0</v>
      </c>
      <c r="M6" s="289">
        <f t="shared" si="0"/>
        <v>0</v>
      </c>
      <c r="N6" s="454"/>
    </row>
    <row r="7" spans="1:14" x14ac:dyDescent="0.2">
      <c r="A7" s="335" t="s">
        <v>86</v>
      </c>
      <c r="B7" s="276">
        <f>B8+B13</f>
        <v>-2559.393388</v>
      </c>
      <c r="C7" s="177">
        <f t="shared" ref="C7:M7" si="1">C8+C13</f>
        <v>-1993.6329579999999</v>
      </c>
      <c r="D7" s="277">
        <f t="shared" si="1"/>
        <v>-1714.0378710000002</v>
      </c>
      <c r="E7" s="344">
        <f t="shared" si="1"/>
        <v>0</v>
      </c>
      <c r="F7" s="345">
        <f t="shared" si="1"/>
        <v>0</v>
      </c>
      <c r="G7" s="346">
        <f t="shared" si="1"/>
        <v>0</v>
      </c>
      <c r="H7" s="344">
        <f t="shared" si="1"/>
        <v>0</v>
      </c>
      <c r="I7" s="345">
        <f t="shared" si="1"/>
        <v>0</v>
      </c>
      <c r="J7" s="346">
        <f t="shared" si="1"/>
        <v>0</v>
      </c>
      <c r="K7" s="344">
        <f t="shared" si="1"/>
        <v>0</v>
      </c>
      <c r="L7" s="345">
        <f t="shared" si="1"/>
        <v>0</v>
      </c>
      <c r="M7" s="346">
        <f t="shared" si="1"/>
        <v>0</v>
      </c>
      <c r="N7" s="336">
        <f>SUM(B7:M7)</f>
        <v>-6267.0642170000001</v>
      </c>
    </row>
    <row r="8" spans="1:14" x14ac:dyDescent="0.2">
      <c r="A8" s="337" t="s">
        <v>74</v>
      </c>
      <c r="B8" s="298">
        <f>SUM(B9:B12)</f>
        <v>-2514.4569999999999</v>
      </c>
      <c r="C8" s="270">
        <f t="shared" ref="C8:M8" si="2">SUM(C9:C12)</f>
        <v>-1952.095</v>
      </c>
      <c r="D8" s="300">
        <f t="shared" si="2"/>
        <v>-1680.8980000000001</v>
      </c>
      <c r="E8" s="347">
        <f t="shared" si="2"/>
        <v>0</v>
      </c>
      <c r="F8" s="348">
        <f t="shared" si="2"/>
        <v>0</v>
      </c>
      <c r="G8" s="349">
        <f t="shared" si="2"/>
        <v>0</v>
      </c>
      <c r="H8" s="347">
        <f t="shared" si="2"/>
        <v>0</v>
      </c>
      <c r="I8" s="348">
        <f t="shared" si="2"/>
        <v>0</v>
      </c>
      <c r="J8" s="349">
        <f t="shared" si="2"/>
        <v>0</v>
      </c>
      <c r="K8" s="347">
        <f t="shared" si="2"/>
        <v>0</v>
      </c>
      <c r="L8" s="348">
        <f t="shared" si="2"/>
        <v>0</v>
      </c>
      <c r="M8" s="349">
        <f t="shared" si="2"/>
        <v>0</v>
      </c>
      <c r="N8" s="276">
        <f>SUM(B8:M8)</f>
        <v>-6147.45</v>
      </c>
    </row>
    <row r="9" spans="1:14" x14ac:dyDescent="0.2">
      <c r="A9" s="156" t="s">
        <v>75</v>
      </c>
      <c r="B9" s="160">
        <v>-14.605</v>
      </c>
      <c r="C9" s="161">
        <v>-41.822000000000003</v>
      </c>
      <c r="D9" s="162">
        <v>-81.284999999999997</v>
      </c>
      <c r="E9" s="308">
        <v>0</v>
      </c>
      <c r="F9" s="309">
        <v>0</v>
      </c>
      <c r="G9" s="310">
        <v>0</v>
      </c>
      <c r="H9" s="308">
        <v>0</v>
      </c>
      <c r="I9" s="309">
        <v>0</v>
      </c>
      <c r="J9" s="310">
        <v>0</v>
      </c>
      <c r="K9" s="308">
        <v>0</v>
      </c>
      <c r="L9" s="309">
        <v>0</v>
      </c>
      <c r="M9" s="310">
        <v>0</v>
      </c>
      <c r="N9" s="298">
        <f t="shared" ref="N9:N14" si="3">SUM(B9:M9)</f>
        <v>-137.71199999999999</v>
      </c>
    </row>
    <row r="10" spans="1:14" x14ac:dyDescent="0.2">
      <c r="A10" s="156" t="s">
        <v>76</v>
      </c>
      <c r="B10" s="157">
        <v>-122.608</v>
      </c>
      <c r="C10" s="158">
        <v>-176.27600000000001</v>
      </c>
      <c r="D10" s="159">
        <v>-176.499</v>
      </c>
      <c r="E10" s="304">
        <v>0</v>
      </c>
      <c r="F10" s="305">
        <v>0</v>
      </c>
      <c r="G10" s="306">
        <v>0</v>
      </c>
      <c r="H10" s="304">
        <v>0</v>
      </c>
      <c r="I10" s="305">
        <v>0</v>
      </c>
      <c r="J10" s="306">
        <v>0</v>
      </c>
      <c r="K10" s="304">
        <v>0</v>
      </c>
      <c r="L10" s="305">
        <v>0</v>
      </c>
      <c r="M10" s="306">
        <v>0</v>
      </c>
      <c r="N10" s="298">
        <f t="shared" si="3"/>
        <v>-475.38300000000004</v>
      </c>
    </row>
    <row r="11" spans="1:14" x14ac:dyDescent="0.2">
      <c r="A11" s="156" t="s">
        <v>77</v>
      </c>
      <c r="B11" s="157">
        <v>-1112.55</v>
      </c>
      <c r="C11" s="158">
        <v>-782.73</v>
      </c>
      <c r="D11" s="159">
        <v>-666.13</v>
      </c>
      <c r="E11" s="304">
        <v>0</v>
      </c>
      <c r="F11" s="305">
        <v>0</v>
      </c>
      <c r="G11" s="306">
        <v>0</v>
      </c>
      <c r="H11" s="304">
        <v>0</v>
      </c>
      <c r="I11" s="305">
        <v>0</v>
      </c>
      <c r="J11" s="306">
        <v>0</v>
      </c>
      <c r="K11" s="304">
        <v>0</v>
      </c>
      <c r="L11" s="305">
        <v>0</v>
      </c>
      <c r="M11" s="306">
        <v>0</v>
      </c>
      <c r="N11" s="298">
        <f t="shared" si="3"/>
        <v>-2561.41</v>
      </c>
    </row>
    <row r="12" spans="1:14" x14ac:dyDescent="0.2">
      <c r="A12" s="156" t="s">
        <v>78</v>
      </c>
      <c r="B12" s="160">
        <v>-1264.694</v>
      </c>
      <c r="C12" s="161">
        <v>-951.26700000000005</v>
      </c>
      <c r="D12" s="162">
        <v>-756.98400000000004</v>
      </c>
      <c r="E12" s="308">
        <v>0</v>
      </c>
      <c r="F12" s="309">
        <v>0</v>
      </c>
      <c r="G12" s="310">
        <v>0</v>
      </c>
      <c r="H12" s="308">
        <v>0</v>
      </c>
      <c r="I12" s="309">
        <v>0</v>
      </c>
      <c r="J12" s="310">
        <v>0</v>
      </c>
      <c r="K12" s="308">
        <v>0</v>
      </c>
      <c r="L12" s="309">
        <v>0</v>
      </c>
      <c r="M12" s="310">
        <v>0</v>
      </c>
      <c r="N12" s="298">
        <f t="shared" si="3"/>
        <v>-2972.9450000000002</v>
      </c>
    </row>
    <row r="13" spans="1:14" x14ac:dyDescent="0.2">
      <c r="A13" s="338" t="s">
        <v>79</v>
      </c>
      <c r="B13" s="298">
        <f>SUM(B14:B17)</f>
        <v>-44.936388000000001</v>
      </c>
      <c r="C13" s="270">
        <f t="shared" ref="C13:M13" si="4">SUM(C14:C17)</f>
        <v>-41.537957999999996</v>
      </c>
      <c r="D13" s="300">
        <f t="shared" si="4"/>
        <v>-33.139870999999999</v>
      </c>
      <c r="E13" s="347">
        <f t="shared" si="4"/>
        <v>0</v>
      </c>
      <c r="F13" s="348">
        <f t="shared" si="4"/>
        <v>0</v>
      </c>
      <c r="G13" s="349">
        <f t="shared" si="4"/>
        <v>0</v>
      </c>
      <c r="H13" s="347">
        <f t="shared" si="4"/>
        <v>0</v>
      </c>
      <c r="I13" s="348">
        <f t="shared" si="4"/>
        <v>0</v>
      </c>
      <c r="J13" s="349">
        <f t="shared" si="4"/>
        <v>0</v>
      </c>
      <c r="K13" s="347">
        <f t="shared" si="4"/>
        <v>0</v>
      </c>
      <c r="L13" s="348">
        <f t="shared" si="4"/>
        <v>0</v>
      </c>
      <c r="M13" s="349">
        <f t="shared" si="4"/>
        <v>0</v>
      </c>
      <c r="N13" s="276">
        <f>SUM(B13:M13)</f>
        <v>-119.614217</v>
      </c>
    </row>
    <row r="14" spans="1:14" x14ac:dyDescent="0.2">
      <c r="A14" s="156" t="s">
        <v>75</v>
      </c>
      <c r="B14" s="218">
        <v>-44.784379000000001</v>
      </c>
      <c r="C14" s="219">
        <v>-41.410955999999999</v>
      </c>
      <c r="D14" s="220">
        <v>-33.058019000000002</v>
      </c>
      <c r="E14" s="326">
        <v>0</v>
      </c>
      <c r="F14" s="327">
        <v>0</v>
      </c>
      <c r="G14" s="328">
        <v>0</v>
      </c>
      <c r="H14" s="326">
        <v>0</v>
      </c>
      <c r="I14" s="327">
        <v>0</v>
      </c>
      <c r="J14" s="328">
        <v>0</v>
      </c>
      <c r="K14" s="326">
        <v>0</v>
      </c>
      <c r="L14" s="327">
        <v>0</v>
      </c>
      <c r="M14" s="310">
        <v>0</v>
      </c>
      <c r="N14" s="298">
        <f t="shared" si="3"/>
        <v>-119.253354</v>
      </c>
    </row>
    <row r="15" spans="1:14" x14ac:dyDescent="0.2">
      <c r="A15" s="156" t="s">
        <v>76</v>
      </c>
      <c r="B15" s="221">
        <v>0</v>
      </c>
      <c r="C15" s="222">
        <v>0</v>
      </c>
      <c r="D15" s="223">
        <v>0</v>
      </c>
      <c r="E15" s="329">
        <v>0</v>
      </c>
      <c r="F15" s="330">
        <v>0</v>
      </c>
      <c r="G15" s="331">
        <v>0</v>
      </c>
      <c r="H15" s="329">
        <v>0</v>
      </c>
      <c r="I15" s="330">
        <v>0</v>
      </c>
      <c r="J15" s="331">
        <v>0</v>
      </c>
      <c r="K15" s="329">
        <v>0</v>
      </c>
      <c r="L15" s="330">
        <v>0</v>
      </c>
      <c r="M15" s="306">
        <v>0</v>
      </c>
      <c r="N15" s="298">
        <f t="shared" ref="N15:N28" si="5">SUM(B15:M15)</f>
        <v>0</v>
      </c>
    </row>
    <row r="16" spans="1:14" x14ac:dyDescent="0.2">
      <c r="A16" s="156" t="s">
        <v>77</v>
      </c>
      <c r="B16" s="221">
        <v>0</v>
      </c>
      <c r="C16" s="222">
        <v>0</v>
      </c>
      <c r="D16" s="223">
        <v>0</v>
      </c>
      <c r="E16" s="329">
        <v>0</v>
      </c>
      <c r="F16" s="330">
        <v>0</v>
      </c>
      <c r="G16" s="331">
        <v>0</v>
      </c>
      <c r="H16" s="329">
        <v>0</v>
      </c>
      <c r="I16" s="330">
        <v>0</v>
      </c>
      <c r="J16" s="331">
        <v>0</v>
      </c>
      <c r="K16" s="329">
        <v>0</v>
      </c>
      <c r="L16" s="330">
        <v>0</v>
      </c>
      <c r="M16" s="306">
        <v>0</v>
      </c>
      <c r="N16" s="298">
        <f t="shared" si="5"/>
        <v>0</v>
      </c>
    </row>
    <row r="17" spans="1:14" x14ac:dyDescent="0.2">
      <c r="A17" s="156" t="s">
        <v>78</v>
      </c>
      <c r="B17" s="218">
        <v>-0.15200900000000001</v>
      </c>
      <c r="C17" s="219">
        <v>-0.127002</v>
      </c>
      <c r="D17" s="220">
        <v>-8.1852000000000008E-2</v>
      </c>
      <c r="E17" s="326">
        <v>0</v>
      </c>
      <c r="F17" s="327">
        <v>0</v>
      </c>
      <c r="G17" s="328">
        <v>0</v>
      </c>
      <c r="H17" s="326">
        <v>0</v>
      </c>
      <c r="I17" s="327">
        <v>0</v>
      </c>
      <c r="J17" s="328">
        <v>0</v>
      </c>
      <c r="K17" s="326">
        <v>0</v>
      </c>
      <c r="L17" s="327">
        <v>0</v>
      </c>
      <c r="M17" s="310">
        <v>0</v>
      </c>
      <c r="N17" s="298">
        <f t="shared" si="5"/>
        <v>-0.36086300000000004</v>
      </c>
    </row>
    <row r="18" spans="1:14" x14ac:dyDescent="0.2">
      <c r="A18" s="335" t="s">
        <v>87</v>
      </c>
      <c r="B18" s="276">
        <f>B19+B24</f>
        <v>1692.56783</v>
      </c>
      <c r="C18" s="177">
        <f t="shared" ref="C18:M18" si="6">C19+C24</f>
        <v>1320.7080960000001</v>
      </c>
      <c r="D18" s="277">
        <f t="shared" si="6"/>
        <v>1218.885</v>
      </c>
      <c r="E18" s="344">
        <f t="shared" si="6"/>
        <v>0</v>
      </c>
      <c r="F18" s="345">
        <f t="shared" si="6"/>
        <v>0</v>
      </c>
      <c r="G18" s="346">
        <f t="shared" si="6"/>
        <v>0</v>
      </c>
      <c r="H18" s="344">
        <f t="shared" si="6"/>
        <v>0</v>
      </c>
      <c r="I18" s="345">
        <f t="shared" si="6"/>
        <v>0</v>
      </c>
      <c r="J18" s="346">
        <f t="shared" si="6"/>
        <v>0</v>
      </c>
      <c r="K18" s="344">
        <f t="shared" si="6"/>
        <v>0</v>
      </c>
      <c r="L18" s="345">
        <f t="shared" si="6"/>
        <v>0</v>
      </c>
      <c r="M18" s="346">
        <f t="shared" si="6"/>
        <v>0</v>
      </c>
      <c r="N18" s="276">
        <f>SUM(B18:M18)</f>
        <v>4232.1609260000005</v>
      </c>
    </row>
    <row r="19" spans="1:14" x14ac:dyDescent="0.2">
      <c r="A19" s="338" t="s">
        <v>80</v>
      </c>
      <c r="B19" s="298">
        <f>SUM(B20:B23)</f>
        <v>1692.4839999999999</v>
      </c>
      <c r="C19" s="270">
        <f t="shared" ref="C19:M19" si="7">SUM(C20:C23)</f>
        <v>1313.009</v>
      </c>
      <c r="D19" s="300">
        <f t="shared" si="7"/>
        <v>1218.885</v>
      </c>
      <c r="E19" s="347">
        <f t="shared" si="7"/>
        <v>0</v>
      </c>
      <c r="F19" s="348">
        <f t="shared" si="7"/>
        <v>0</v>
      </c>
      <c r="G19" s="349">
        <f t="shared" si="7"/>
        <v>0</v>
      </c>
      <c r="H19" s="347">
        <f t="shared" si="7"/>
        <v>0</v>
      </c>
      <c r="I19" s="348">
        <f t="shared" si="7"/>
        <v>0</v>
      </c>
      <c r="J19" s="349">
        <f t="shared" si="7"/>
        <v>0</v>
      </c>
      <c r="K19" s="347">
        <f t="shared" si="7"/>
        <v>0</v>
      </c>
      <c r="L19" s="348">
        <f t="shared" si="7"/>
        <v>0</v>
      </c>
      <c r="M19" s="349">
        <f t="shared" si="7"/>
        <v>0</v>
      </c>
      <c r="N19" s="276">
        <f>SUM(B19:M19)</f>
        <v>4224.3779999999997</v>
      </c>
    </row>
    <row r="20" spans="1:14" x14ac:dyDescent="0.2">
      <c r="A20" s="156" t="s">
        <v>82</v>
      </c>
      <c r="B20" s="160">
        <v>550.06899999999996</v>
      </c>
      <c r="C20" s="161">
        <v>303.35199999999998</v>
      </c>
      <c r="D20" s="162">
        <v>313.45999999999998</v>
      </c>
      <c r="E20" s="308">
        <v>0</v>
      </c>
      <c r="F20" s="309">
        <v>0</v>
      </c>
      <c r="G20" s="310">
        <v>0</v>
      </c>
      <c r="H20" s="308">
        <v>0</v>
      </c>
      <c r="I20" s="309">
        <v>0</v>
      </c>
      <c r="J20" s="310">
        <v>0</v>
      </c>
      <c r="K20" s="308">
        <v>0</v>
      </c>
      <c r="L20" s="309">
        <v>0</v>
      </c>
      <c r="M20" s="310">
        <v>0</v>
      </c>
      <c r="N20" s="298">
        <f t="shared" si="5"/>
        <v>1166.8809999999999</v>
      </c>
    </row>
    <row r="21" spans="1:14" x14ac:dyDescent="0.2">
      <c r="A21" s="156" t="s">
        <v>83</v>
      </c>
      <c r="B21" s="157">
        <v>1141.748</v>
      </c>
      <c r="C21" s="158">
        <v>994.91800000000001</v>
      </c>
      <c r="D21" s="159">
        <v>876.37800000000004</v>
      </c>
      <c r="E21" s="304">
        <v>0</v>
      </c>
      <c r="F21" s="305">
        <v>0</v>
      </c>
      <c r="G21" s="306">
        <v>0</v>
      </c>
      <c r="H21" s="304">
        <v>0</v>
      </c>
      <c r="I21" s="305">
        <v>0</v>
      </c>
      <c r="J21" s="306">
        <v>0</v>
      </c>
      <c r="K21" s="304">
        <v>0</v>
      </c>
      <c r="L21" s="305">
        <v>0</v>
      </c>
      <c r="M21" s="306">
        <v>0</v>
      </c>
      <c r="N21" s="298">
        <f t="shared" si="5"/>
        <v>3013.0440000000003</v>
      </c>
    </row>
    <row r="22" spans="1:14" x14ac:dyDescent="0.2">
      <c r="A22" s="156" t="s">
        <v>84</v>
      </c>
      <c r="B22" s="157">
        <v>0.48199999999999998</v>
      </c>
      <c r="C22" s="158">
        <v>10.82</v>
      </c>
      <c r="D22" s="159">
        <v>23.498000000000001</v>
      </c>
      <c r="E22" s="304">
        <v>0</v>
      </c>
      <c r="F22" s="305">
        <v>0</v>
      </c>
      <c r="G22" s="306">
        <v>0</v>
      </c>
      <c r="H22" s="304">
        <v>0</v>
      </c>
      <c r="I22" s="305">
        <v>0</v>
      </c>
      <c r="J22" s="306">
        <v>0</v>
      </c>
      <c r="K22" s="304">
        <v>0</v>
      </c>
      <c r="L22" s="305">
        <v>0</v>
      </c>
      <c r="M22" s="306">
        <v>0</v>
      </c>
      <c r="N22" s="298">
        <f t="shared" si="5"/>
        <v>34.799999999999997</v>
      </c>
    </row>
    <row r="23" spans="1:14" x14ac:dyDescent="0.2">
      <c r="A23" s="156" t="s">
        <v>85</v>
      </c>
      <c r="B23" s="160">
        <v>0.185</v>
      </c>
      <c r="C23" s="161">
        <v>3.919</v>
      </c>
      <c r="D23" s="162">
        <v>5.5490000000000004</v>
      </c>
      <c r="E23" s="308">
        <v>0</v>
      </c>
      <c r="F23" s="309">
        <v>0</v>
      </c>
      <c r="G23" s="310">
        <v>0</v>
      </c>
      <c r="H23" s="308">
        <v>0</v>
      </c>
      <c r="I23" s="309">
        <v>0</v>
      </c>
      <c r="J23" s="310">
        <v>0</v>
      </c>
      <c r="K23" s="308">
        <v>0</v>
      </c>
      <c r="L23" s="309">
        <v>0</v>
      </c>
      <c r="M23" s="310">
        <v>0</v>
      </c>
      <c r="N23" s="298">
        <f t="shared" si="5"/>
        <v>9.6530000000000005</v>
      </c>
    </row>
    <row r="24" spans="1:14" x14ac:dyDescent="0.2">
      <c r="A24" s="338" t="s">
        <v>81</v>
      </c>
      <c r="B24" s="298">
        <f>SUM(B25:B28)</f>
        <v>8.3830000000000002E-2</v>
      </c>
      <c r="C24" s="270">
        <f t="shared" ref="C24:M24" si="8">SUM(C25:C28)</f>
        <v>7.6990959999999999</v>
      </c>
      <c r="D24" s="300">
        <f t="shared" si="8"/>
        <v>0</v>
      </c>
      <c r="E24" s="347">
        <f t="shared" si="8"/>
        <v>0</v>
      </c>
      <c r="F24" s="348">
        <f t="shared" si="8"/>
        <v>0</v>
      </c>
      <c r="G24" s="349">
        <f t="shared" si="8"/>
        <v>0</v>
      </c>
      <c r="H24" s="347">
        <f t="shared" si="8"/>
        <v>0</v>
      </c>
      <c r="I24" s="348">
        <f t="shared" si="8"/>
        <v>0</v>
      </c>
      <c r="J24" s="349">
        <f t="shared" si="8"/>
        <v>0</v>
      </c>
      <c r="K24" s="347">
        <f t="shared" si="8"/>
        <v>0</v>
      </c>
      <c r="L24" s="348">
        <f t="shared" si="8"/>
        <v>0</v>
      </c>
      <c r="M24" s="349">
        <f t="shared" si="8"/>
        <v>0</v>
      </c>
      <c r="N24" s="276">
        <f>SUM(B24:M24)</f>
        <v>7.7829259999999998</v>
      </c>
    </row>
    <row r="25" spans="1:14" x14ac:dyDescent="0.2">
      <c r="A25" s="156" t="s">
        <v>82</v>
      </c>
      <c r="B25" s="160">
        <v>1.1510000000000001E-3</v>
      </c>
      <c r="C25" s="161">
        <v>7.5890219999999999</v>
      </c>
      <c r="D25" s="162">
        <v>0</v>
      </c>
      <c r="E25" s="308">
        <v>0</v>
      </c>
      <c r="F25" s="309">
        <v>0</v>
      </c>
      <c r="G25" s="310">
        <v>0</v>
      </c>
      <c r="H25" s="308">
        <v>0</v>
      </c>
      <c r="I25" s="309">
        <v>0</v>
      </c>
      <c r="J25" s="310">
        <v>0</v>
      </c>
      <c r="K25" s="308">
        <v>0</v>
      </c>
      <c r="L25" s="309">
        <v>0</v>
      </c>
      <c r="M25" s="310">
        <v>0</v>
      </c>
      <c r="N25" s="298">
        <f t="shared" si="5"/>
        <v>7.5901730000000001</v>
      </c>
    </row>
    <row r="26" spans="1:14" x14ac:dyDescent="0.2">
      <c r="A26" s="156" t="s">
        <v>83</v>
      </c>
      <c r="B26" s="157">
        <v>0</v>
      </c>
      <c r="C26" s="158">
        <v>0</v>
      </c>
      <c r="D26" s="159">
        <v>0</v>
      </c>
      <c r="E26" s="304">
        <v>0</v>
      </c>
      <c r="F26" s="305">
        <v>0</v>
      </c>
      <c r="G26" s="306">
        <v>0</v>
      </c>
      <c r="H26" s="304">
        <v>0</v>
      </c>
      <c r="I26" s="305">
        <v>0</v>
      </c>
      <c r="J26" s="306">
        <v>0</v>
      </c>
      <c r="K26" s="304">
        <v>0</v>
      </c>
      <c r="L26" s="305">
        <v>0</v>
      </c>
      <c r="M26" s="306">
        <v>0</v>
      </c>
      <c r="N26" s="298">
        <f t="shared" si="5"/>
        <v>0</v>
      </c>
    </row>
    <row r="27" spans="1:14" x14ac:dyDescent="0.2">
      <c r="A27" s="156" t="s">
        <v>84</v>
      </c>
      <c r="B27" s="157">
        <v>0</v>
      </c>
      <c r="C27" s="158">
        <v>0</v>
      </c>
      <c r="D27" s="159">
        <v>0</v>
      </c>
      <c r="E27" s="304">
        <v>0</v>
      </c>
      <c r="F27" s="305">
        <v>0</v>
      </c>
      <c r="G27" s="306">
        <v>0</v>
      </c>
      <c r="H27" s="304">
        <v>0</v>
      </c>
      <c r="I27" s="305">
        <v>0</v>
      </c>
      <c r="J27" s="306">
        <v>0</v>
      </c>
      <c r="K27" s="304">
        <v>0</v>
      </c>
      <c r="L27" s="305">
        <v>0</v>
      </c>
      <c r="M27" s="306">
        <v>0</v>
      </c>
      <c r="N27" s="298">
        <f t="shared" si="5"/>
        <v>0</v>
      </c>
    </row>
    <row r="28" spans="1:14" x14ac:dyDescent="0.2">
      <c r="A28" s="156" t="s">
        <v>85</v>
      </c>
      <c r="B28" s="160">
        <v>8.2679000000000002E-2</v>
      </c>
      <c r="C28" s="161">
        <v>0.11007399999999999</v>
      </c>
      <c r="D28" s="162">
        <v>0</v>
      </c>
      <c r="E28" s="308">
        <v>0</v>
      </c>
      <c r="F28" s="309">
        <v>0</v>
      </c>
      <c r="G28" s="310">
        <v>0</v>
      </c>
      <c r="H28" s="308">
        <v>0</v>
      </c>
      <c r="I28" s="309">
        <v>0</v>
      </c>
      <c r="J28" s="310">
        <v>0</v>
      </c>
      <c r="K28" s="308">
        <v>0</v>
      </c>
      <c r="L28" s="309">
        <v>0</v>
      </c>
      <c r="M28" s="310">
        <v>0</v>
      </c>
      <c r="N28" s="298">
        <f t="shared" si="5"/>
        <v>0.19275300000000001</v>
      </c>
    </row>
    <row r="29" spans="1:14" x14ac:dyDescent="0.2">
      <c r="A29" s="22"/>
      <c r="N29" s="14" t="s">
        <v>110</v>
      </c>
    </row>
    <row r="30" spans="1:14" ht="12.75" x14ac:dyDescent="0.2">
      <c r="I30" s="59"/>
      <c r="K30" s="122">
        <v>-256.96535399999999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511">
        <v>1174.4711729999999</v>
      </c>
      <c r="K35" s="511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511">
        <v>3013.0440000000003</v>
      </c>
      <c r="I39" s="511"/>
      <c r="J39" s="511"/>
    </row>
    <row r="40" spans="7:14" x14ac:dyDescent="0.2">
      <c r="J40" s="24" t="s">
        <v>176</v>
      </c>
      <c r="K40" s="514">
        <v>-2034.9032910000001</v>
      </c>
      <c r="L40" s="514"/>
    </row>
    <row r="41" spans="7:14" ht="10.5" customHeight="1" x14ac:dyDescent="0.2"/>
    <row r="42" spans="7:14" ht="10.5" customHeight="1" x14ac:dyDescent="0.2"/>
    <row r="43" spans="7:14" x14ac:dyDescent="0.2">
      <c r="G43" s="513">
        <v>-475.38300000000004</v>
      </c>
      <c r="H43" s="513"/>
      <c r="K43" s="121">
        <v>34.799999999999997</v>
      </c>
    </row>
    <row r="44" spans="7:14" x14ac:dyDescent="0.2">
      <c r="L44" s="122">
        <v>9.8457530000000002</v>
      </c>
    </row>
    <row r="45" spans="7:14" x14ac:dyDescent="0.2">
      <c r="M45" s="513">
        <v>-2973.305863</v>
      </c>
      <c r="N45" s="513"/>
    </row>
    <row r="46" spans="7:14" ht="10.5" customHeight="1" x14ac:dyDescent="0.2"/>
    <row r="47" spans="7:14" ht="10.5" customHeight="1" x14ac:dyDescent="0.2">
      <c r="J47" s="512">
        <v>-2561.41</v>
      </c>
      <c r="K47" s="512"/>
      <c r="L47" s="512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18.75" x14ac:dyDescent="0.3">
      <c r="A1" s="50" t="s">
        <v>419</v>
      </c>
      <c r="I1" s="58"/>
      <c r="J1" s="58"/>
      <c r="M1" s="58"/>
      <c r="N1" s="129" t="str">
        <f>Titulní!A35</f>
        <v>I. čtvrtletí 2020</v>
      </c>
    </row>
    <row r="2" spans="1:14" s="22" customFormat="1" ht="15.75" x14ac:dyDescent="0.25">
      <c r="A2" s="175" t="s">
        <v>414</v>
      </c>
      <c r="I2" s="58"/>
      <c r="J2" s="58"/>
      <c r="M2" s="58"/>
      <c r="N2" s="129"/>
    </row>
    <row r="3" spans="1:14" ht="6" customHeight="1" x14ac:dyDescent="0.2"/>
    <row r="4" spans="1:14" ht="12.6" customHeight="1" x14ac:dyDescent="0.2">
      <c r="A4" s="518"/>
      <c r="B4" s="518"/>
      <c r="C4" s="201" t="s">
        <v>62</v>
      </c>
      <c r="D4" s="201" t="s">
        <v>63</v>
      </c>
      <c r="E4" s="201" t="s">
        <v>64</v>
      </c>
      <c r="F4" s="201" t="s">
        <v>65</v>
      </c>
      <c r="G4" s="201" t="s">
        <v>66</v>
      </c>
      <c r="H4" s="201" t="s">
        <v>67</v>
      </c>
      <c r="I4" s="201" t="s">
        <v>68</v>
      </c>
      <c r="J4" s="201" t="s">
        <v>69</v>
      </c>
      <c r="K4" s="201" t="s">
        <v>70</v>
      </c>
      <c r="L4" s="201" t="s">
        <v>71</v>
      </c>
      <c r="M4" s="201" t="s">
        <v>72</v>
      </c>
      <c r="N4" s="201" t="s">
        <v>73</v>
      </c>
    </row>
    <row r="5" spans="1:14" ht="12.6" customHeight="1" x14ac:dyDescent="0.2">
      <c r="A5" s="515" t="s">
        <v>55</v>
      </c>
      <c r="B5" s="515"/>
      <c r="C5" s="167">
        <v>11648.8380775977</v>
      </c>
      <c r="D5" s="167">
        <v>11094.3050918277</v>
      </c>
      <c r="E5" s="167">
        <v>10687.742967546401</v>
      </c>
      <c r="F5" s="317">
        <v>0</v>
      </c>
      <c r="G5" s="317">
        <v>0</v>
      </c>
      <c r="H5" s="317">
        <v>0</v>
      </c>
      <c r="I5" s="317">
        <v>0</v>
      </c>
      <c r="J5" s="317">
        <v>0</v>
      </c>
      <c r="K5" s="317">
        <v>0</v>
      </c>
      <c r="L5" s="317">
        <v>0</v>
      </c>
      <c r="M5" s="317">
        <v>0</v>
      </c>
      <c r="N5" s="317">
        <v>0</v>
      </c>
    </row>
    <row r="6" spans="1:14" ht="12.6" customHeight="1" x14ac:dyDescent="0.2">
      <c r="A6" s="516" t="s">
        <v>49</v>
      </c>
      <c r="B6" s="517"/>
      <c r="C6" s="239">
        <v>43852</v>
      </c>
      <c r="D6" s="239">
        <v>43867</v>
      </c>
      <c r="E6" s="239">
        <v>43893</v>
      </c>
      <c r="F6" s="339">
        <v>43922</v>
      </c>
      <c r="G6" s="339">
        <v>43952</v>
      </c>
      <c r="H6" s="339">
        <v>43983</v>
      </c>
      <c r="I6" s="339">
        <v>44013</v>
      </c>
      <c r="J6" s="339">
        <v>44044</v>
      </c>
      <c r="K6" s="339">
        <v>44075</v>
      </c>
      <c r="L6" s="339">
        <v>44105</v>
      </c>
      <c r="M6" s="339">
        <v>44136</v>
      </c>
      <c r="N6" s="340">
        <v>44166</v>
      </c>
    </row>
    <row r="7" spans="1:14" ht="12.6" customHeight="1" x14ac:dyDescent="0.2">
      <c r="A7" s="515" t="s">
        <v>56</v>
      </c>
      <c r="B7" s="515"/>
      <c r="C7" s="240" t="s">
        <v>426</v>
      </c>
      <c r="D7" s="240" t="s">
        <v>427</v>
      </c>
      <c r="E7" s="240" t="s">
        <v>428</v>
      </c>
      <c r="F7" s="341" t="s">
        <v>429</v>
      </c>
      <c r="G7" s="341" t="s">
        <v>429</v>
      </c>
      <c r="H7" s="341" t="s">
        <v>429</v>
      </c>
      <c r="I7" s="341" t="s">
        <v>429</v>
      </c>
      <c r="J7" s="341" t="s">
        <v>429</v>
      </c>
      <c r="K7" s="341" t="s">
        <v>429</v>
      </c>
      <c r="L7" s="341" t="s">
        <v>429</v>
      </c>
      <c r="M7" s="341" t="s">
        <v>429</v>
      </c>
      <c r="N7" s="341" t="s">
        <v>429</v>
      </c>
    </row>
    <row r="8" spans="1:14" ht="12.6" customHeight="1" x14ac:dyDescent="0.2">
      <c r="A8" s="515" t="s">
        <v>59</v>
      </c>
      <c r="B8" s="515"/>
      <c r="C8" s="241">
        <v>6200.9979699297101</v>
      </c>
      <c r="D8" s="167">
        <v>6653.5568617562603</v>
      </c>
      <c r="E8" s="167">
        <v>6058.8937750669302</v>
      </c>
      <c r="F8" s="342">
        <v>0</v>
      </c>
      <c r="G8" s="317">
        <v>0</v>
      </c>
      <c r="H8" s="317">
        <v>0</v>
      </c>
      <c r="I8" s="342">
        <v>0</v>
      </c>
      <c r="J8" s="317">
        <v>0</v>
      </c>
      <c r="K8" s="317">
        <v>0</v>
      </c>
      <c r="L8" s="342">
        <v>0</v>
      </c>
      <c r="M8" s="317">
        <v>0</v>
      </c>
      <c r="N8" s="317">
        <v>0</v>
      </c>
    </row>
    <row r="9" spans="1:14" ht="12.6" customHeight="1" x14ac:dyDescent="0.2">
      <c r="A9" s="516" t="s">
        <v>49</v>
      </c>
      <c r="B9" s="517"/>
      <c r="C9" s="239">
        <v>43831</v>
      </c>
      <c r="D9" s="239">
        <v>43863</v>
      </c>
      <c r="E9" s="239">
        <v>43919</v>
      </c>
      <c r="F9" s="339">
        <v>43922</v>
      </c>
      <c r="G9" s="339">
        <v>43952</v>
      </c>
      <c r="H9" s="339">
        <v>43983</v>
      </c>
      <c r="I9" s="339">
        <v>44013</v>
      </c>
      <c r="J9" s="339">
        <v>44044</v>
      </c>
      <c r="K9" s="339">
        <v>44075</v>
      </c>
      <c r="L9" s="339">
        <v>44105</v>
      </c>
      <c r="M9" s="339">
        <v>44136</v>
      </c>
      <c r="N9" s="340">
        <v>44166</v>
      </c>
    </row>
    <row r="10" spans="1:14" x14ac:dyDescent="0.2">
      <c r="A10" s="515" t="s">
        <v>56</v>
      </c>
      <c r="B10" s="515"/>
      <c r="C10" s="242" t="s">
        <v>430</v>
      </c>
      <c r="D10" s="242" t="s">
        <v>431</v>
      </c>
      <c r="E10" s="242" t="s">
        <v>431</v>
      </c>
      <c r="F10" s="343" t="s">
        <v>429</v>
      </c>
      <c r="G10" s="343" t="s">
        <v>429</v>
      </c>
      <c r="H10" s="343" t="s">
        <v>429</v>
      </c>
      <c r="I10" s="343" t="s">
        <v>429</v>
      </c>
      <c r="J10" s="343" t="s">
        <v>429</v>
      </c>
      <c r="K10" s="343" t="s">
        <v>429</v>
      </c>
      <c r="L10" s="343" t="s">
        <v>429</v>
      </c>
      <c r="M10" s="343" t="s">
        <v>429</v>
      </c>
      <c r="N10" s="343" t="s">
        <v>429</v>
      </c>
    </row>
    <row r="11" spans="1:14" ht="12.6" customHeight="1" x14ac:dyDescent="0.2">
      <c r="N11" s="14" t="s">
        <v>102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8.85546875" style="11" customWidth="1"/>
    <col min="2" max="2" width="3" style="11" bestFit="1" customWidth="1"/>
    <col min="3" max="3" width="11" style="11" customWidth="1"/>
    <col min="4" max="5" width="12.140625" style="11" customWidth="1"/>
    <col min="6" max="6" width="1.28515625" style="11" customWidth="1"/>
    <col min="7" max="7" width="8.85546875" style="11" bestFit="1" customWidth="1"/>
    <col min="8" max="8" width="3" style="11" customWidth="1"/>
    <col min="9" max="9" width="11" style="11" customWidth="1"/>
    <col min="10" max="11" width="12.140625" style="11" customWidth="1"/>
    <col min="12" max="12" width="1.28515625" style="11" customWidth="1"/>
    <col min="13" max="13" width="8.85546875" style="11" customWidth="1"/>
    <col min="14" max="14" width="3" style="11" bestFit="1" customWidth="1"/>
    <col min="15" max="15" width="11" style="11" customWidth="1"/>
    <col min="16" max="17" width="12.140625" style="11" customWidth="1"/>
    <col min="18" max="16384" width="9.140625" style="11"/>
  </cols>
  <sheetData>
    <row r="1" spans="1:17" s="58" customFormat="1" ht="15.75" x14ac:dyDescent="0.25">
      <c r="A1" s="175" t="s">
        <v>415</v>
      </c>
      <c r="Q1" s="129" t="str">
        <f>Titulní!A35</f>
        <v>I. čtvrtletí 2020</v>
      </c>
    </row>
    <row r="2" spans="1:17" ht="6" customHeight="1" x14ac:dyDescent="0.2"/>
    <row r="3" spans="1:17" ht="36" x14ac:dyDescent="0.2">
      <c r="A3" s="477" t="s">
        <v>62</v>
      </c>
      <c r="B3" s="477"/>
      <c r="C3" s="249" t="s">
        <v>243</v>
      </c>
      <c r="D3" s="249" t="s">
        <v>408</v>
      </c>
      <c r="E3" s="249" t="s">
        <v>409</v>
      </c>
      <c r="G3" s="477" t="s">
        <v>63</v>
      </c>
      <c r="H3" s="477"/>
      <c r="I3" s="249" t="s">
        <v>243</v>
      </c>
      <c r="J3" s="249" t="s">
        <v>408</v>
      </c>
      <c r="K3" s="249" t="s">
        <v>409</v>
      </c>
      <c r="M3" s="477" t="s">
        <v>64</v>
      </c>
      <c r="N3" s="477"/>
      <c r="O3" s="249" t="s">
        <v>243</v>
      </c>
      <c r="P3" s="249" t="s">
        <v>408</v>
      </c>
      <c r="Q3" s="249" t="s">
        <v>409</v>
      </c>
    </row>
    <row r="4" spans="1:17" ht="9.75" customHeight="1" x14ac:dyDescent="0.2">
      <c r="A4" s="519"/>
      <c r="B4" s="519"/>
      <c r="C4" s="250" t="s">
        <v>5</v>
      </c>
      <c r="D4" s="250" t="s">
        <v>4</v>
      </c>
      <c r="E4" s="250" t="s">
        <v>4</v>
      </c>
      <c r="G4" s="519"/>
      <c r="H4" s="519"/>
      <c r="I4" s="250" t="s">
        <v>5</v>
      </c>
      <c r="J4" s="250" t="s">
        <v>4</v>
      </c>
      <c r="K4" s="250" t="s">
        <v>4</v>
      </c>
      <c r="M4" s="519"/>
      <c r="N4" s="519"/>
      <c r="O4" s="250" t="s">
        <v>5</v>
      </c>
      <c r="P4" s="250" t="s">
        <v>4</v>
      </c>
      <c r="Q4" s="250" t="s">
        <v>4</v>
      </c>
    </row>
    <row r="5" spans="1:17" ht="12.6" customHeight="1" x14ac:dyDescent="0.2">
      <c r="A5" s="243">
        <v>43831</v>
      </c>
      <c r="B5" s="244">
        <v>43831</v>
      </c>
      <c r="C5" s="245">
        <v>166123.02104286719</v>
      </c>
      <c r="D5" s="245">
        <v>7816.95820725262</v>
      </c>
      <c r="E5" s="245">
        <v>6200.9979699297101</v>
      </c>
      <c r="G5" s="243">
        <v>43862</v>
      </c>
      <c r="H5" s="244">
        <v>43862</v>
      </c>
      <c r="I5" s="245">
        <v>194696.33373196056</v>
      </c>
      <c r="J5" s="245">
        <v>9002.3170839124996</v>
      </c>
      <c r="K5" s="245">
        <v>7154.52344600379</v>
      </c>
      <c r="M5" s="243">
        <v>43891</v>
      </c>
      <c r="N5" s="244">
        <v>43891</v>
      </c>
      <c r="O5" s="245">
        <v>189429.98131037038</v>
      </c>
      <c r="P5" s="245">
        <v>8703.2269010592699</v>
      </c>
      <c r="Q5" s="245">
        <v>6851.5195508586303</v>
      </c>
    </row>
    <row r="6" spans="1:17" ht="12.6" customHeight="1" x14ac:dyDescent="0.2">
      <c r="A6" s="246">
        <v>43832</v>
      </c>
      <c r="B6" s="396">
        <v>43832</v>
      </c>
      <c r="C6" s="248">
        <v>204670.41943627244</v>
      </c>
      <c r="D6" s="248">
        <v>9568.62566764244</v>
      </c>
      <c r="E6" s="247">
        <v>6707.2564290220098</v>
      </c>
      <c r="G6" s="246">
        <v>43863</v>
      </c>
      <c r="H6" s="396">
        <v>43863</v>
      </c>
      <c r="I6" s="248">
        <v>187551.54589821314</v>
      </c>
      <c r="J6" s="248">
        <v>8706.9649764405294</v>
      </c>
      <c r="K6" s="247">
        <v>6653.5568617562603</v>
      </c>
      <c r="M6" s="246">
        <v>43892</v>
      </c>
      <c r="N6" s="396">
        <v>43892</v>
      </c>
      <c r="O6" s="248">
        <v>220187.62093073557</v>
      </c>
      <c r="P6" s="248">
        <v>10233.5273163971</v>
      </c>
      <c r="Q6" s="247">
        <v>7389.2381067673196</v>
      </c>
    </row>
    <row r="7" spans="1:17" ht="12.6" customHeight="1" x14ac:dyDescent="0.2">
      <c r="A7" s="246">
        <v>43833</v>
      </c>
      <c r="B7" s="396">
        <v>43833</v>
      </c>
      <c r="C7" s="248">
        <v>212355.62086900946</v>
      </c>
      <c r="D7" s="248">
        <v>9857.1204437551896</v>
      </c>
      <c r="E7" s="247">
        <v>7521.8307692722801</v>
      </c>
      <c r="G7" s="246">
        <v>43864</v>
      </c>
      <c r="H7" s="396">
        <v>43864</v>
      </c>
      <c r="I7" s="248">
        <v>221146.74977107771</v>
      </c>
      <c r="J7" s="248">
        <v>10396.326679947701</v>
      </c>
      <c r="K7" s="247">
        <v>7195.9938274159404</v>
      </c>
      <c r="M7" s="246">
        <v>43893</v>
      </c>
      <c r="N7" s="396">
        <v>43893</v>
      </c>
      <c r="O7" s="248">
        <v>227445.03797024177</v>
      </c>
      <c r="P7" s="248">
        <v>10687.742967546401</v>
      </c>
      <c r="Q7" s="247">
        <v>7607.6529967799997</v>
      </c>
    </row>
    <row r="8" spans="1:17" ht="12.6" customHeight="1" x14ac:dyDescent="0.2">
      <c r="A8" s="246">
        <v>43834</v>
      </c>
      <c r="B8" s="396">
        <v>43834</v>
      </c>
      <c r="C8" s="248">
        <v>193319.76984075643</v>
      </c>
      <c r="D8" s="248">
        <v>9054.2054177765403</v>
      </c>
      <c r="E8" s="247">
        <v>6941.3053223300303</v>
      </c>
      <c r="G8" s="246">
        <v>43865</v>
      </c>
      <c r="H8" s="396">
        <v>43865</v>
      </c>
      <c r="I8" s="248">
        <v>229384.63667435647</v>
      </c>
      <c r="J8" s="248">
        <v>10681.8567575459</v>
      </c>
      <c r="K8" s="247">
        <v>7572.5214586481397</v>
      </c>
      <c r="M8" s="246">
        <v>43894</v>
      </c>
      <c r="N8" s="396">
        <v>43894</v>
      </c>
      <c r="O8" s="248">
        <v>227051.78919190617</v>
      </c>
      <c r="P8" s="248">
        <v>10337.3069051232</v>
      </c>
      <c r="Q8" s="247">
        <v>7913.5746532268504</v>
      </c>
    </row>
    <row r="9" spans="1:17" ht="12.6" customHeight="1" x14ac:dyDescent="0.2">
      <c r="A9" s="246">
        <v>43835</v>
      </c>
      <c r="B9" s="396">
        <v>43835</v>
      </c>
      <c r="C9" s="248">
        <v>194661.49490260248</v>
      </c>
      <c r="D9" s="248">
        <v>9156.5350997986807</v>
      </c>
      <c r="E9" s="247">
        <v>6898.10841184332</v>
      </c>
      <c r="G9" s="246">
        <v>43866</v>
      </c>
      <c r="H9" s="396">
        <v>43866</v>
      </c>
      <c r="I9" s="248">
        <v>234748.5753602144</v>
      </c>
      <c r="J9" s="248">
        <v>10797.779593753399</v>
      </c>
      <c r="K9" s="247">
        <v>7876.7450144322102</v>
      </c>
      <c r="M9" s="246">
        <v>43895</v>
      </c>
      <c r="N9" s="396">
        <v>43895</v>
      </c>
      <c r="O9" s="248">
        <v>224933.59916113198</v>
      </c>
      <c r="P9" s="248">
        <v>10339.6552434437</v>
      </c>
      <c r="Q9" s="247">
        <v>7989.1558394405902</v>
      </c>
    </row>
    <row r="10" spans="1:17" ht="12.6" customHeight="1" x14ac:dyDescent="0.2">
      <c r="A10" s="246">
        <v>43836</v>
      </c>
      <c r="B10" s="396">
        <v>43836</v>
      </c>
      <c r="C10" s="248">
        <v>230890.18613604188</v>
      </c>
      <c r="D10" s="248">
        <v>10645.8793151641</v>
      </c>
      <c r="E10" s="247">
        <v>7699.97685833794</v>
      </c>
      <c r="G10" s="246">
        <v>43867</v>
      </c>
      <c r="H10" s="396">
        <v>43867</v>
      </c>
      <c r="I10" s="248">
        <v>240522.55434985834</v>
      </c>
      <c r="J10" s="248">
        <v>11094.3050918277</v>
      </c>
      <c r="K10" s="247">
        <v>8378.8059094331093</v>
      </c>
      <c r="M10" s="246">
        <v>43896</v>
      </c>
      <c r="N10" s="396">
        <v>43896</v>
      </c>
      <c r="O10" s="248">
        <v>222907.71849033839</v>
      </c>
      <c r="P10" s="248">
        <v>10459.403123315</v>
      </c>
      <c r="Q10" s="247">
        <v>7580.6293659377598</v>
      </c>
    </row>
    <row r="11" spans="1:17" ht="12.6" customHeight="1" x14ac:dyDescent="0.2">
      <c r="A11" s="246">
        <v>43837</v>
      </c>
      <c r="B11" s="396">
        <v>43837</v>
      </c>
      <c r="C11" s="248">
        <v>240731.80416400623</v>
      </c>
      <c r="D11" s="248">
        <v>11096.521553529001</v>
      </c>
      <c r="E11" s="247">
        <v>8349.4232452951401</v>
      </c>
      <c r="G11" s="246">
        <v>43868</v>
      </c>
      <c r="H11" s="396">
        <v>43868</v>
      </c>
      <c r="I11" s="248">
        <v>234916.57644740405</v>
      </c>
      <c r="J11" s="248">
        <v>10870.119822602401</v>
      </c>
      <c r="K11" s="247">
        <v>8193.6229217643304</v>
      </c>
      <c r="M11" s="246">
        <v>43897</v>
      </c>
      <c r="N11" s="396">
        <v>43897</v>
      </c>
      <c r="O11" s="248">
        <v>196755.09240096764</v>
      </c>
      <c r="P11" s="248">
        <v>9250.3189285249591</v>
      </c>
      <c r="Q11" s="247">
        <v>7122.8779037761797</v>
      </c>
    </row>
    <row r="12" spans="1:17" ht="12.6" customHeight="1" x14ac:dyDescent="0.2">
      <c r="A12" s="246">
        <v>43838</v>
      </c>
      <c r="B12" s="396">
        <v>43838</v>
      </c>
      <c r="C12" s="248">
        <v>237227.20630888606</v>
      </c>
      <c r="D12" s="248">
        <v>10892.4713573508</v>
      </c>
      <c r="E12" s="247">
        <v>8106.8411539872905</v>
      </c>
      <c r="G12" s="246">
        <v>43869</v>
      </c>
      <c r="H12" s="396">
        <v>43869</v>
      </c>
      <c r="I12" s="248">
        <v>205091.29997323602</v>
      </c>
      <c r="J12" s="248">
        <v>9428.2142523679504</v>
      </c>
      <c r="K12" s="247">
        <v>7634.7868326483804</v>
      </c>
      <c r="M12" s="246">
        <v>43898</v>
      </c>
      <c r="N12" s="396">
        <v>43898</v>
      </c>
      <c r="O12" s="248">
        <v>190167.02646449264</v>
      </c>
      <c r="P12" s="248">
        <v>8851.4041658388396</v>
      </c>
      <c r="Q12" s="247">
        <v>6842.99824961175</v>
      </c>
    </row>
    <row r="13" spans="1:17" ht="12.6" customHeight="1" x14ac:dyDescent="0.2">
      <c r="A13" s="246">
        <v>43839</v>
      </c>
      <c r="B13" s="396">
        <v>43839</v>
      </c>
      <c r="C13" s="248">
        <v>233906.32439772628</v>
      </c>
      <c r="D13" s="248">
        <v>10826.5695344537</v>
      </c>
      <c r="E13" s="247">
        <v>7998.6473790931504</v>
      </c>
      <c r="G13" s="246">
        <v>43870</v>
      </c>
      <c r="H13" s="396">
        <v>43870</v>
      </c>
      <c r="I13" s="248">
        <v>198925.50666605012</v>
      </c>
      <c r="J13" s="248">
        <v>9089.6538471861604</v>
      </c>
      <c r="K13" s="247">
        <v>7304.5633516089501</v>
      </c>
      <c r="M13" s="246">
        <v>43899</v>
      </c>
      <c r="N13" s="396">
        <v>43899</v>
      </c>
      <c r="O13" s="248">
        <v>224850.69940740435</v>
      </c>
      <c r="P13" s="248">
        <v>10459.574943534701</v>
      </c>
      <c r="Q13" s="247">
        <v>7580.6904696653701</v>
      </c>
    </row>
    <row r="14" spans="1:17" ht="12.6" customHeight="1" x14ac:dyDescent="0.2">
      <c r="A14" s="246">
        <v>43840</v>
      </c>
      <c r="B14" s="396">
        <v>43840</v>
      </c>
      <c r="C14" s="248">
        <v>226473.54727573498</v>
      </c>
      <c r="D14" s="248">
        <v>10544.0911545743</v>
      </c>
      <c r="E14" s="247">
        <v>7863.4595493562701</v>
      </c>
      <c r="G14" s="246">
        <v>43871</v>
      </c>
      <c r="H14" s="396">
        <v>43871</v>
      </c>
      <c r="I14" s="248">
        <v>225231.19177652852</v>
      </c>
      <c r="J14" s="248">
        <v>10489.988774540299</v>
      </c>
      <c r="K14" s="247">
        <v>7625.5133843752401</v>
      </c>
      <c r="M14" s="246">
        <v>43900</v>
      </c>
      <c r="N14" s="396">
        <v>43900</v>
      </c>
      <c r="O14" s="248">
        <v>224867.11118068965</v>
      </c>
      <c r="P14" s="248">
        <v>10253.136805227799</v>
      </c>
      <c r="Q14" s="247">
        <v>7755.1731307556202</v>
      </c>
    </row>
    <row r="15" spans="1:17" ht="12.6" customHeight="1" x14ac:dyDescent="0.2">
      <c r="A15" s="246">
        <v>43841</v>
      </c>
      <c r="B15" s="396">
        <v>43841</v>
      </c>
      <c r="C15" s="248">
        <v>198222.1302760496</v>
      </c>
      <c r="D15" s="248">
        <v>9282.7681282728299</v>
      </c>
      <c r="E15" s="247">
        <v>7232.1746194583302</v>
      </c>
      <c r="G15" s="246">
        <v>43872</v>
      </c>
      <c r="H15" s="396">
        <v>43872</v>
      </c>
      <c r="I15" s="248">
        <v>232046.90600847721</v>
      </c>
      <c r="J15" s="248">
        <v>10614.6454815298</v>
      </c>
      <c r="K15" s="247">
        <v>7886.7302599310797</v>
      </c>
      <c r="M15" s="246">
        <v>43901</v>
      </c>
      <c r="N15" s="396">
        <v>43901</v>
      </c>
      <c r="O15" s="248">
        <v>221625.98443717512</v>
      </c>
      <c r="P15" s="248">
        <v>10306.420089430399</v>
      </c>
      <c r="Q15" s="247">
        <v>7661.49970362556</v>
      </c>
    </row>
    <row r="16" spans="1:17" ht="12.6" customHeight="1" x14ac:dyDescent="0.2">
      <c r="A16" s="246">
        <v>43842</v>
      </c>
      <c r="B16" s="396">
        <v>43842</v>
      </c>
      <c r="C16" s="248">
        <v>195051.32904509982</v>
      </c>
      <c r="D16" s="248">
        <v>9034.8734262983999</v>
      </c>
      <c r="E16" s="247">
        <v>6902.33574541296</v>
      </c>
      <c r="G16" s="246">
        <v>43873</v>
      </c>
      <c r="H16" s="396">
        <v>43873</v>
      </c>
      <c r="I16" s="248">
        <v>238321.58836281809</v>
      </c>
      <c r="J16" s="248">
        <v>10868.9948658421</v>
      </c>
      <c r="K16" s="247">
        <v>8171.4088612160804</v>
      </c>
      <c r="M16" s="246">
        <v>43902</v>
      </c>
      <c r="N16" s="396">
        <v>43902</v>
      </c>
      <c r="O16" s="248">
        <v>214341.85479324052</v>
      </c>
      <c r="P16" s="248">
        <v>9850.6939644817303</v>
      </c>
      <c r="Q16" s="247">
        <v>7491.3404167835797</v>
      </c>
    </row>
    <row r="17" spans="1:17" ht="12.6" customHeight="1" x14ac:dyDescent="0.2">
      <c r="A17" s="246">
        <v>43843</v>
      </c>
      <c r="B17" s="396">
        <v>43843</v>
      </c>
      <c r="C17" s="248">
        <v>235402.10822795151</v>
      </c>
      <c r="D17" s="248">
        <v>10860.8675624427</v>
      </c>
      <c r="E17" s="247">
        <v>7860.1855398942698</v>
      </c>
      <c r="G17" s="246">
        <v>43874</v>
      </c>
      <c r="H17" s="396">
        <v>43874</v>
      </c>
      <c r="I17" s="248">
        <v>235815.98634241638</v>
      </c>
      <c r="J17" s="248">
        <v>10749.8140062811</v>
      </c>
      <c r="K17" s="247">
        <v>8325.1305016108108</v>
      </c>
      <c r="M17" s="246">
        <v>43903</v>
      </c>
      <c r="N17" s="396">
        <v>43903</v>
      </c>
      <c r="O17" s="248">
        <v>210899.15744523201</v>
      </c>
      <c r="P17" s="248">
        <v>9827.5314567407695</v>
      </c>
      <c r="Q17" s="247">
        <v>7348.6358688071196</v>
      </c>
    </row>
    <row r="18" spans="1:17" ht="12.6" customHeight="1" x14ac:dyDescent="0.2">
      <c r="A18" s="246">
        <v>43844</v>
      </c>
      <c r="B18" s="396">
        <v>43844</v>
      </c>
      <c r="C18" s="248">
        <v>241924.88233609192</v>
      </c>
      <c r="D18" s="248">
        <v>11211.4520936107</v>
      </c>
      <c r="E18" s="247">
        <v>8257.07517631874</v>
      </c>
      <c r="G18" s="246">
        <v>43875</v>
      </c>
      <c r="H18" s="396">
        <v>43875</v>
      </c>
      <c r="I18" s="248">
        <v>229854.03768291781</v>
      </c>
      <c r="J18" s="248">
        <v>10682.9148881481</v>
      </c>
      <c r="K18" s="247">
        <v>8118.1920871042403</v>
      </c>
      <c r="M18" s="246">
        <v>43904</v>
      </c>
      <c r="N18" s="396">
        <v>43904</v>
      </c>
      <c r="O18" s="248">
        <v>187075.21970789816</v>
      </c>
      <c r="P18" s="248">
        <v>8672.8036129342108</v>
      </c>
      <c r="Q18" s="247">
        <v>6923.9047833428604</v>
      </c>
    </row>
    <row r="19" spans="1:17" ht="12.6" customHeight="1" x14ac:dyDescent="0.2">
      <c r="A19" s="246">
        <v>43845</v>
      </c>
      <c r="B19" s="396">
        <v>43845</v>
      </c>
      <c r="C19" s="248">
        <v>243615.94936432506</v>
      </c>
      <c r="D19" s="248">
        <v>11204.4980525218</v>
      </c>
      <c r="E19" s="247">
        <v>8388.6372414540892</v>
      </c>
      <c r="G19" s="246">
        <v>43876</v>
      </c>
      <c r="H19" s="396">
        <v>43876</v>
      </c>
      <c r="I19" s="248">
        <v>197665.73217402844</v>
      </c>
      <c r="J19" s="248">
        <v>9124.4558223949698</v>
      </c>
      <c r="K19" s="247">
        <v>7318.7875613162096</v>
      </c>
      <c r="M19" s="246">
        <v>43905</v>
      </c>
      <c r="N19" s="396">
        <v>43905</v>
      </c>
      <c r="O19" s="248">
        <v>182825.9941805315</v>
      </c>
      <c r="P19" s="248">
        <v>8344.7243952214594</v>
      </c>
      <c r="Q19" s="247">
        <v>6736.2168664375604</v>
      </c>
    </row>
    <row r="20" spans="1:17" ht="12.6" customHeight="1" x14ac:dyDescent="0.2">
      <c r="A20" s="246">
        <v>43846</v>
      </c>
      <c r="B20" s="396">
        <v>43846</v>
      </c>
      <c r="C20" s="248">
        <v>243261.84524367223</v>
      </c>
      <c r="D20" s="248">
        <v>11164.7127570668</v>
      </c>
      <c r="E20" s="247">
        <v>8421.1068462191506</v>
      </c>
      <c r="G20" s="246">
        <v>43877</v>
      </c>
      <c r="H20" s="396">
        <v>43877</v>
      </c>
      <c r="I20" s="248">
        <v>191026.99485440343</v>
      </c>
      <c r="J20" s="248">
        <v>8772.4688794621106</v>
      </c>
      <c r="K20" s="247">
        <v>6864.4561784991702</v>
      </c>
      <c r="M20" s="246">
        <v>43906</v>
      </c>
      <c r="N20" s="396">
        <v>43906</v>
      </c>
      <c r="O20" s="248">
        <v>211040.10905799561</v>
      </c>
      <c r="P20" s="248">
        <v>9761.4897148645105</v>
      </c>
      <c r="Q20" s="247">
        <v>7388.8089433504601</v>
      </c>
    </row>
    <row r="21" spans="1:17" ht="12.6" customHeight="1" x14ac:dyDescent="0.2">
      <c r="A21" s="246">
        <v>43847</v>
      </c>
      <c r="B21" s="396">
        <v>43847</v>
      </c>
      <c r="C21" s="248">
        <v>241573.57689585077</v>
      </c>
      <c r="D21" s="248">
        <v>11238.754128537101</v>
      </c>
      <c r="E21" s="247">
        <v>8471.2158939470792</v>
      </c>
      <c r="G21" s="246">
        <v>43878</v>
      </c>
      <c r="H21" s="396">
        <v>43878</v>
      </c>
      <c r="I21" s="248">
        <v>223157.84173271136</v>
      </c>
      <c r="J21" s="248">
        <v>10367.915306582699</v>
      </c>
      <c r="K21" s="247">
        <v>7410.4717861634599</v>
      </c>
      <c r="M21" s="246">
        <v>43907</v>
      </c>
      <c r="N21" s="396">
        <v>43907</v>
      </c>
      <c r="O21" s="248">
        <v>213073.79198042606</v>
      </c>
      <c r="P21" s="248">
        <v>9908.78733105836</v>
      </c>
      <c r="Q21" s="247">
        <v>7547.9931958815896</v>
      </c>
    </row>
    <row r="22" spans="1:17" ht="12.6" customHeight="1" x14ac:dyDescent="0.2">
      <c r="A22" s="246">
        <v>43848</v>
      </c>
      <c r="B22" s="396">
        <v>43848</v>
      </c>
      <c r="C22" s="248">
        <v>214105.86478331219</v>
      </c>
      <c r="D22" s="248">
        <v>10088.990274981999</v>
      </c>
      <c r="E22" s="247">
        <v>7698.1798799438102</v>
      </c>
      <c r="G22" s="246">
        <v>43879</v>
      </c>
      <c r="H22" s="396">
        <v>43879</v>
      </c>
      <c r="I22" s="248">
        <v>226596.81627241653</v>
      </c>
      <c r="J22" s="248">
        <v>10343.688695180101</v>
      </c>
      <c r="K22" s="247">
        <v>7738.0515568865503</v>
      </c>
      <c r="M22" s="246">
        <v>43908</v>
      </c>
      <c r="N22" s="396">
        <v>43908</v>
      </c>
      <c r="O22" s="248">
        <v>207818.71810749703</v>
      </c>
      <c r="P22" s="248">
        <v>9486.8793884609495</v>
      </c>
      <c r="Q22" s="247">
        <v>7487.3999840074403</v>
      </c>
    </row>
    <row r="23" spans="1:17" ht="12.6" customHeight="1" x14ac:dyDescent="0.2">
      <c r="A23" s="246">
        <v>43849</v>
      </c>
      <c r="B23" s="396">
        <v>43849</v>
      </c>
      <c r="C23" s="248">
        <v>208008.96531553741</v>
      </c>
      <c r="D23" s="248">
        <v>9560.6202315193805</v>
      </c>
      <c r="E23" s="247">
        <v>7376.2898273705596</v>
      </c>
      <c r="G23" s="246">
        <v>43880</v>
      </c>
      <c r="H23" s="396">
        <v>43880</v>
      </c>
      <c r="I23" s="248">
        <v>232079.79260753328</v>
      </c>
      <c r="J23" s="248">
        <v>10652.155957516101</v>
      </c>
      <c r="K23" s="247">
        <v>7947.9035198675301</v>
      </c>
      <c r="M23" s="246">
        <v>43909</v>
      </c>
      <c r="N23" s="396">
        <v>43909</v>
      </c>
      <c r="O23" s="248">
        <v>202630.35633762562</v>
      </c>
      <c r="P23" s="248">
        <v>9386.9131822377694</v>
      </c>
      <c r="Q23" s="247">
        <v>7256.9118377797704</v>
      </c>
    </row>
    <row r="24" spans="1:17" ht="12.6" customHeight="1" x14ac:dyDescent="0.2">
      <c r="A24" s="246">
        <v>43850</v>
      </c>
      <c r="B24" s="396">
        <v>43850</v>
      </c>
      <c r="C24" s="248">
        <v>241547.76667225634</v>
      </c>
      <c r="D24" s="248">
        <v>11163.6264762546</v>
      </c>
      <c r="E24" s="247">
        <v>8097.8111519099202</v>
      </c>
      <c r="G24" s="246">
        <v>43881</v>
      </c>
      <c r="H24" s="396">
        <v>43881</v>
      </c>
      <c r="I24" s="248">
        <v>230610.64187622699</v>
      </c>
      <c r="J24" s="248">
        <v>10511.9314124414</v>
      </c>
      <c r="K24" s="247">
        <v>7982.8065554613504</v>
      </c>
      <c r="M24" s="246">
        <v>43910</v>
      </c>
      <c r="N24" s="396">
        <v>43910</v>
      </c>
      <c r="O24" s="248">
        <v>197009.05775258949</v>
      </c>
      <c r="P24" s="248">
        <v>9148.3242402962296</v>
      </c>
      <c r="Q24" s="247">
        <v>7005.4651980062199</v>
      </c>
    </row>
    <row r="25" spans="1:17" ht="12.6" customHeight="1" x14ac:dyDescent="0.2">
      <c r="A25" s="246">
        <v>43851</v>
      </c>
      <c r="B25" s="396">
        <v>43851</v>
      </c>
      <c r="C25" s="248">
        <v>248959.07111871263</v>
      </c>
      <c r="D25" s="248">
        <v>11349.8946851944</v>
      </c>
      <c r="E25" s="247">
        <v>8655.9229332237101</v>
      </c>
      <c r="G25" s="246">
        <v>43882</v>
      </c>
      <c r="H25" s="396">
        <v>43882</v>
      </c>
      <c r="I25" s="248">
        <v>226983.61118222532</v>
      </c>
      <c r="J25" s="248">
        <v>10558.6949851675</v>
      </c>
      <c r="K25" s="247">
        <v>7854.3644089913396</v>
      </c>
      <c r="M25" s="246">
        <v>43911</v>
      </c>
      <c r="N25" s="396">
        <v>43911</v>
      </c>
      <c r="O25" s="248">
        <v>179790.57000332841</v>
      </c>
      <c r="P25" s="248">
        <v>8572.2091989652799</v>
      </c>
      <c r="Q25" s="247">
        <v>6399.6247576853602</v>
      </c>
    </row>
    <row r="26" spans="1:17" ht="12.6" customHeight="1" x14ac:dyDescent="0.2">
      <c r="A26" s="246">
        <v>43852</v>
      </c>
      <c r="B26" s="396">
        <v>43852</v>
      </c>
      <c r="C26" s="248">
        <v>250157.0171899022</v>
      </c>
      <c r="D26" s="248">
        <v>11648.8380775977</v>
      </c>
      <c r="E26" s="247">
        <v>8828.3946817911292</v>
      </c>
      <c r="G26" s="246">
        <v>43883</v>
      </c>
      <c r="H26" s="396">
        <v>43883</v>
      </c>
      <c r="I26" s="248">
        <v>197333.92134184716</v>
      </c>
      <c r="J26" s="248">
        <v>9104.32598623587</v>
      </c>
      <c r="K26" s="247">
        <v>7280.98956347287</v>
      </c>
      <c r="M26" s="246">
        <v>43912</v>
      </c>
      <c r="N26" s="396">
        <v>43912</v>
      </c>
      <c r="O26" s="248">
        <v>180453.11497803873</v>
      </c>
      <c r="P26" s="248">
        <v>8315.4704996709406</v>
      </c>
      <c r="Q26" s="247">
        <v>6458.5239161160798</v>
      </c>
    </row>
    <row r="27" spans="1:17" ht="12.6" customHeight="1" x14ac:dyDescent="0.2">
      <c r="A27" s="246">
        <v>43853</v>
      </c>
      <c r="B27" s="396">
        <v>43853</v>
      </c>
      <c r="C27" s="248">
        <v>245692.629918071</v>
      </c>
      <c r="D27" s="248">
        <v>11201.136709566101</v>
      </c>
      <c r="E27" s="247">
        <v>8548.3314812468398</v>
      </c>
      <c r="G27" s="246">
        <v>43884</v>
      </c>
      <c r="H27" s="396">
        <v>43884</v>
      </c>
      <c r="I27" s="248">
        <v>188059.97895027598</v>
      </c>
      <c r="J27" s="248">
        <v>8765.4331504780002</v>
      </c>
      <c r="K27" s="247">
        <v>6718.7176279302903</v>
      </c>
      <c r="M27" s="246">
        <v>43913</v>
      </c>
      <c r="N27" s="396">
        <v>43913</v>
      </c>
      <c r="O27" s="248">
        <v>206835.37077769643</v>
      </c>
      <c r="P27" s="248">
        <v>9640.1468354827994</v>
      </c>
      <c r="Q27" s="247">
        <v>7237.6319780756703</v>
      </c>
    </row>
    <row r="28" spans="1:17" ht="12.6" customHeight="1" x14ac:dyDescent="0.2">
      <c r="A28" s="246">
        <v>43854</v>
      </c>
      <c r="B28" s="396">
        <v>43854</v>
      </c>
      <c r="C28" s="248">
        <v>247489.35664460709</v>
      </c>
      <c r="D28" s="248">
        <v>11500.0391786992</v>
      </c>
      <c r="E28" s="247">
        <v>8678.9740914464292</v>
      </c>
      <c r="G28" s="246">
        <v>43885</v>
      </c>
      <c r="H28" s="396">
        <v>43885</v>
      </c>
      <c r="I28" s="248">
        <v>221851.31236057004</v>
      </c>
      <c r="J28" s="248">
        <v>10216.498273094499</v>
      </c>
      <c r="K28" s="247">
        <v>7330.2885018235402</v>
      </c>
      <c r="M28" s="246">
        <v>43914</v>
      </c>
      <c r="N28" s="396">
        <v>43914</v>
      </c>
      <c r="O28" s="248">
        <v>209651.53570500592</v>
      </c>
      <c r="P28" s="248">
        <v>9696.0549950705699</v>
      </c>
      <c r="Q28" s="247">
        <v>7522.14895563761</v>
      </c>
    </row>
    <row r="29" spans="1:17" ht="12.6" customHeight="1" x14ac:dyDescent="0.2">
      <c r="A29" s="246">
        <v>43855</v>
      </c>
      <c r="B29" s="396">
        <v>43855</v>
      </c>
      <c r="C29" s="248">
        <v>219616.41354300475</v>
      </c>
      <c r="D29" s="248">
        <v>10235.603727149601</v>
      </c>
      <c r="E29" s="247">
        <v>8109.0171921785904</v>
      </c>
      <c r="G29" s="246">
        <v>43886</v>
      </c>
      <c r="H29" s="396">
        <v>43886</v>
      </c>
      <c r="I29" s="248">
        <v>225419.1004428317</v>
      </c>
      <c r="J29" s="248">
        <v>10419.314579755101</v>
      </c>
      <c r="K29" s="247">
        <v>7684.6063369956701</v>
      </c>
      <c r="M29" s="246">
        <v>43915</v>
      </c>
      <c r="N29" s="396">
        <v>43915</v>
      </c>
      <c r="O29" s="248">
        <v>208987.01252280397</v>
      </c>
      <c r="P29" s="248">
        <v>9621.5261471245594</v>
      </c>
      <c r="Q29" s="247">
        <v>7473.9468823382304</v>
      </c>
    </row>
    <row r="30" spans="1:17" ht="12.6" customHeight="1" x14ac:dyDescent="0.2">
      <c r="A30" s="246">
        <v>43856</v>
      </c>
      <c r="B30" s="396">
        <v>43856</v>
      </c>
      <c r="C30" s="248">
        <v>214576.10736795623</v>
      </c>
      <c r="D30" s="248">
        <v>9923.5632731424794</v>
      </c>
      <c r="E30" s="247">
        <v>7660.6062838072103</v>
      </c>
      <c r="G30" s="246">
        <v>43887</v>
      </c>
      <c r="H30" s="396">
        <v>43887</v>
      </c>
      <c r="I30" s="248">
        <v>228320.97816023204</v>
      </c>
      <c r="J30" s="248">
        <v>10534.034408023799</v>
      </c>
      <c r="K30" s="247">
        <v>7719.6651464816196</v>
      </c>
      <c r="M30" s="246">
        <v>43916</v>
      </c>
      <c r="N30" s="396">
        <v>43916</v>
      </c>
      <c r="O30" s="248">
        <v>205991.14633736896</v>
      </c>
      <c r="P30" s="248">
        <v>9598.9590776589703</v>
      </c>
      <c r="Q30" s="247">
        <v>7280.5229423172796</v>
      </c>
    </row>
    <row r="31" spans="1:17" ht="12.6" customHeight="1" x14ac:dyDescent="0.2">
      <c r="A31" s="246">
        <v>43857</v>
      </c>
      <c r="B31" s="396">
        <v>43857</v>
      </c>
      <c r="C31" s="248">
        <v>245134.8029179622</v>
      </c>
      <c r="D31" s="248">
        <v>11315.911076561</v>
      </c>
      <c r="E31" s="247">
        <v>8382.1112002925493</v>
      </c>
      <c r="G31" s="246">
        <v>43888</v>
      </c>
      <c r="H31" s="396">
        <v>43888</v>
      </c>
      <c r="I31" s="248">
        <v>230259.30790880747</v>
      </c>
      <c r="J31" s="248">
        <v>10453.4010438897</v>
      </c>
      <c r="K31" s="247">
        <v>8015.8231735317704</v>
      </c>
      <c r="M31" s="246">
        <v>43917</v>
      </c>
      <c r="N31" s="396">
        <v>43917</v>
      </c>
      <c r="O31" s="248">
        <v>193326.69101998868</v>
      </c>
      <c r="P31" s="248">
        <v>8883.6754403778104</v>
      </c>
      <c r="Q31" s="247">
        <v>7034.5803956107802</v>
      </c>
    </row>
    <row r="32" spans="1:17" ht="12.6" customHeight="1" x14ac:dyDescent="0.2">
      <c r="A32" s="246">
        <v>43858</v>
      </c>
      <c r="B32" s="396">
        <v>43858</v>
      </c>
      <c r="C32" s="248">
        <v>245723.2441932449</v>
      </c>
      <c r="D32" s="248">
        <v>11277.269945755899</v>
      </c>
      <c r="E32" s="247">
        <v>8448.4868170081409</v>
      </c>
      <c r="G32" s="246">
        <v>43889</v>
      </c>
      <c r="H32" s="396">
        <v>43889</v>
      </c>
      <c r="I32" s="248">
        <v>229647.90799268489</v>
      </c>
      <c r="J32" s="248">
        <v>10609.1596437678</v>
      </c>
      <c r="K32" s="247">
        <v>8006.8396767149798</v>
      </c>
      <c r="M32" s="246">
        <v>43918</v>
      </c>
      <c r="N32" s="396">
        <v>43918</v>
      </c>
      <c r="O32" s="248">
        <v>166843.95207944411</v>
      </c>
      <c r="P32" s="248">
        <v>7629.8567720134997</v>
      </c>
      <c r="Q32" s="247">
        <v>6324.8268171863901</v>
      </c>
    </row>
    <row r="33" spans="1:17" ht="12.6" customHeight="1" x14ac:dyDescent="0.2">
      <c r="A33" s="246">
        <v>43859</v>
      </c>
      <c r="B33" s="396">
        <v>43859</v>
      </c>
      <c r="C33" s="248">
        <v>245954.61797642711</v>
      </c>
      <c r="D33" s="248">
        <v>11255.4703989015</v>
      </c>
      <c r="E33" s="247">
        <v>8543.8726304591692</v>
      </c>
      <c r="G33" s="246">
        <v>43890</v>
      </c>
      <c r="H33" s="396">
        <v>43890</v>
      </c>
      <c r="I33" s="248">
        <v>201107.65209767659</v>
      </c>
      <c r="J33" s="248">
        <v>9468.2517060815608</v>
      </c>
      <c r="K33" s="247">
        <v>7403.46635008057</v>
      </c>
      <c r="M33" s="246">
        <v>43919</v>
      </c>
      <c r="N33" s="396">
        <v>43919</v>
      </c>
      <c r="O33" s="248">
        <v>160893.12728744934</v>
      </c>
      <c r="P33" s="248">
        <v>7741.4685378210397</v>
      </c>
      <c r="Q33" s="247">
        <v>6058.8937750669302</v>
      </c>
    </row>
    <row r="34" spans="1:17" ht="12.6" customHeight="1" x14ac:dyDescent="0.2">
      <c r="A34" s="246">
        <v>43860</v>
      </c>
      <c r="B34" s="396">
        <v>43860</v>
      </c>
      <c r="C34" s="248">
        <v>243082.40742503054</v>
      </c>
      <c r="D34" s="248">
        <v>11129.351405540299</v>
      </c>
      <c r="E34" s="247">
        <v>8529.2394558153101</v>
      </c>
      <c r="G34" s="246"/>
      <c r="H34" s="396"/>
      <c r="I34" s="248"/>
      <c r="J34" s="248"/>
      <c r="K34" s="247"/>
      <c r="M34" s="246">
        <v>43920</v>
      </c>
      <c r="N34" s="396">
        <v>43920</v>
      </c>
      <c r="O34" s="248">
        <v>196297.52211229032</v>
      </c>
      <c r="P34" s="248">
        <v>9236.4788550841095</v>
      </c>
      <c r="Q34" s="247">
        <v>6686.4386696198299</v>
      </c>
    </row>
    <row r="35" spans="1:17" ht="12.6" customHeight="1" x14ac:dyDescent="0.2">
      <c r="A35" s="243">
        <v>43861</v>
      </c>
      <c r="B35" s="244">
        <v>43861</v>
      </c>
      <c r="C35" s="245">
        <v>230939.68917103179</v>
      </c>
      <c r="D35" s="245">
        <v>10725.5892716575</v>
      </c>
      <c r="E35" s="245">
        <v>7981.1768287306904</v>
      </c>
      <c r="G35" s="243"/>
      <c r="H35" s="244"/>
      <c r="I35" s="245"/>
      <c r="J35" s="245"/>
      <c r="K35" s="245"/>
      <c r="M35" s="243">
        <v>43921</v>
      </c>
      <c r="N35" s="244">
        <v>43921</v>
      </c>
      <c r="O35" s="245">
        <v>200131.64913601999</v>
      </c>
      <c r="P35" s="245">
        <v>9425.7536451841297</v>
      </c>
      <c r="Q35" s="245">
        <v>7074.2001497716201</v>
      </c>
    </row>
    <row r="36" spans="1:17" ht="11.25" customHeight="1" x14ac:dyDescent="0.2"/>
    <row r="37" spans="1:17" ht="15" customHeight="1" x14ac:dyDescent="0.3">
      <c r="A37" s="52"/>
      <c r="K37" s="13"/>
    </row>
    <row r="38" spans="1:17" ht="15" customHeight="1" x14ac:dyDescent="0.3">
      <c r="A38" s="52"/>
      <c r="K38" s="13"/>
    </row>
    <row r="39" spans="1:17" ht="15" customHeight="1" x14ac:dyDescent="0.3">
      <c r="A39" s="52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432</v>
      </c>
      <c r="B1" s="175"/>
      <c r="N1" s="62"/>
      <c r="O1" s="129" t="str">
        <f>Titulní!A35</f>
        <v>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377</v>
      </c>
      <c r="K3" s="373" t="s">
        <v>94</v>
      </c>
      <c r="L3" s="373" t="s">
        <v>211</v>
      </c>
      <c r="M3" s="373" t="s">
        <v>355</v>
      </c>
      <c r="N3" s="373" t="s">
        <v>375</v>
      </c>
      <c r="O3" s="373" t="s">
        <v>376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378</v>
      </c>
      <c r="Q4" s="379" t="s">
        <v>379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3689.6354235458798</v>
      </c>
      <c r="C5" s="376">
        <v>5919.0080665434798</v>
      </c>
      <c r="D5" s="376">
        <v>1121.1819220862501</v>
      </c>
      <c r="E5" s="376">
        <v>441.35036807950797</v>
      </c>
      <c r="F5" s="376">
        <v>118.764388168067</v>
      </c>
      <c r="G5" s="376">
        <v>0</v>
      </c>
      <c r="H5" s="376">
        <v>0</v>
      </c>
      <c r="I5" s="376">
        <v>48.9997843560474</v>
      </c>
      <c r="J5" s="376">
        <v>-1469.6371000781801</v>
      </c>
      <c r="K5" s="376">
        <v>-922.52540919357295</v>
      </c>
      <c r="L5" s="376">
        <v>-743.57936387400696</v>
      </c>
      <c r="M5" s="376">
        <v>8946.7774435074807</v>
      </c>
      <c r="N5" s="376">
        <v>8203.1980796334701</v>
      </c>
      <c r="O5" s="376">
        <v>8946.7774435074807</v>
      </c>
      <c r="P5" s="26">
        <f t="shared" ref="P5:P28" si="0">IF(J5&lt;0,0,J5)</f>
        <v>0</v>
      </c>
      <c r="Q5" s="26">
        <f t="shared" ref="Q5:Q28" si="1">IF(J5&lt;0,J5,0)</f>
        <v>-1469.6371000781801</v>
      </c>
    </row>
    <row r="6" spans="1:27" ht="12.6" customHeight="1" x14ac:dyDescent="0.2">
      <c r="A6" s="253">
        <v>4.1666666666666664E-2</v>
      </c>
      <c r="B6" s="254">
        <v>3690.60423792955</v>
      </c>
      <c r="C6" s="255">
        <v>5938.4908868460598</v>
      </c>
      <c r="D6" s="255">
        <v>1124.8293327516601</v>
      </c>
      <c r="E6" s="255">
        <v>436.08639022982697</v>
      </c>
      <c r="F6" s="255">
        <v>118.764388168067</v>
      </c>
      <c r="G6" s="255">
        <v>0</v>
      </c>
      <c r="H6" s="255">
        <v>0</v>
      </c>
      <c r="I6" s="255">
        <v>65.390551130856096</v>
      </c>
      <c r="J6" s="255">
        <v>-1270.78594413878</v>
      </c>
      <c r="K6" s="255">
        <v>-1114.3400297112</v>
      </c>
      <c r="L6" s="255">
        <v>-745.23587371588098</v>
      </c>
      <c r="M6" s="256">
        <v>8989.03981320604</v>
      </c>
      <c r="N6" s="255">
        <v>8243.8039394901607</v>
      </c>
      <c r="O6" s="256">
        <v>8989.03981320604</v>
      </c>
      <c r="P6" s="26">
        <f t="shared" si="0"/>
        <v>0</v>
      </c>
      <c r="Q6" s="26">
        <f t="shared" si="1"/>
        <v>-1270.78594413878</v>
      </c>
    </row>
    <row r="7" spans="1:27" ht="12.6" customHeight="1" x14ac:dyDescent="0.2">
      <c r="A7" s="253">
        <v>8.3333333333333301E-2</v>
      </c>
      <c r="B7" s="254">
        <v>3691.1678394359601</v>
      </c>
      <c r="C7" s="255">
        <v>5891.46358936058</v>
      </c>
      <c r="D7" s="255">
        <v>1123.21030749746</v>
      </c>
      <c r="E7" s="255">
        <v>441.97319572338301</v>
      </c>
      <c r="F7" s="255">
        <v>118.744386602681</v>
      </c>
      <c r="G7" s="255">
        <v>0</v>
      </c>
      <c r="H7" s="255">
        <v>0</v>
      </c>
      <c r="I7" s="255">
        <v>98.197993750168905</v>
      </c>
      <c r="J7" s="255">
        <v>-1373.3027588801999</v>
      </c>
      <c r="K7" s="255">
        <v>-1107.77228167509</v>
      </c>
      <c r="L7" s="255">
        <v>-741.92537446970698</v>
      </c>
      <c r="M7" s="256">
        <v>8883.6822718149397</v>
      </c>
      <c r="N7" s="255">
        <v>8141.7568973452298</v>
      </c>
      <c r="O7" s="256">
        <v>8883.6822718149397</v>
      </c>
      <c r="P7" s="26">
        <f t="shared" si="0"/>
        <v>0</v>
      </c>
      <c r="Q7" s="26">
        <f t="shared" si="1"/>
        <v>-1373.3027588801999</v>
      </c>
    </row>
    <row r="8" spans="1:27" ht="12.6" customHeight="1" x14ac:dyDescent="0.2">
      <c r="A8" s="253">
        <v>0.125</v>
      </c>
      <c r="B8" s="254">
        <v>3689.5520360403302</v>
      </c>
      <c r="C8" s="255">
        <v>5860.77651451974</v>
      </c>
      <c r="D8" s="255">
        <v>1125.03984807046</v>
      </c>
      <c r="E8" s="255">
        <v>440.12846238531398</v>
      </c>
      <c r="F8" s="255">
        <v>120.871033117002</v>
      </c>
      <c r="G8" s="255">
        <v>0</v>
      </c>
      <c r="H8" s="255">
        <v>0</v>
      </c>
      <c r="I8" s="255">
        <v>106.54957112493901</v>
      </c>
      <c r="J8" s="255">
        <v>-1414.84620088103</v>
      </c>
      <c r="K8" s="255">
        <v>-1099.6765825856301</v>
      </c>
      <c r="L8" s="255">
        <v>-739.26061438473198</v>
      </c>
      <c r="M8" s="256">
        <v>8828.3946817911292</v>
      </c>
      <c r="N8" s="255">
        <v>8089.1340674064004</v>
      </c>
      <c r="O8" s="256">
        <v>8828.3946817911292</v>
      </c>
      <c r="P8" s="26">
        <f t="shared" si="0"/>
        <v>0</v>
      </c>
      <c r="Q8" s="26">
        <f t="shared" si="1"/>
        <v>-1414.84620088103</v>
      </c>
    </row>
    <row r="9" spans="1:27" ht="12.6" customHeight="1" x14ac:dyDescent="0.2">
      <c r="A9" s="253">
        <v>0.16666666666666699</v>
      </c>
      <c r="B9" s="254">
        <v>3689.9722507707402</v>
      </c>
      <c r="C9" s="255">
        <v>5825.2349551781199</v>
      </c>
      <c r="D9" s="255">
        <v>1120.2730013171099</v>
      </c>
      <c r="E9" s="255">
        <v>443.90623221102902</v>
      </c>
      <c r="F9" s="255">
        <v>119.76705463973001</v>
      </c>
      <c r="G9" s="255">
        <v>0</v>
      </c>
      <c r="H9" s="255">
        <v>0</v>
      </c>
      <c r="I9" s="255">
        <v>105.63855590547701</v>
      </c>
      <c r="J9" s="255">
        <v>-1260.9426595300399</v>
      </c>
      <c r="K9" s="255">
        <v>-1038.1834633047999</v>
      </c>
      <c r="L9" s="255">
        <v>-736.38390481187901</v>
      </c>
      <c r="M9" s="256">
        <v>9005.6659271873505</v>
      </c>
      <c r="N9" s="255">
        <v>8269.2820223754807</v>
      </c>
      <c r="O9" s="256">
        <v>9005.6659271873505</v>
      </c>
      <c r="P9" s="26">
        <f t="shared" si="0"/>
        <v>0</v>
      </c>
      <c r="Q9" s="26">
        <f t="shared" si="1"/>
        <v>-1260.9426595300399</v>
      </c>
    </row>
    <row r="10" spans="1:27" ht="12.6" customHeight="1" x14ac:dyDescent="0.2">
      <c r="A10" s="253">
        <v>0.20833333333333301</v>
      </c>
      <c r="B10" s="254">
        <v>3692.1066582554599</v>
      </c>
      <c r="C10" s="255">
        <v>5755.9230692359697</v>
      </c>
      <c r="D10" s="255">
        <v>1128.0155921881101</v>
      </c>
      <c r="E10" s="255">
        <v>448.56203922838199</v>
      </c>
      <c r="F10" s="255">
        <v>118.66189387348101</v>
      </c>
      <c r="G10" s="255">
        <v>0</v>
      </c>
      <c r="H10" s="255">
        <v>0</v>
      </c>
      <c r="I10" s="255">
        <v>108.72342009039799</v>
      </c>
      <c r="J10" s="255">
        <v>-1467.66170484453</v>
      </c>
      <c r="K10" s="255">
        <v>-188.86960952351899</v>
      </c>
      <c r="L10" s="255">
        <v>-730.95852472719696</v>
      </c>
      <c r="M10" s="256">
        <v>9595.4613585037496</v>
      </c>
      <c r="N10" s="255">
        <v>8864.5028337765507</v>
      </c>
      <c r="O10" s="256">
        <v>9595.4613585037496</v>
      </c>
      <c r="P10" s="26">
        <f t="shared" si="0"/>
        <v>0</v>
      </c>
      <c r="Q10" s="26">
        <f t="shared" si="1"/>
        <v>-1467.66170484453</v>
      </c>
    </row>
    <row r="11" spans="1:27" ht="12.6" customHeight="1" x14ac:dyDescent="0.2">
      <c r="A11" s="253">
        <v>0.25</v>
      </c>
      <c r="B11" s="254">
        <v>3693.8425334710601</v>
      </c>
      <c r="C11" s="255">
        <v>6187.7939858525297</v>
      </c>
      <c r="D11" s="255">
        <v>1130.7357013833901</v>
      </c>
      <c r="E11" s="255">
        <v>497.64358133726398</v>
      </c>
      <c r="F11" s="255">
        <v>131.26352365517999</v>
      </c>
      <c r="G11" s="255">
        <v>219.556071197428</v>
      </c>
      <c r="H11" s="255">
        <v>0.65975104432688703</v>
      </c>
      <c r="I11" s="255">
        <v>136.77429979278901</v>
      </c>
      <c r="J11" s="255">
        <v>-1199.37215093691</v>
      </c>
      <c r="K11" s="255">
        <v>0</v>
      </c>
      <c r="L11" s="255">
        <v>-773.77001483460299</v>
      </c>
      <c r="M11" s="256">
        <v>10798.8972967971</v>
      </c>
      <c r="N11" s="255">
        <v>10025.127281962499</v>
      </c>
      <c r="O11" s="256">
        <v>10798.8972967971</v>
      </c>
      <c r="P11" s="26">
        <f t="shared" si="0"/>
        <v>0</v>
      </c>
      <c r="Q11" s="26">
        <f t="shared" si="1"/>
        <v>-1199.37215093691</v>
      </c>
    </row>
    <row r="12" spans="1:27" ht="12.6" customHeight="1" x14ac:dyDescent="0.2">
      <c r="A12" s="253">
        <v>0.29166666666666702</v>
      </c>
      <c r="B12" s="254">
        <v>3692.50019126387</v>
      </c>
      <c r="C12" s="255">
        <v>6368.36869902744</v>
      </c>
      <c r="D12" s="255">
        <v>1152.1573416907499</v>
      </c>
      <c r="E12" s="255">
        <v>507.66280251207098</v>
      </c>
      <c r="F12" s="255">
        <v>144.70673162999799</v>
      </c>
      <c r="G12" s="255">
        <v>357.27593215396502</v>
      </c>
      <c r="H12" s="255">
        <v>9.8758678206590709</v>
      </c>
      <c r="I12" s="255">
        <v>130.30794846895699</v>
      </c>
      <c r="J12" s="255">
        <v>-998.16172147374095</v>
      </c>
      <c r="K12" s="255">
        <v>0</v>
      </c>
      <c r="L12" s="255">
        <v>-791.83049348055602</v>
      </c>
      <c r="M12" s="256">
        <v>11364.693793094</v>
      </c>
      <c r="N12" s="255">
        <v>10572.8632996134</v>
      </c>
      <c r="O12" s="256">
        <v>11364.693793094</v>
      </c>
      <c r="P12" s="26">
        <f t="shared" si="0"/>
        <v>0</v>
      </c>
      <c r="Q12" s="26">
        <f t="shared" si="1"/>
        <v>-998.16172147374095</v>
      </c>
    </row>
    <row r="13" spans="1:27" ht="12.6" customHeight="1" x14ac:dyDescent="0.2">
      <c r="A13" s="253">
        <v>0.33333333333333298</v>
      </c>
      <c r="B13" s="254">
        <v>3693.42400008811</v>
      </c>
      <c r="C13" s="255">
        <v>6425.9911887278104</v>
      </c>
      <c r="D13" s="255">
        <v>1150.28936318045</v>
      </c>
      <c r="E13" s="255">
        <v>509.56750635005801</v>
      </c>
      <c r="F13" s="255">
        <v>143.39353530624101</v>
      </c>
      <c r="G13" s="255">
        <v>811.02294760834502</v>
      </c>
      <c r="H13" s="255">
        <v>37.164405658663703</v>
      </c>
      <c r="I13" s="255">
        <v>100.459020548566</v>
      </c>
      <c r="J13" s="255">
        <v>-1429.74364140484</v>
      </c>
      <c r="K13" s="255">
        <v>0</v>
      </c>
      <c r="L13" s="255">
        <v>-802.82333499456604</v>
      </c>
      <c r="M13" s="256">
        <v>11441.5683260634</v>
      </c>
      <c r="N13" s="255">
        <v>10638.744991068799</v>
      </c>
      <c r="O13" s="256">
        <v>11441.5683260634</v>
      </c>
      <c r="P13" s="26">
        <f t="shared" si="0"/>
        <v>0</v>
      </c>
      <c r="Q13" s="26">
        <f t="shared" si="1"/>
        <v>-1429.74364140484</v>
      </c>
    </row>
    <row r="14" spans="1:27" ht="12.6" customHeight="1" x14ac:dyDescent="0.2">
      <c r="A14" s="253">
        <v>0.375</v>
      </c>
      <c r="B14" s="254">
        <v>3696.64060909727</v>
      </c>
      <c r="C14" s="255">
        <v>6627.0236691575101</v>
      </c>
      <c r="D14" s="255">
        <v>1159.60754439572</v>
      </c>
      <c r="E14" s="255">
        <v>509.425580537592</v>
      </c>
      <c r="F14" s="255">
        <v>130.39165881893601</v>
      </c>
      <c r="G14" s="255">
        <v>702.80196315658804</v>
      </c>
      <c r="H14" s="255">
        <v>159.32513982001899</v>
      </c>
      <c r="I14" s="255">
        <v>132.491241841966</v>
      </c>
      <c r="J14" s="255">
        <v>-1468.8693292279299</v>
      </c>
      <c r="K14" s="255">
        <v>0</v>
      </c>
      <c r="L14" s="255">
        <v>-820.84025733322801</v>
      </c>
      <c r="M14" s="256">
        <v>11648.8380775977</v>
      </c>
      <c r="N14" s="255">
        <v>10827.9978202644</v>
      </c>
      <c r="O14" s="256">
        <v>11648.8380775977</v>
      </c>
      <c r="P14" s="26">
        <f t="shared" si="0"/>
        <v>0</v>
      </c>
      <c r="Q14" s="26">
        <f t="shared" si="1"/>
        <v>-1468.8693292279299</v>
      </c>
    </row>
    <row r="15" spans="1:27" ht="12.6" customHeight="1" x14ac:dyDescent="0.2">
      <c r="A15" s="253">
        <v>0.41666666666666702</v>
      </c>
      <c r="B15" s="254">
        <v>3696.0736571091402</v>
      </c>
      <c r="C15" s="255">
        <v>6558.6481665561496</v>
      </c>
      <c r="D15" s="255">
        <v>1126.94292164534</v>
      </c>
      <c r="E15" s="255">
        <v>519.92937717601899</v>
      </c>
      <c r="F15" s="255">
        <v>125.900132436148</v>
      </c>
      <c r="G15" s="255">
        <v>498.989965246785</v>
      </c>
      <c r="H15" s="255">
        <v>363.53175002283899</v>
      </c>
      <c r="I15" s="255">
        <v>137.11670547146301</v>
      </c>
      <c r="J15" s="255">
        <v>-1567.9896547778901</v>
      </c>
      <c r="K15" s="255">
        <v>0</v>
      </c>
      <c r="L15" s="255">
        <v>-815.54316955831905</v>
      </c>
      <c r="M15" s="256">
        <v>11459.143020886</v>
      </c>
      <c r="N15" s="255">
        <v>10643.599851327701</v>
      </c>
      <c r="O15" s="256">
        <v>11459.143020886</v>
      </c>
      <c r="P15" s="26">
        <f t="shared" si="0"/>
        <v>0</v>
      </c>
      <c r="Q15" s="26">
        <f t="shared" si="1"/>
        <v>-1567.9896547778901</v>
      </c>
    </row>
    <row r="16" spans="1:27" ht="12.6" customHeight="1" x14ac:dyDescent="0.2">
      <c r="A16" s="253">
        <v>0.45833333333333298</v>
      </c>
      <c r="B16" s="254">
        <v>3692.60191889111</v>
      </c>
      <c r="C16" s="255">
        <v>6507.4306197083097</v>
      </c>
      <c r="D16" s="255">
        <v>1130.5936751834699</v>
      </c>
      <c r="E16" s="255">
        <v>520.69607185900497</v>
      </c>
      <c r="F16" s="255">
        <v>174.12759042010401</v>
      </c>
      <c r="G16" s="255">
        <v>356.73087961387603</v>
      </c>
      <c r="H16" s="255">
        <v>560.68776594613905</v>
      </c>
      <c r="I16" s="255">
        <v>91.962460560823104</v>
      </c>
      <c r="J16" s="255">
        <v>-1774.6957469751001</v>
      </c>
      <c r="K16" s="255">
        <v>0</v>
      </c>
      <c r="L16" s="255">
        <v>-812.08360259333301</v>
      </c>
      <c r="M16" s="256">
        <v>11260.135235207699</v>
      </c>
      <c r="N16" s="255">
        <v>10448.051632614401</v>
      </c>
      <c r="O16" s="256">
        <v>11260.135235207699</v>
      </c>
      <c r="P16" s="26">
        <f t="shared" si="0"/>
        <v>0</v>
      </c>
      <c r="Q16" s="26">
        <f t="shared" si="1"/>
        <v>-1774.6957469751001</v>
      </c>
    </row>
    <row r="17" spans="1:17" ht="12.6" customHeight="1" x14ac:dyDescent="0.2">
      <c r="A17" s="253">
        <v>0.5</v>
      </c>
      <c r="B17" s="254">
        <v>3691.3062717329199</v>
      </c>
      <c r="C17" s="255">
        <v>6422.0393288211098</v>
      </c>
      <c r="D17" s="255">
        <v>1122.2261833098801</v>
      </c>
      <c r="E17" s="255">
        <v>520.07457338557504</v>
      </c>
      <c r="F17" s="255">
        <v>288.73830177397701</v>
      </c>
      <c r="G17" s="255">
        <v>320.71565760475897</v>
      </c>
      <c r="H17" s="255">
        <v>711.19730324828095</v>
      </c>
      <c r="I17" s="255">
        <v>90.975616153798498</v>
      </c>
      <c r="J17" s="255">
        <v>-1896.39026953605</v>
      </c>
      <c r="K17" s="255">
        <v>0</v>
      </c>
      <c r="L17" s="255">
        <v>-807.44908702033899</v>
      </c>
      <c r="M17" s="256">
        <v>11270.8829664942</v>
      </c>
      <c r="N17" s="255">
        <v>10463.4338794739</v>
      </c>
      <c r="O17" s="256">
        <v>11270.8829664942</v>
      </c>
      <c r="P17" s="26">
        <f t="shared" si="0"/>
        <v>0</v>
      </c>
      <c r="Q17" s="26">
        <f t="shared" si="1"/>
        <v>-1896.39026953605</v>
      </c>
    </row>
    <row r="18" spans="1:17" ht="12.6" customHeight="1" x14ac:dyDescent="0.2">
      <c r="A18" s="253">
        <v>0.54166666666666696</v>
      </c>
      <c r="B18" s="254">
        <v>3689.1568501818801</v>
      </c>
      <c r="C18" s="255">
        <v>6410.66287225426</v>
      </c>
      <c r="D18" s="255">
        <v>1109.1720369156899</v>
      </c>
      <c r="E18" s="255">
        <v>507.91177114243499</v>
      </c>
      <c r="F18" s="255">
        <v>261.033253470472</v>
      </c>
      <c r="G18" s="255">
        <v>31.668677607138701</v>
      </c>
      <c r="H18" s="255">
        <v>658.16598752787502</v>
      </c>
      <c r="I18" s="255">
        <v>82.225667184505198</v>
      </c>
      <c r="J18" s="255">
        <v>-1494.73555875279</v>
      </c>
      <c r="K18" s="255">
        <v>0</v>
      </c>
      <c r="L18" s="255">
        <v>-800.66404916168904</v>
      </c>
      <c r="M18" s="256">
        <v>11255.261557531499</v>
      </c>
      <c r="N18" s="255">
        <v>10454.597508369799</v>
      </c>
      <c r="O18" s="256">
        <v>11255.261557531499</v>
      </c>
      <c r="P18" s="26">
        <f t="shared" si="0"/>
        <v>0</v>
      </c>
      <c r="Q18" s="26">
        <f t="shared" si="1"/>
        <v>-1494.73555875279</v>
      </c>
    </row>
    <row r="19" spans="1:17" ht="12.6" customHeight="1" x14ac:dyDescent="0.2">
      <c r="A19" s="253">
        <v>0.58333333333333304</v>
      </c>
      <c r="B19" s="254">
        <v>3687.01408888369</v>
      </c>
      <c r="C19" s="255">
        <v>5926.7118191931004</v>
      </c>
      <c r="D19" s="255">
        <v>1115.9338689072199</v>
      </c>
      <c r="E19" s="255">
        <v>534.67452157778405</v>
      </c>
      <c r="F19" s="255">
        <v>130.111469219501</v>
      </c>
      <c r="G19" s="255">
        <v>547.51539594406404</v>
      </c>
      <c r="H19" s="255">
        <v>422.89218753296001</v>
      </c>
      <c r="I19" s="255">
        <v>79.332751005825799</v>
      </c>
      <c r="J19" s="255">
        <v>-1453.59571419591</v>
      </c>
      <c r="K19" s="255">
        <v>0</v>
      </c>
      <c r="L19" s="255">
        <v>-762.80008196247195</v>
      </c>
      <c r="M19" s="256">
        <v>10990.5903880682</v>
      </c>
      <c r="N19" s="255">
        <v>10227.7903061058</v>
      </c>
      <c r="O19" s="256">
        <v>10990.5903880682</v>
      </c>
      <c r="P19" s="26">
        <f t="shared" si="0"/>
        <v>0</v>
      </c>
      <c r="Q19" s="26">
        <f t="shared" si="1"/>
        <v>-1453.59571419591</v>
      </c>
    </row>
    <row r="20" spans="1:17" ht="12.6" customHeight="1" x14ac:dyDescent="0.2">
      <c r="A20" s="253">
        <v>0.625</v>
      </c>
      <c r="B20" s="254">
        <v>3684.2827297756098</v>
      </c>
      <c r="C20" s="255">
        <v>5983.5550895185297</v>
      </c>
      <c r="D20" s="255">
        <v>1126.25454481316</v>
      </c>
      <c r="E20" s="255">
        <v>563.29129028097896</v>
      </c>
      <c r="F20" s="255">
        <v>123.426317862549</v>
      </c>
      <c r="G20" s="255">
        <v>542.65851025316294</v>
      </c>
      <c r="H20" s="255">
        <v>152.854687775786</v>
      </c>
      <c r="I20" s="255">
        <v>83.985312384973398</v>
      </c>
      <c r="J20" s="255">
        <v>-1106.5425432837501</v>
      </c>
      <c r="K20" s="255">
        <v>0</v>
      </c>
      <c r="L20" s="255">
        <v>-765.07935442262203</v>
      </c>
      <c r="M20" s="256">
        <v>11153.765939381001</v>
      </c>
      <c r="N20" s="255">
        <v>10388.686584958399</v>
      </c>
      <c r="O20" s="256">
        <v>11153.765939381001</v>
      </c>
      <c r="P20" s="26">
        <f t="shared" si="0"/>
        <v>0</v>
      </c>
      <c r="Q20" s="26">
        <f t="shared" si="1"/>
        <v>-1106.5425432837501</v>
      </c>
    </row>
    <row r="21" spans="1:17" ht="12.6" customHeight="1" x14ac:dyDescent="0.2">
      <c r="A21" s="253">
        <v>0.66666666666666696</v>
      </c>
      <c r="B21" s="254">
        <v>3574.6258679717598</v>
      </c>
      <c r="C21" s="255">
        <v>6091.6467808570897</v>
      </c>
      <c r="D21" s="255">
        <v>1153.0612532497601</v>
      </c>
      <c r="E21" s="255">
        <v>560.192794702892</v>
      </c>
      <c r="F21" s="255">
        <v>140.76774525179999</v>
      </c>
      <c r="G21" s="255">
        <v>209.04034730616399</v>
      </c>
      <c r="H21" s="255">
        <v>23.020166030174799</v>
      </c>
      <c r="I21" s="255">
        <v>71.215175946836993</v>
      </c>
      <c r="J21" s="255">
        <v>-737.50924347351702</v>
      </c>
      <c r="K21" s="255">
        <v>0</v>
      </c>
      <c r="L21" s="255">
        <v>-762.19719631613202</v>
      </c>
      <c r="M21" s="256">
        <v>11086.060887842999</v>
      </c>
      <c r="N21" s="255">
        <v>10323.8636915268</v>
      </c>
      <c r="O21" s="256">
        <v>11086.060887842999</v>
      </c>
      <c r="P21" s="26">
        <f t="shared" si="0"/>
        <v>0</v>
      </c>
      <c r="Q21" s="26">
        <f t="shared" si="1"/>
        <v>-737.50924347351702</v>
      </c>
    </row>
    <row r="22" spans="1:17" ht="12.6" customHeight="1" x14ac:dyDescent="0.2">
      <c r="A22" s="253">
        <v>0.70833333333333304</v>
      </c>
      <c r="B22" s="254">
        <v>2599.0499068654499</v>
      </c>
      <c r="C22" s="255">
        <v>6393.6996132765798</v>
      </c>
      <c r="D22" s="255">
        <v>1261.4746823964299</v>
      </c>
      <c r="E22" s="255">
        <v>690.80012496005099</v>
      </c>
      <c r="F22" s="255">
        <v>443.52270187000403</v>
      </c>
      <c r="G22" s="255">
        <v>292.440550626402</v>
      </c>
      <c r="H22" s="255">
        <v>3.62758129230108</v>
      </c>
      <c r="I22" s="255">
        <v>59.932567511713103</v>
      </c>
      <c r="J22" s="255">
        <v>-512.13760206166501</v>
      </c>
      <c r="K22" s="255">
        <v>0</v>
      </c>
      <c r="L22" s="255">
        <v>-746.32714041006102</v>
      </c>
      <c r="M22" s="256">
        <v>11232.410126737301</v>
      </c>
      <c r="N22" s="255">
        <v>10486.082986327199</v>
      </c>
      <c r="O22" s="256">
        <v>11232.410126737301</v>
      </c>
      <c r="P22" s="26">
        <f t="shared" si="0"/>
        <v>0</v>
      </c>
      <c r="Q22" s="26">
        <f t="shared" si="1"/>
        <v>-512.13760206166501</v>
      </c>
    </row>
    <row r="23" spans="1:17" ht="12.6" customHeight="1" x14ac:dyDescent="0.2">
      <c r="A23" s="253">
        <v>0.75</v>
      </c>
      <c r="B23" s="254">
        <v>2597.2156545043299</v>
      </c>
      <c r="C23" s="255">
        <v>6154.8011911052499</v>
      </c>
      <c r="D23" s="255">
        <v>1159.50807200688</v>
      </c>
      <c r="E23" s="255">
        <v>532.00247587334297</v>
      </c>
      <c r="F23" s="255">
        <v>172.46068279494</v>
      </c>
      <c r="G23" s="255">
        <v>10.395949799074</v>
      </c>
      <c r="H23" s="255">
        <v>0</v>
      </c>
      <c r="I23" s="255">
        <v>47.006872344485501</v>
      </c>
      <c r="J23" s="255">
        <v>277.81204233039603</v>
      </c>
      <c r="K23" s="255">
        <v>0</v>
      </c>
      <c r="L23" s="255">
        <v>-709.81408177393303</v>
      </c>
      <c r="M23" s="256">
        <v>10951.2029407587</v>
      </c>
      <c r="N23" s="255">
        <v>10241.388858984799</v>
      </c>
      <c r="O23" s="256">
        <v>10951.2029407587</v>
      </c>
      <c r="P23" s="26">
        <f t="shared" si="0"/>
        <v>277.81204233039603</v>
      </c>
      <c r="Q23" s="26">
        <f t="shared" si="1"/>
        <v>0</v>
      </c>
    </row>
    <row r="24" spans="1:17" ht="12.6" customHeight="1" x14ac:dyDescent="0.2">
      <c r="A24" s="253">
        <v>0.79166666666666696</v>
      </c>
      <c r="B24" s="254">
        <v>2598.4012487192199</v>
      </c>
      <c r="C24" s="255">
        <v>6104.5874619624801</v>
      </c>
      <c r="D24" s="255">
        <v>1110.7034336260001</v>
      </c>
      <c r="E24" s="255">
        <v>522.24027435273194</v>
      </c>
      <c r="F24" s="255">
        <v>135.40239310305</v>
      </c>
      <c r="G24" s="255">
        <v>0</v>
      </c>
      <c r="H24" s="255">
        <v>0</v>
      </c>
      <c r="I24" s="255">
        <v>55.604402910311599</v>
      </c>
      <c r="J24" s="255">
        <v>343.04328515995201</v>
      </c>
      <c r="K24" s="255">
        <v>0</v>
      </c>
      <c r="L24" s="255">
        <v>-704.13809270303</v>
      </c>
      <c r="M24" s="256">
        <v>10869.982499833801</v>
      </c>
      <c r="N24" s="255">
        <v>10165.8444071307</v>
      </c>
      <c r="O24" s="256">
        <v>10869.982499833801</v>
      </c>
      <c r="P24" s="26">
        <f t="shared" si="0"/>
        <v>343.04328515995201</v>
      </c>
      <c r="Q24" s="26">
        <f t="shared" si="1"/>
        <v>0</v>
      </c>
    </row>
    <row r="25" spans="1:17" ht="12.6" customHeight="1" x14ac:dyDescent="0.2">
      <c r="A25" s="253">
        <v>0.83333333333333304</v>
      </c>
      <c r="B25" s="254">
        <v>2598.4546203053101</v>
      </c>
      <c r="C25" s="255">
        <v>6280.7775033253702</v>
      </c>
      <c r="D25" s="255">
        <v>1089.4605768413901</v>
      </c>
      <c r="E25" s="255">
        <v>531.08848195829</v>
      </c>
      <c r="F25" s="255">
        <v>123.418421082582</v>
      </c>
      <c r="G25" s="255">
        <v>0</v>
      </c>
      <c r="H25" s="255">
        <v>0</v>
      </c>
      <c r="I25" s="255">
        <v>47.042390451274301</v>
      </c>
      <c r="J25" s="255">
        <v>-165.68077632089799</v>
      </c>
      <c r="K25" s="255">
        <v>0</v>
      </c>
      <c r="L25" s="255">
        <v>-719.16302618721602</v>
      </c>
      <c r="M25" s="256">
        <v>10504.561217643301</v>
      </c>
      <c r="N25" s="255">
        <v>9785.3981914561009</v>
      </c>
      <c r="O25" s="256">
        <v>10504.561217643301</v>
      </c>
      <c r="P25" s="26">
        <f t="shared" si="0"/>
        <v>0</v>
      </c>
      <c r="Q25" s="26">
        <f t="shared" si="1"/>
        <v>-165.68077632089799</v>
      </c>
    </row>
    <row r="26" spans="1:17" ht="12.6" customHeight="1" x14ac:dyDescent="0.2">
      <c r="A26" s="253">
        <v>0.875</v>
      </c>
      <c r="B26" s="254">
        <v>2599.4050864251699</v>
      </c>
      <c r="C26" s="255">
        <v>6526.7040210630603</v>
      </c>
      <c r="D26" s="255">
        <v>1101.4988692915199</v>
      </c>
      <c r="E26" s="255">
        <v>531.35224564299301</v>
      </c>
      <c r="F26" s="255">
        <v>125.49161135300599</v>
      </c>
      <c r="G26" s="255">
        <v>0</v>
      </c>
      <c r="H26" s="255">
        <v>0</v>
      </c>
      <c r="I26" s="255">
        <v>36.437701577764201</v>
      </c>
      <c r="J26" s="255">
        <v>-861.27303129760901</v>
      </c>
      <c r="K26" s="255">
        <v>-48.699148759215198</v>
      </c>
      <c r="L26" s="255">
        <v>-740.20555611632506</v>
      </c>
      <c r="M26" s="256">
        <v>10010.9173552967</v>
      </c>
      <c r="N26" s="255">
        <v>9270.7117991803607</v>
      </c>
      <c r="O26" s="256">
        <v>10010.9173552967</v>
      </c>
      <c r="P26" s="26">
        <f t="shared" si="0"/>
        <v>0</v>
      </c>
      <c r="Q26" s="26">
        <f t="shared" si="1"/>
        <v>-861.27303129760901</v>
      </c>
    </row>
    <row r="27" spans="1:17" ht="12.6" customHeight="1" x14ac:dyDescent="0.2">
      <c r="A27" s="253">
        <v>0.91666666666666696</v>
      </c>
      <c r="B27" s="254">
        <v>2598.46461475564</v>
      </c>
      <c r="C27" s="255">
        <v>6637.28894672559</v>
      </c>
      <c r="D27" s="255">
        <v>1115.17122686369</v>
      </c>
      <c r="E27" s="255">
        <v>487.99621327953997</v>
      </c>
      <c r="F27" s="255">
        <v>119.31178152052399</v>
      </c>
      <c r="G27" s="255">
        <v>0</v>
      </c>
      <c r="H27" s="255">
        <v>0</v>
      </c>
      <c r="I27" s="255">
        <v>36.517038774983703</v>
      </c>
      <c r="J27" s="255">
        <v>-1322.19414511683</v>
      </c>
      <c r="K27" s="255">
        <v>-112.34162246209</v>
      </c>
      <c r="L27" s="255">
        <v>-747.35726071145996</v>
      </c>
      <c r="M27" s="256">
        <v>9560.2140543410405</v>
      </c>
      <c r="N27" s="255">
        <v>8812.8567936295804</v>
      </c>
      <c r="O27" s="256">
        <v>9560.2140543410405</v>
      </c>
      <c r="P27" s="26">
        <f t="shared" si="0"/>
        <v>0</v>
      </c>
      <c r="Q27" s="26">
        <f t="shared" si="1"/>
        <v>-1322.19414511683</v>
      </c>
    </row>
    <row r="28" spans="1:17" ht="12.6" customHeight="1" x14ac:dyDescent="0.2">
      <c r="A28" s="251">
        <v>0.95833333333333304</v>
      </c>
      <c r="B28" s="252">
        <v>2597.8826527722499</v>
      </c>
      <c r="C28" s="252">
        <v>6396.6563175353704</v>
      </c>
      <c r="D28" s="252">
        <v>1103.9700231911099</v>
      </c>
      <c r="E28" s="252">
        <v>477.32794632696402</v>
      </c>
      <c r="F28" s="252">
        <v>118.18414519813</v>
      </c>
      <c r="G28" s="252">
        <v>0</v>
      </c>
      <c r="H28" s="252">
        <v>0</v>
      </c>
      <c r="I28" s="252">
        <v>32.995996657637797</v>
      </c>
      <c r="J28" s="252">
        <v>-1351.1700911125299</v>
      </c>
      <c r="K28" s="252">
        <v>-326.97698025202197</v>
      </c>
      <c r="L28" s="252">
        <v>-726.09168027058297</v>
      </c>
      <c r="M28" s="252">
        <v>9048.8700103169103</v>
      </c>
      <c r="N28" s="252">
        <v>8322.7783300463307</v>
      </c>
      <c r="O28" s="252">
        <v>9048.8700103169103</v>
      </c>
      <c r="P28" s="26">
        <f t="shared" si="0"/>
        <v>0</v>
      </c>
      <c r="Q28" s="26">
        <f t="shared" si="1"/>
        <v>-1351.1700911125299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380</v>
      </c>
      <c r="B31" s="381"/>
      <c r="C31" s="381"/>
      <c r="D31" s="381"/>
      <c r="E31" s="193" t="s">
        <v>4</v>
      </c>
      <c r="F31" s="193" t="s">
        <v>381</v>
      </c>
    </row>
    <row r="32" spans="1:17" x14ac:dyDescent="0.2">
      <c r="A32" s="520" t="s">
        <v>356</v>
      </c>
      <c r="B32" s="520"/>
      <c r="C32" s="520"/>
      <c r="D32" s="520"/>
      <c r="E32" s="177">
        <f>SUM(E33:E42)</f>
        <v>11648.838077597673</v>
      </c>
      <c r="F32" s="382">
        <f t="shared" ref="F32:F42" si="2">E32/$E$32</f>
        <v>1</v>
      </c>
    </row>
    <row r="33" spans="1:6" x14ac:dyDescent="0.2">
      <c r="A33" s="515" t="s">
        <v>382</v>
      </c>
      <c r="B33" s="515"/>
      <c r="C33" s="515"/>
      <c r="D33" s="515"/>
      <c r="E33" s="161">
        <f t="array" ref="E33:E42">TRANSPOSE(INDEX(B5:K28,MATCH(MAX(M5:M28),M5:M28,0),0))</f>
        <v>3696.64060909727</v>
      </c>
      <c r="F33" s="383">
        <f t="shared" si="2"/>
        <v>0.31733985694302175</v>
      </c>
    </row>
    <row r="34" spans="1:6" x14ac:dyDescent="0.2">
      <c r="A34" s="515" t="s">
        <v>383</v>
      </c>
      <c r="B34" s="515"/>
      <c r="C34" s="515"/>
      <c r="D34" s="516"/>
      <c r="E34" s="158">
        <v>6627.0236691575101</v>
      </c>
      <c r="F34" s="384">
        <f t="shared" si="2"/>
        <v>0.56889997311424501</v>
      </c>
    </row>
    <row r="35" spans="1:6" x14ac:dyDescent="0.2">
      <c r="A35" s="515" t="s">
        <v>386</v>
      </c>
      <c r="B35" s="515"/>
      <c r="C35" s="515"/>
      <c r="D35" s="516"/>
      <c r="E35" s="158">
        <v>1159.60754439572</v>
      </c>
      <c r="F35" s="384">
        <f t="shared" si="2"/>
        <v>9.9547056682486271E-2</v>
      </c>
    </row>
    <row r="36" spans="1:6" x14ac:dyDescent="0.2">
      <c r="A36" s="370" t="s">
        <v>387</v>
      </c>
      <c r="B36" s="385"/>
      <c r="C36" s="385"/>
      <c r="D36" s="385"/>
      <c r="E36" s="158">
        <v>509.425580537592</v>
      </c>
      <c r="F36" s="384">
        <f t="shared" si="2"/>
        <v>4.3731879277924539E-2</v>
      </c>
    </row>
    <row r="37" spans="1:6" x14ac:dyDescent="0.2">
      <c r="A37" s="515" t="s">
        <v>384</v>
      </c>
      <c r="B37" s="515"/>
      <c r="C37" s="515"/>
      <c r="D37" s="516"/>
      <c r="E37" s="158">
        <v>130.39165881893601</v>
      </c>
      <c r="F37" s="384">
        <f t="shared" si="2"/>
        <v>1.1193533462337089E-2</v>
      </c>
    </row>
    <row r="38" spans="1:6" x14ac:dyDescent="0.2">
      <c r="A38" s="515" t="s">
        <v>388</v>
      </c>
      <c r="B38" s="515"/>
      <c r="C38" s="515"/>
      <c r="D38" s="516"/>
      <c r="E38" s="158">
        <v>702.80196315658804</v>
      </c>
      <c r="F38" s="384">
        <f t="shared" si="2"/>
        <v>6.0332366067322493E-2</v>
      </c>
    </row>
    <row r="39" spans="1:6" x14ac:dyDescent="0.2">
      <c r="A39" s="515" t="s">
        <v>389</v>
      </c>
      <c r="B39" s="515"/>
      <c r="C39" s="515"/>
      <c r="D39" s="516"/>
      <c r="E39" s="158">
        <v>159.32513982001899</v>
      </c>
      <c r="F39" s="384">
        <f t="shared" si="2"/>
        <v>1.3677341787969675E-2</v>
      </c>
    </row>
    <row r="40" spans="1:6" x14ac:dyDescent="0.2">
      <c r="A40" s="515" t="s">
        <v>390</v>
      </c>
      <c r="B40" s="515"/>
      <c r="C40" s="515"/>
      <c r="D40" s="516"/>
      <c r="E40" s="158">
        <v>132.491241841966</v>
      </c>
      <c r="F40" s="384">
        <f t="shared" si="2"/>
        <v>1.1373773157407431E-2</v>
      </c>
    </row>
    <row r="41" spans="1:6" x14ac:dyDescent="0.2">
      <c r="A41" s="515" t="s">
        <v>377</v>
      </c>
      <c r="B41" s="515"/>
      <c r="C41" s="515"/>
      <c r="D41" s="516"/>
      <c r="E41" s="158">
        <v>-1468.8693292279299</v>
      </c>
      <c r="F41" s="384">
        <f t="shared" si="2"/>
        <v>-0.12609578049271444</v>
      </c>
    </row>
    <row r="42" spans="1:6" x14ac:dyDescent="0.2">
      <c r="A42" s="515" t="s">
        <v>94</v>
      </c>
      <c r="B42" s="515"/>
      <c r="C42" s="515"/>
      <c r="D42" s="515"/>
      <c r="E42" s="161">
        <v>0</v>
      </c>
      <c r="F42" s="383">
        <f t="shared" si="2"/>
        <v>0</v>
      </c>
    </row>
    <row r="43" spans="1:6" x14ac:dyDescent="0.2">
      <c r="A43" s="15"/>
      <c r="B43" s="15"/>
      <c r="C43" s="15"/>
      <c r="D43" s="15"/>
      <c r="E43" s="15"/>
      <c r="F43" s="14" t="s">
        <v>385</v>
      </c>
    </row>
  </sheetData>
  <mergeCells count="10">
    <mergeCell ref="A42:D42"/>
    <mergeCell ref="A35:D35"/>
    <mergeCell ref="A34:D34"/>
    <mergeCell ref="A33:D33"/>
    <mergeCell ref="A32:D32"/>
    <mergeCell ref="A37:D37"/>
    <mergeCell ref="A38:D38"/>
    <mergeCell ref="A39:D39"/>
    <mergeCell ref="A40:D40"/>
    <mergeCell ref="A41:D41"/>
  </mergeCells>
  <conditionalFormatting sqref="A5:M28">
    <cfRule type="expression" dxfId="8" priority="4">
      <formula>$M5=MAX($M$5:$M$28)</formula>
    </cfRule>
  </conditionalFormatting>
  <conditionalFormatting sqref="N5:O28">
    <cfRule type="expression" dxfId="7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433</v>
      </c>
      <c r="B1" s="175"/>
      <c r="N1" s="62"/>
      <c r="O1" s="129" t="str">
        <f>Titulní!A35</f>
        <v>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377</v>
      </c>
      <c r="K3" s="373" t="s">
        <v>94</v>
      </c>
      <c r="L3" s="373" t="s">
        <v>211</v>
      </c>
      <c r="M3" s="373" t="s">
        <v>355</v>
      </c>
      <c r="N3" s="373" t="s">
        <v>375</v>
      </c>
      <c r="O3" s="373" t="s">
        <v>376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378</v>
      </c>
      <c r="Q4" s="379" t="s">
        <v>379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3176.0768687232799</v>
      </c>
      <c r="C5" s="376">
        <v>5540.8122395481896</v>
      </c>
      <c r="D5" s="376">
        <v>1098.6966069263301</v>
      </c>
      <c r="E5" s="376">
        <v>434.27152262649702</v>
      </c>
      <c r="F5" s="376">
        <v>174.430016186643</v>
      </c>
      <c r="G5" s="376">
        <v>0</v>
      </c>
      <c r="H5" s="376">
        <v>0</v>
      </c>
      <c r="I5" s="376">
        <v>160.21153246918399</v>
      </c>
      <c r="J5" s="376">
        <v>-1225.4391996008001</v>
      </c>
      <c r="K5" s="376">
        <v>-879.51000845316901</v>
      </c>
      <c r="L5" s="376">
        <v>-708.48608267577197</v>
      </c>
      <c r="M5" s="376">
        <v>8479.5495784261493</v>
      </c>
      <c r="N5" s="376">
        <v>7771.0634957503798</v>
      </c>
      <c r="O5" s="376">
        <v>8479.5495784261493</v>
      </c>
      <c r="P5" s="26">
        <f t="shared" ref="P5:P28" si="0">IF(J5&lt;0,0,J5)</f>
        <v>0</v>
      </c>
      <c r="Q5" s="26">
        <f t="shared" ref="Q5:Q28" si="1">IF(J5&lt;0,J5,0)</f>
        <v>-1225.4391996008001</v>
      </c>
    </row>
    <row r="6" spans="1:27" ht="12.6" customHeight="1" x14ac:dyDescent="0.2">
      <c r="A6" s="253">
        <v>4.1666666666666664E-2</v>
      </c>
      <c r="B6" s="254">
        <v>3176.9808080745902</v>
      </c>
      <c r="C6" s="255">
        <v>5560.3529751387896</v>
      </c>
      <c r="D6" s="255">
        <v>1101.48650295619</v>
      </c>
      <c r="E6" s="255">
        <v>439.76048636616702</v>
      </c>
      <c r="F6" s="255">
        <v>173.33584670607399</v>
      </c>
      <c r="G6" s="255">
        <v>0</v>
      </c>
      <c r="H6" s="255">
        <v>0</v>
      </c>
      <c r="I6" s="255">
        <v>172.66736903828999</v>
      </c>
      <c r="J6" s="255">
        <v>-982.09442640771397</v>
      </c>
      <c r="K6" s="255">
        <v>-1107.59651896387</v>
      </c>
      <c r="L6" s="255">
        <v>-710.765294782213</v>
      </c>
      <c r="M6" s="256">
        <v>8534.8930429085194</v>
      </c>
      <c r="N6" s="255">
        <v>7824.1277481263096</v>
      </c>
      <c r="O6" s="256">
        <v>8534.8930429085194</v>
      </c>
      <c r="P6" s="26">
        <f t="shared" si="0"/>
        <v>0</v>
      </c>
      <c r="Q6" s="26">
        <f t="shared" si="1"/>
        <v>-982.09442640771397</v>
      </c>
    </row>
    <row r="7" spans="1:27" ht="12.6" customHeight="1" x14ac:dyDescent="0.2">
      <c r="A7" s="253">
        <v>8.3333333333333301E-2</v>
      </c>
      <c r="B7" s="254">
        <v>3177.2259637004299</v>
      </c>
      <c r="C7" s="255">
        <v>5605.988164329</v>
      </c>
      <c r="D7" s="255">
        <v>1101.6418652744001</v>
      </c>
      <c r="E7" s="255">
        <v>442.84268052358198</v>
      </c>
      <c r="F7" s="255">
        <v>172.18288780531299</v>
      </c>
      <c r="G7" s="255">
        <v>0</v>
      </c>
      <c r="H7" s="255">
        <v>0</v>
      </c>
      <c r="I7" s="255">
        <v>162.78366121975799</v>
      </c>
      <c r="J7" s="255">
        <v>-1123.38894956279</v>
      </c>
      <c r="K7" s="255">
        <v>-1103.4304244398299</v>
      </c>
      <c r="L7" s="255">
        <v>-714.92368637189099</v>
      </c>
      <c r="M7" s="256">
        <v>8435.8458488498709</v>
      </c>
      <c r="N7" s="255">
        <v>7720.9221624779802</v>
      </c>
      <c r="O7" s="256">
        <v>8435.8458488498709</v>
      </c>
      <c r="P7" s="26">
        <f t="shared" si="0"/>
        <v>0</v>
      </c>
      <c r="Q7" s="26">
        <f t="shared" si="1"/>
        <v>-1123.38894956279</v>
      </c>
    </row>
    <row r="8" spans="1:27" ht="12.6" customHeight="1" x14ac:dyDescent="0.2">
      <c r="A8" s="253">
        <v>0.125</v>
      </c>
      <c r="B8" s="254">
        <v>3173.5518582057198</v>
      </c>
      <c r="C8" s="255">
        <v>5607.3818812275604</v>
      </c>
      <c r="D8" s="255">
        <v>1099.7440728740801</v>
      </c>
      <c r="E8" s="255">
        <v>441.80053443467602</v>
      </c>
      <c r="F8" s="255">
        <v>171.06959353489799</v>
      </c>
      <c r="G8" s="255">
        <v>0</v>
      </c>
      <c r="H8" s="255">
        <v>0</v>
      </c>
      <c r="I8" s="255">
        <v>144.32786547630201</v>
      </c>
      <c r="J8" s="255">
        <v>-1163.2282036771601</v>
      </c>
      <c r="K8" s="255">
        <v>-1095.84169264297</v>
      </c>
      <c r="L8" s="255">
        <v>-714.539180425631</v>
      </c>
      <c r="M8" s="256">
        <v>8378.8059094331093</v>
      </c>
      <c r="N8" s="255">
        <v>7664.2667290074796</v>
      </c>
      <c r="O8" s="256">
        <v>8378.8059094331093</v>
      </c>
      <c r="P8" s="26">
        <f t="shared" si="0"/>
        <v>0</v>
      </c>
      <c r="Q8" s="26">
        <f t="shared" si="1"/>
        <v>-1163.2282036771601</v>
      </c>
    </row>
    <row r="9" spans="1:27" ht="12.6" customHeight="1" x14ac:dyDescent="0.2">
      <c r="A9" s="253">
        <v>0.16666666666666699</v>
      </c>
      <c r="B9" s="254">
        <v>3176.5788740233102</v>
      </c>
      <c r="C9" s="255">
        <v>5684.3306015992202</v>
      </c>
      <c r="D9" s="255">
        <v>1100.75979298009</v>
      </c>
      <c r="E9" s="255">
        <v>442.84013308489398</v>
      </c>
      <c r="F9" s="255">
        <v>169.92877894915</v>
      </c>
      <c r="G9" s="255">
        <v>0</v>
      </c>
      <c r="H9" s="255">
        <v>0</v>
      </c>
      <c r="I9" s="255">
        <v>126.698773148589</v>
      </c>
      <c r="J9" s="255">
        <v>-1055.19524856932</v>
      </c>
      <c r="K9" s="255">
        <v>-1086.3347196923801</v>
      </c>
      <c r="L9" s="255">
        <v>-721.46846259741699</v>
      </c>
      <c r="M9" s="256">
        <v>8559.6069855235601</v>
      </c>
      <c r="N9" s="255">
        <v>7838.1385229261396</v>
      </c>
      <c r="O9" s="256">
        <v>8559.6069855235601</v>
      </c>
      <c r="P9" s="26">
        <f t="shared" si="0"/>
        <v>0</v>
      </c>
      <c r="Q9" s="26">
        <f t="shared" si="1"/>
        <v>-1055.19524856932</v>
      </c>
    </row>
    <row r="10" spans="1:27" ht="12.6" customHeight="1" x14ac:dyDescent="0.2">
      <c r="A10" s="253">
        <v>0.20833333333333301</v>
      </c>
      <c r="B10" s="254">
        <v>3177.3060426868501</v>
      </c>
      <c r="C10" s="255">
        <v>5766.7561780197902</v>
      </c>
      <c r="D10" s="255">
        <v>1103.7869171386001</v>
      </c>
      <c r="E10" s="255">
        <v>450.71458238483001</v>
      </c>
      <c r="F10" s="255">
        <v>166.964720570205</v>
      </c>
      <c r="G10" s="255">
        <v>0</v>
      </c>
      <c r="H10" s="255">
        <v>0</v>
      </c>
      <c r="I10" s="255">
        <v>141.84425740079899</v>
      </c>
      <c r="J10" s="255">
        <v>-890.14917811574196</v>
      </c>
      <c r="K10" s="255">
        <v>-780.05859387072201</v>
      </c>
      <c r="L10" s="255">
        <v>-729.545156828573</v>
      </c>
      <c r="M10" s="256">
        <v>9137.1649262146093</v>
      </c>
      <c r="N10" s="255">
        <v>8407.6197693860304</v>
      </c>
      <c r="O10" s="256">
        <v>9137.1649262146093</v>
      </c>
      <c r="P10" s="26">
        <f t="shared" si="0"/>
        <v>0</v>
      </c>
      <c r="Q10" s="26">
        <f t="shared" si="1"/>
        <v>-890.14917811574196</v>
      </c>
    </row>
    <row r="11" spans="1:27" ht="12.6" customHeight="1" x14ac:dyDescent="0.2">
      <c r="A11" s="253">
        <v>0.25</v>
      </c>
      <c r="B11" s="254">
        <v>3174.8126899777699</v>
      </c>
      <c r="C11" s="255">
        <v>6052.8046259299599</v>
      </c>
      <c r="D11" s="255">
        <v>1113.5381907051801</v>
      </c>
      <c r="E11" s="255">
        <v>504.20231558648402</v>
      </c>
      <c r="F11" s="255">
        <v>173.361304078058</v>
      </c>
      <c r="G11" s="255">
        <v>38.132516945903397</v>
      </c>
      <c r="H11" s="255">
        <v>5.1400339086561599</v>
      </c>
      <c r="I11" s="255">
        <v>131.29182189679801</v>
      </c>
      <c r="J11" s="255">
        <v>-842.23228426527896</v>
      </c>
      <c r="K11" s="255">
        <v>-5.2321622485084101</v>
      </c>
      <c r="L11" s="255">
        <v>-758.65694352571904</v>
      </c>
      <c r="M11" s="256">
        <v>10345.819052515</v>
      </c>
      <c r="N11" s="255">
        <v>9587.1621089892997</v>
      </c>
      <c r="O11" s="256">
        <v>10345.819052515</v>
      </c>
      <c r="P11" s="26">
        <f t="shared" si="0"/>
        <v>0</v>
      </c>
      <c r="Q11" s="26">
        <f t="shared" si="1"/>
        <v>-842.23228426527896</v>
      </c>
    </row>
    <row r="12" spans="1:27" ht="12.6" customHeight="1" x14ac:dyDescent="0.2">
      <c r="A12" s="253">
        <v>0.29166666666666702</v>
      </c>
      <c r="B12" s="254">
        <v>3175.1529289661398</v>
      </c>
      <c r="C12" s="255">
        <v>6492.3006652375097</v>
      </c>
      <c r="D12" s="255">
        <v>1130.64678487073</v>
      </c>
      <c r="E12" s="255">
        <v>508.19393487379301</v>
      </c>
      <c r="F12" s="255">
        <v>190.62884541527001</v>
      </c>
      <c r="G12" s="255">
        <v>737.05529620806499</v>
      </c>
      <c r="H12" s="255">
        <v>23.8119272673643</v>
      </c>
      <c r="I12" s="255">
        <v>128.70733233881299</v>
      </c>
      <c r="J12" s="255">
        <v>-1571.06237094329</v>
      </c>
      <c r="K12" s="255">
        <v>0</v>
      </c>
      <c r="L12" s="255">
        <v>-808.07223974926501</v>
      </c>
      <c r="M12" s="256">
        <v>10815.4353442344</v>
      </c>
      <c r="N12" s="255">
        <v>10007.363104485101</v>
      </c>
      <c r="O12" s="256">
        <v>10815.4353442344</v>
      </c>
      <c r="P12" s="26">
        <f t="shared" si="0"/>
        <v>0</v>
      </c>
      <c r="Q12" s="26">
        <f t="shared" si="1"/>
        <v>-1571.06237094329</v>
      </c>
    </row>
    <row r="13" spans="1:27" ht="12.6" customHeight="1" x14ac:dyDescent="0.2">
      <c r="A13" s="253">
        <v>0.33333333333333298</v>
      </c>
      <c r="B13" s="254">
        <v>3173.2032802859298</v>
      </c>
      <c r="C13" s="255">
        <v>6533.0731952434498</v>
      </c>
      <c r="D13" s="255">
        <v>1120.97068411962</v>
      </c>
      <c r="E13" s="255">
        <v>507.771989559394</v>
      </c>
      <c r="F13" s="255">
        <v>353.41939536879102</v>
      </c>
      <c r="G13" s="255">
        <v>775.322589587999</v>
      </c>
      <c r="H13" s="255">
        <v>101.40258025515899</v>
      </c>
      <c r="I13" s="255">
        <v>138.97687796129699</v>
      </c>
      <c r="J13" s="255">
        <v>-1750.8468228377601</v>
      </c>
      <c r="K13" s="255">
        <v>0</v>
      </c>
      <c r="L13" s="255">
        <v>-814.44066815045505</v>
      </c>
      <c r="M13" s="256">
        <v>10953.2937695439</v>
      </c>
      <c r="N13" s="255">
        <v>10138.853101393401</v>
      </c>
      <c r="O13" s="256">
        <v>10953.2937695439</v>
      </c>
      <c r="P13" s="26">
        <f t="shared" si="0"/>
        <v>0</v>
      </c>
      <c r="Q13" s="26">
        <f t="shared" si="1"/>
        <v>-1750.8468228377601</v>
      </c>
    </row>
    <row r="14" spans="1:27" ht="12.6" customHeight="1" x14ac:dyDescent="0.2">
      <c r="A14" s="253">
        <v>0.375</v>
      </c>
      <c r="B14" s="254">
        <v>3170.2413024329499</v>
      </c>
      <c r="C14" s="255">
        <v>6531.6472653382698</v>
      </c>
      <c r="D14" s="255">
        <v>1112.71124894891</v>
      </c>
      <c r="E14" s="255">
        <v>509.04660865900502</v>
      </c>
      <c r="F14" s="255">
        <v>300.47482432757101</v>
      </c>
      <c r="G14" s="255">
        <v>223.23652097835401</v>
      </c>
      <c r="H14" s="255">
        <v>216.21590122754401</v>
      </c>
      <c r="I14" s="255">
        <v>122.75418100949</v>
      </c>
      <c r="J14" s="255">
        <v>-1156.72354052837</v>
      </c>
      <c r="K14" s="255">
        <v>0</v>
      </c>
      <c r="L14" s="255">
        <v>-807.54266883581101</v>
      </c>
      <c r="M14" s="256">
        <v>11029.6043123937</v>
      </c>
      <c r="N14" s="255">
        <v>10222.0616435579</v>
      </c>
      <c r="O14" s="256">
        <v>11029.6043123937</v>
      </c>
      <c r="P14" s="26">
        <f t="shared" si="0"/>
        <v>0</v>
      </c>
      <c r="Q14" s="26">
        <f t="shared" si="1"/>
        <v>-1156.72354052837</v>
      </c>
    </row>
    <row r="15" spans="1:27" ht="12.6" customHeight="1" x14ac:dyDescent="0.2">
      <c r="A15" s="253">
        <v>0.41666666666666702</v>
      </c>
      <c r="B15" s="254">
        <v>3166.9907845233502</v>
      </c>
      <c r="C15" s="255">
        <v>6431.3367150971198</v>
      </c>
      <c r="D15" s="255">
        <v>1112.5258109787401</v>
      </c>
      <c r="E15" s="255">
        <v>508.550070656603</v>
      </c>
      <c r="F15" s="255">
        <v>184.414540712427</v>
      </c>
      <c r="G15" s="255">
        <v>199.127453256183</v>
      </c>
      <c r="H15" s="255">
        <v>312.30789609258102</v>
      </c>
      <c r="I15" s="255">
        <v>126.751678099893</v>
      </c>
      <c r="J15" s="255">
        <v>-1079.70859501429</v>
      </c>
      <c r="K15" s="255">
        <v>0</v>
      </c>
      <c r="L15" s="255">
        <v>-798.08614158542002</v>
      </c>
      <c r="M15" s="256">
        <v>10962.296354402601</v>
      </c>
      <c r="N15" s="255">
        <v>10164.210212817199</v>
      </c>
      <c r="O15" s="256">
        <v>10962.296354402601</v>
      </c>
      <c r="P15" s="26">
        <f t="shared" si="0"/>
        <v>0</v>
      </c>
      <c r="Q15" s="26">
        <f t="shared" si="1"/>
        <v>-1079.70859501429</v>
      </c>
    </row>
    <row r="16" spans="1:27" ht="12.6" customHeight="1" x14ac:dyDescent="0.2">
      <c r="A16" s="253">
        <v>0.45833333333333298</v>
      </c>
      <c r="B16" s="254">
        <v>3161.8823421073798</v>
      </c>
      <c r="C16" s="255">
        <v>6380.9849001217799</v>
      </c>
      <c r="D16" s="255">
        <v>1109.3316290949101</v>
      </c>
      <c r="E16" s="255">
        <v>516.99104995364405</v>
      </c>
      <c r="F16" s="255">
        <v>171.68391277068</v>
      </c>
      <c r="G16" s="255">
        <v>169.30084126276299</v>
      </c>
      <c r="H16" s="255">
        <v>380.34168497778199</v>
      </c>
      <c r="I16" s="255">
        <v>135.84727556194599</v>
      </c>
      <c r="J16" s="255">
        <v>-1121.91862755579</v>
      </c>
      <c r="K16" s="255">
        <v>0</v>
      </c>
      <c r="L16" s="255">
        <v>-794.072315182328</v>
      </c>
      <c r="M16" s="256">
        <v>10904.445008295101</v>
      </c>
      <c r="N16" s="255">
        <v>10110.3726931128</v>
      </c>
      <c r="O16" s="256">
        <v>10904.445008295101</v>
      </c>
      <c r="P16" s="26">
        <f t="shared" si="0"/>
        <v>0</v>
      </c>
      <c r="Q16" s="26">
        <f t="shared" si="1"/>
        <v>-1121.91862755579</v>
      </c>
    </row>
    <row r="17" spans="1:17" ht="12.6" customHeight="1" x14ac:dyDescent="0.2">
      <c r="A17" s="253">
        <v>0.5</v>
      </c>
      <c r="B17" s="254">
        <v>3168.8803627664502</v>
      </c>
      <c r="C17" s="255">
        <v>6151.0075310716802</v>
      </c>
      <c r="D17" s="255">
        <v>1107.1982807950401</v>
      </c>
      <c r="E17" s="255">
        <v>511.19386975737098</v>
      </c>
      <c r="F17" s="255">
        <v>175.737970091043</v>
      </c>
      <c r="G17" s="255">
        <v>91.938605624858297</v>
      </c>
      <c r="H17" s="255">
        <v>368.52329126775697</v>
      </c>
      <c r="I17" s="255">
        <v>130.46371550014399</v>
      </c>
      <c r="J17" s="255">
        <v>-731.42318201673004</v>
      </c>
      <c r="K17" s="255">
        <v>0</v>
      </c>
      <c r="L17" s="255">
        <v>-772.24542823361298</v>
      </c>
      <c r="M17" s="256">
        <v>10973.520444857601</v>
      </c>
      <c r="N17" s="255">
        <v>10201.275016624</v>
      </c>
      <c r="O17" s="256">
        <v>10973.520444857601</v>
      </c>
      <c r="P17" s="26">
        <f t="shared" si="0"/>
        <v>0</v>
      </c>
      <c r="Q17" s="26">
        <f t="shared" si="1"/>
        <v>-731.42318201673004</v>
      </c>
    </row>
    <row r="18" spans="1:17" ht="12.6" customHeight="1" x14ac:dyDescent="0.2">
      <c r="A18" s="253">
        <v>0.54166666666666696</v>
      </c>
      <c r="B18" s="254">
        <v>3167.0541449295001</v>
      </c>
      <c r="C18" s="255">
        <v>6180.6712618737201</v>
      </c>
      <c r="D18" s="255">
        <v>1103.2088928001699</v>
      </c>
      <c r="E18" s="255">
        <v>512.45956604861306</v>
      </c>
      <c r="F18" s="255">
        <v>175.38721239377901</v>
      </c>
      <c r="G18" s="255">
        <v>286.00338106357799</v>
      </c>
      <c r="H18" s="255">
        <v>285.68488363733502</v>
      </c>
      <c r="I18" s="255">
        <v>143.737686934056</v>
      </c>
      <c r="J18" s="255">
        <v>-759.90193785304905</v>
      </c>
      <c r="K18" s="255">
        <v>0</v>
      </c>
      <c r="L18" s="255">
        <v>-776.60632933911302</v>
      </c>
      <c r="M18" s="256">
        <v>11094.3050918277</v>
      </c>
      <c r="N18" s="255">
        <v>10317.698762488601</v>
      </c>
      <c r="O18" s="256">
        <v>11094.3050918277</v>
      </c>
      <c r="P18" s="26">
        <f t="shared" si="0"/>
        <v>0</v>
      </c>
      <c r="Q18" s="26">
        <f t="shared" si="1"/>
        <v>-759.90193785304905</v>
      </c>
    </row>
    <row r="19" spans="1:17" ht="12.6" customHeight="1" x14ac:dyDescent="0.2">
      <c r="A19" s="253">
        <v>0.58333333333333304</v>
      </c>
      <c r="B19" s="254">
        <v>3163.37001480141</v>
      </c>
      <c r="C19" s="255">
        <v>6201.0092115008601</v>
      </c>
      <c r="D19" s="255">
        <v>1108.72185279683</v>
      </c>
      <c r="E19" s="255">
        <v>525.20007590328203</v>
      </c>
      <c r="F19" s="255">
        <v>176.381134235583</v>
      </c>
      <c r="G19" s="255">
        <v>181.32340876707801</v>
      </c>
      <c r="H19" s="255">
        <v>184.957777303066</v>
      </c>
      <c r="I19" s="255">
        <v>155.71087218437199</v>
      </c>
      <c r="J19" s="255">
        <v>-884.46952330074805</v>
      </c>
      <c r="K19" s="255">
        <v>0</v>
      </c>
      <c r="L19" s="255">
        <v>-776.66267809847</v>
      </c>
      <c r="M19" s="256">
        <v>10812.2048241917</v>
      </c>
      <c r="N19" s="255">
        <v>10035.542146093299</v>
      </c>
      <c r="O19" s="256">
        <v>10812.2048241917</v>
      </c>
      <c r="P19" s="26">
        <f t="shared" si="0"/>
        <v>0</v>
      </c>
      <c r="Q19" s="26">
        <f t="shared" si="1"/>
        <v>-884.46952330074805</v>
      </c>
    </row>
    <row r="20" spans="1:17" ht="12.6" customHeight="1" x14ac:dyDescent="0.2">
      <c r="A20" s="253">
        <v>0.625</v>
      </c>
      <c r="B20" s="254">
        <v>3166.2769589644299</v>
      </c>
      <c r="C20" s="255">
        <v>6387.5833161579803</v>
      </c>
      <c r="D20" s="255">
        <v>1125.5798634333601</v>
      </c>
      <c r="E20" s="255">
        <v>517.34677226346696</v>
      </c>
      <c r="F20" s="255">
        <v>176.30874079727201</v>
      </c>
      <c r="G20" s="255">
        <v>147.49676184456399</v>
      </c>
      <c r="H20" s="255">
        <v>109.737547910784</v>
      </c>
      <c r="I20" s="255">
        <v>146.102939651376</v>
      </c>
      <c r="J20" s="255">
        <v>-960.55504686456595</v>
      </c>
      <c r="K20" s="255">
        <v>0</v>
      </c>
      <c r="L20" s="255">
        <v>-791.97095299479997</v>
      </c>
      <c r="M20" s="256">
        <v>10815.8778541587</v>
      </c>
      <c r="N20" s="255">
        <v>10023.9069011639</v>
      </c>
      <c r="O20" s="256">
        <v>10815.8778541587</v>
      </c>
      <c r="P20" s="26">
        <f t="shared" si="0"/>
        <v>0</v>
      </c>
      <c r="Q20" s="26">
        <f t="shared" si="1"/>
        <v>-960.55504686456595</v>
      </c>
    </row>
    <row r="21" spans="1:17" ht="12.6" customHeight="1" x14ac:dyDescent="0.2">
      <c r="A21" s="253">
        <v>0.66666666666666696</v>
      </c>
      <c r="B21" s="254">
        <v>3167.7579499267899</v>
      </c>
      <c r="C21" s="255">
        <v>6264.3164263633598</v>
      </c>
      <c r="D21" s="255">
        <v>1101.44640820482</v>
      </c>
      <c r="E21" s="255">
        <v>510.29814559678601</v>
      </c>
      <c r="F21" s="255">
        <v>177.45719584992301</v>
      </c>
      <c r="G21" s="255">
        <v>0</v>
      </c>
      <c r="H21" s="255">
        <v>38.334726538019801</v>
      </c>
      <c r="I21" s="255">
        <v>143.792190532262</v>
      </c>
      <c r="J21" s="255">
        <v>-668.71193331855602</v>
      </c>
      <c r="K21" s="255">
        <v>0</v>
      </c>
      <c r="L21" s="255">
        <v>-777.56697714095196</v>
      </c>
      <c r="M21" s="256">
        <v>10734.6911096934</v>
      </c>
      <c r="N21" s="255">
        <v>9957.1241325524497</v>
      </c>
      <c r="O21" s="256">
        <v>10734.6911096934</v>
      </c>
      <c r="P21" s="26">
        <f t="shared" si="0"/>
        <v>0</v>
      </c>
      <c r="Q21" s="26">
        <f t="shared" si="1"/>
        <v>-668.71193331855602</v>
      </c>
    </row>
    <row r="22" spans="1:17" ht="12.6" customHeight="1" x14ac:dyDescent="0.2">
      <c r="A22" s="253">
        <v>0.70833333333333304</v>
      </c>
      <c r="B22" s="254">
        <v>3167.2392667639201</v>
      </c>
      <c r="C22" s="255">
        <v>6439.3840219007798</v>
      </c>
      <c r="D22" s="255">
        <v>1127.4726452643299</v>
      </c>
      <c r="E22" s="255">
        <v>525.76891056076704</v>
      </c>
      <c r="F22" s="255">
        <v>185.437790861808</v>
      </c>
      <c r="G22" s="255">
        <v>640.53436340795702</v>
      </c>
      <c r="H22" s="255">
        <v>9.4822714392172909</v>
      </c>
      <c r="I22" s="255">
        <v>152.52322309252901</v>
      </c>
      <c r="J22" s="255">
        <v>-1375.2325686423601</v>
      </c>
      <c r="K22" s="255">
        <v>0</v>
      </c>
      <c r="L22" s="255">
        <v>-802.63431759585501</v>
      </c>
      <c r="M22" s="256">
        <v>10872.609924648899</v>
      </c>
      <c r="N22" s="255">
        <v>10069.9756070531</v>
      </c>
      <c r="O22" s="256">
        <v>10872.609924648899</v>
      </c>
      <c r="P22" s="26">
        <f t="shared" si="0"/>
        <v>0</v>
      </c>
      <c r="Q22" s="26">
        <f t="shared" si="1"/>
        <v>-1375.2325686423601</v>
      </c>
    </row>
    <row r="23" spans="1:17" ht="12.6" customHeight="1" x14ac:dyDescent="0.2">
      <c r="A23" s="253">
        <v>0.75</v>
      </c>
      <c r="B23" s="254">
        <v>3165.7883008407598</v>
      </c>
      <c r="C23" s="255">
        <v>6427.02700176281</v>
      </c>
      <c r="D23" s="255">
        <v>1128.8308419664099</v>
      </c>
      <c r="E23" s="255">
        <v>535.83021680310196</v>
      </c>
      <c r="F23" s="255">
        <v>186.57056887017899</v>
      </c>
      <c r="G23" s="255">
        <v>776.53037495943499</v>
      </c>
      <c r="H23" s="255">
        <v>0</v>
      </c>
      <c r="I23" s="255">
        <v>140.971965534736</v>
      </c>
      <c r="J23" s="255">
        <v>-1818.6545747954599</v>
      </c>
      <c r="K23" s="255">
        <v>0</v>
      </c>
      <c r="L23" s="255">
        <v>-803.54517524202697</v>
      </c>
      <c r="M23" s="256">
        <v>10542.894695942001</v>
      </c>
      <c r="N23" s="255">
        <v>9739.3495206999505</v>
      </c>
      <c r="O23" s="256">
        <v>10542.894695942001</v>
      </c>
      <c r="P23" s="26">
        <f t="shared" si="0"/>
        <v>0</v>
      </c>
      <c r="Q23" s="26">
        <f t="shared" si="1"/>
        <v>-1818.6545747954599</v>
      </c>
    </row>
    <row r="24" spans="1:17" ht="12.6" customHeight="1" x14ac:dyDescent="0.2">
      <c r="A24" s="253">
        <v>0.79166666666666696</v>
      </c>
      <c r="B24" s="254">
        <v>3167.4127189804499</v>
      </c>
      <c r="C24" s="255">
        <v>6383.9317866480797</v>
      </c>
      <c r="D24" s="255">
        <v>1127.5795680001499</v>
      </c>
      <c r="E24" s="255">
        <v>529.99170793362396</v>
      </c>
      <c r="F24" s="255">
        <v>188.858940850224</v>
      </c>
      <c r="G24" s="255">
        <v>644.26139161334402</v>
      </c>
      <c r="H24" s="255">
        <v>0</v>
      </c>
      <c r="I24" s="255">
        <v>130.80843968455599</v>
      </c>
      <c r="J24" s="255">
        <v>-1717.0054461167599</v>
      </c>
      <c r="K24" s="255">
        <v>0</v>
      </c>
      <c r="L24" s="255">
        <v>-797.59456733335503</v>
      </c>
      <c r="M24" s="256">
        <v>10455.8391075937</v>
      </c>
      <c r="N24" s="255">
        <v>9658.2445402603207</v>
      </c>
      <c r="O24" s="256">
        <v>10455.8391075937</v>
      </c>
      <c r="P24" s="26">
        <f t="shared" si="0"/>
        <v>0</v>
      </c>
      <c r="Q24" s="26">
        <f t="shared" si="1"/>
        <v>-1717.0054461167599</v>
      </c>
    </row>
    <row r="25" spans="1:17" ht="12.6" customHeight="1" x14ac:dyDescent="0.2">
      <c r="A25" s="253">
        <v>0.83333333333333304</v>
      </c>
      <c r="B25" s="254">
        <v>3168.0231222454299</v>
      </c>
      <c r="C25" s="255">
        <v>6391.8966509750699</v>
      </c>
      <c r="D25" s="255">
        <v>1121.16614526781</v>
      </c>
      <c r="E25" s="255">
        <v>516.32194479062503</v>
      </c>
      <c r="F25" s="255">
        <v>186.636089863786</v>
      </c>
      <c r="G25" s="255">
        <v>93.409029561741406</v>
      </c>
      <c r="H25" s="255">
        <v>0</v>
      </c>
      <c r="I25" s="255">
        <v>131.71266028462301</v>
      </c>
      <c r="J25" s="255">
        <v>-1443.3555832715999</v>
      </c>
      <c r="K25" s="255">
        <v>0</v>
      </c>
      <c r="L25" s="255">
        <v>-790.33604230986703</v>
      </c>
      <c r="M25" s="256">
        <v>10165.8100597175</v>
      </c>
      <c r="N25" s="255">
        <v>9375.4740174076105</v>
      </c>
      <c r="O25" s="256">
        <v>10165.8100597175</v>
      </c>
      <c r="P25" s="26">
        <f t="shared" si="0"/>
        <v>0</v>
      </c>
      <c r="Q25" s="26">
        <f t="shared" si="1"/>
        <v>-1443.3555832715999</v>
      </c>
    </row>
    <row r="26" spans="1:17" ht="12.6" customHeight="1" x14ac:dyDescent="0.2">
      <c r="A26" s="253">
        <v>0.875</v>
      </c>
      <c r="B26" s="254">
        <v>3168.4367584885499</v>
      </c>
      <c r="C26" s="255">
        <v>6034.23687858227</v>
      </c>
      <c r="D26" s="255">
        <v>1090.4605574715699</v>
      </c>
      <c r="E26" s="255">
        <v>500.20629790769499</v>
      </c>
      <c r="F26" s="255">
        <v>183.23908676986599</v>
      </c>
      <c r="G26" s="255">
        <v>0</v>
      </c>
      <c r="H26" s="255">
        <v>0</v>
      </c>
      <c r="I26" s="255">
        <v>137.804337958829</v>
      </c>
      <c r="J26" s="255">
        <v>-1510.7914829280701</v>
      </c>
      <c r="K26" s="255">
        <v>0</v>
      </c>
      <c r="L26" s="255">
        <v>-755.77935158684204</v>
      </c>
      <c r="M26" s="256">
        <v>9603.5924342507005</v>
      </c>
      <c r="N26" s="255">
        <v>8847.8130826638608</v>
      </c>
      <c r="O26" s="256">
        <v>9603.5924342507005</v>
      </c>
      <c r="P26" s="26">
        <f t="shared" si="0"/>
        <v>0</v>
      </c>
      <c r="Q26" s="26">
        <f t="shared" si="1"/>
        <v>-1510.7914829280701</v>
      </c>
    </row>
    <row r="27" spans="1:17" ht="12.6" customHeight="1" x14ac:dyDescent="0.2">
      <c r="A27" s="253">
        <v>0.91666666666666696</v>
      </c>
      <c r="B27" s="254">
        <v>3168.27331054667</v>
      </c>
      <c r="C27" s="255">
        <v>5979.4555684895004</v>
      </c>
      <c r="D27" s="255">
        <v>1089.1324374410999</v>
      </c>
      <c r="E27" s="255">
        <v>445.73594348830801</v>
      </c>
      <c r="F27" s="255">
        <v>183.23491738303699</v>
      </c>
      <c r="G27" s="255">
        <v>0</v>
      </c>
      <c r="H27" s="255">
        <v>0</v>
      </c>
      <c r="I27" s="255">
        <v>137.50331737981699</v>
      </c>
      <c r="J27" s="255">
        <v>-1811.8774698434199</v>
      </c>
      <c r="K27" s="255">
        <v>0</v>
      </c>
      <c r="L27" s="255">
        <v>-747.85403019148896</v>
      </c>
      <c r="M27" s="256">
        <v>9191.4580248850107</v>
      </c>
      <c r="N27" s="255">
        <v>8443.6039946935198</v>
      </c>
      <c r="O27" s="256">
        <v>9191.4580248850107</v>
      </c>
      <c r="P27" s="26">
        <f t="shared" si="0"/>
        <v>0</v>
      </c>
      <c r="Q27" s="26">
        <f t="shared" si="1"/>
        <v>-1811.8774698434199</v>
      </c>
    </row>
    <row r="28" spans="1:17" ht="12.6" customHeight="1" x14ac:dyDescent="0.2">
      <c r="A28" s="251">
        <v>0.95833333333333304</v>
      </c>
      <c r="B28" s="252">
        <v>3168.0764987356401</v>
      </c>
      <c r="C28" s="252">
        <v>5827.6066881060297</v>
      </c>
      <c r="D28" s="252">
        <v>1078.42056512969</v>
      </c>
      <c r="E28" s="252">
        <v>440.517661598237</v>
      </c>
      <c r="F28" s="252">
        <v>180.19264864746</v>
      </c>
      <c r="G28" s="252">
        <v>0.169331946660326</v>
      </c>
      <c r="H28" s="252">
        <v>0</v>
      </c>
      <c r="I28" s="252">
        <v>137.56538650844999</v>
      </c>
      <c r="J28" s="252">
        <v>-2108.9917853208899</v>
      </c>
      <c r="K28" s="252">
        <v>-0.56635000030738902</v>
      </c>
      <c r="L28" s="252">
        <v>-733.75154359035298</v>
      </c>
      <c r="M28" s="252">
        <v>8722.9906453509593</v>
      </c>
      <c r="N28" s="252">
        <v>7989.2391017606096</v>
      </c>
      <c r="O28" s="252">
        <v>8722.9906453509593</v>
      </c>
      <c r="P28" s="26">
        <f t="shared" si="0"/>
        <v>0</v>
      </c>
      <c r="Q28" s="26">
        <f t="shared" si="1"/>
        <v>-2108.9917853208899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380</v>
      </c>
      <c r="B31" s="381"/>
      <c r="C31" s="381"/>
      <c r="D31" s="381"/>
      <c r="E31" s="193" t="s">
        <v>4</v>
      </c>
      <c r="F31" s="193" t="s">
        <v>381</v>
      </c>
    </row>
    <row r="32" spans="1:17" x14ac:dyDescent="0.2">
      <c r="A32" s="520" t="s">
        <v>356</v>
      </c>
      <c r="B32" s="520"/>
      <c r="C32" s="520"/>
      <c r="D32" s="520"/>
      <c r="E32" s="177">
        <f>SUM(E33:E42)</f>
        <v>11094.305091827706</v>
      </c>
      <c r="F32" s="382">
        <f t="shared" ref="F32:F42" si="2">E32/$E$32</f>
        <v>1</v>
      </c>
    </row>
    <row r="33" spans="1:6" x14ac:dyDescent="0.2">
      <c r="A33" s="515" t="s">
        <v>382</v>
      </c>
      <c r="B33" s="515"/>
      <c r="C33" s="515"/>
      <c r="D33" s="515"/>
      <c r="E33" s="161">
        <f t="array" ref="E33:E42">TRANSPOSE(INDEX(B5:K28,MATCH(MAX(M5:M28),M5:M28,0),0))</f>
        <v>3167.0541449295001</v>
      </c>
      <c r="F33" s="383">
        <f t="shared" si="2"/>
        <v>0.28546665327082249</v>
      </c>
    </row>
    <row r="34" spans="1:6" x14ac:dyDescent="0.2">
      <c r="A34" s="515" t="s">
        <v>383</v>
      </c>
      <c r="B34" s="515"/>
      <c r="C34" s="515"/>
      <c r="D34" s="516"/>
      <c r="E34" s="158">
        <v>6180.6712618737201</v>
      </c>
      <c r="F34" s="384">
        <f t="shared" si="2"/>
        <v>0.55710305519058878</v>
      </c>
    </row>
    <row r="35" spans="1:6" x14ac:dyDescent="0.2">
      <c r="A35" s="515" t="s">
        <v>386</v>
      </c>
      <c r="B35" s="515"/>
      <c r="C35" s="515"/>
      <c r="D35" s="516"/>
      <c r="E35" s="158">
        <v>1103.2088928001699</v>
      </c>
      <c r="F35" s="384">
        <f t="shared" si="2"/>
        <v>9.9439206301692243E-2</v>
      </c>
    </row>
    <row r="36" spans="1:6" x14ac:dyDescent="0.2">
      <c r="A36" s="370" t="s">
        <v>387</v>
      </c>
      <c r="B36" s="385"/>
      <c r="C36" s="385"/>
      <c r="D36" s="385"/>
      <c r="E36" s="158">
        <v>512.45956604861306</v>
      </c>
      <c r="F36" s="384">
        <f t="shared" si="2"/>
        <v>4.6191227103182998E-2</v>
      </c>
    </row>
    <row r="37" spans="1:6" x14ac:dyDescent="0.2">
      <c r="A37" s="515" t="s">
        <v>384</v>
      </c>
      <c r="B37" s="515"/>
      <c r="C37" s="515"/>
      <c r="D37" s="516"/>
      <c r="E37" s="158">
        <v>175.38721239377901</v>
      </c>
      <c r="F37" s="384">
        <f t="shared" si="2"/>
        <v>1.580876052552159E-2</v>
      </c>
    </row>
    <row r="38" spans="1:6" x14ac:dyDescent="0.2">
      <c r="A38" s="515" t="s">
        <v>388</v>
      </c>
      <c r="B38" s="515"/>
      <c r="C38" s="515"/>
      <c r="D38" s="516"/>
      <c r="E38" s="158">
        <v>286.00338106357799</v>
      </c>
      <c r="F38" s="384">
        <f t="shared" si="2"/>
        <v>2.5779296557677505E-2</v>
      </c>
    </row>
    <row r="39" spans="1:6" x14ac:dyDescent="0.2">
      <c r="A39" s="515" t="s">
        <v>389</v>
      </c>
      <c r="B39" s="515"/>
      <c r="C39" s="515"/>
      <c r="D39" s="516"/>
      <c r="E39" s="158">
        <v>285.68488363733502</v>
      </c>
      <c r="F39" s="384">
        <f t="shared" si="2"/>
        <v>2.5750588366979056E-2</v>
      </c>
    </row>
    <row r="40" spans="1:6" x14ac:dyDescent="0.2">
      <c r="A40" s="515" t="s">
        <v>390</v>
      </c>
      <c r="B40" s="515"/>
      <c r="C40" s="515"/>
      <c r="D40" s="516"/>
      <c r="E40" s="158">
        <v>143.737686934056</v>
      </c>
      <c r="F40" s="384">
        <f t="shared" si="2"/>
        <v>1.2955988297089121E-2</v>
      </c>
    </row>
    <row r="41" spans="1:6" x14ac:dyDescent="0.2">
      <c r="A41" s="515" t="s">
        <v>377</v>
      </c>
      <c r="B41" s="515"/>
      <c r="C41" s="515"/>
      <c r="D41" s="516"/>
      <c r="E41" s="158">
        <v>-759.90193785304905</v>
      </c>
      <c r="F41" s="384">
        <f t="shared" si="2"/>
        <v>-6.8494775613554063E-2</v>
      </c>
    </row>
    <row r="42" spans="1:6" x14ac:dyDescent="0.2">
      <c r="A42" s="515" t="s">
        <v>94</v>
      </c>
      <c r="B42" s="515"/>
      <c r="C42" s="515"/>
      <c r="D42" s="515"/>
      <c r="E42" s="161">
        <v>0</v>
      </c>
      <c r="F42" s="383">
        <f t="shared" si="2"/>
        <v>0</v>
      </c>
    </row>
    <row r="43" spans="1:6" x14ac:dyDescent="0.2">
      <c r="A43" s="15"/>
      <c r="B43" s="15"/>
      <c r="C43" s="15"/>
      <c r="D43" s="15"/>
      <c r="E43" s="15"/>
      <c r="F43" s="14" t="s">
        <v>385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6" priority="2">
      <formula>$M5=MAX($M$5:$M$28)</formula>
    </cfRule>
  </conditionalFormatting>
  <conditionalFormatting sqref="N5:O28">
    <cfRule type="expression" dxfId="5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434</v>
      </c>
      <c r="B1" s="175"/>
      <c r="N1" s="62"/>
      <c r="O1" s="129" t="str">
        <f>Titulní!A35</f>
        <v>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377</v>
      </c>
      <c r="K3" s="373" t="s">
        <v>94</v>
      </c>
      <c r="L3" s="373" t="s">
        <v>211</v>
      </c>
      <c r="M3" s="373" t="s">
        <v>355</v>
      </c>
      <c r="N3" s="373" t="s">
        <v>375</v>
      </c>
      <c r="O3" s="373" t="s">
        <v>376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378</v>
      </c>
      <c r="Q4" s="379" t="s">
        <v>379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3656.1679793469698</v>
      </c>
      <c r="C5" s="376">
        <v>4929.5836199411297</v>
      </c>
      <c r="D5" s="376">
        <v>481.26487622254501</v>
      </c>
      <c r="E5" s="376">
        <v>421.89031647615701</v>
      </c>
      <c r="F5" s="376">
        <v>274.00567230829603</v>
      </c>
      <c r="G5" s="376">
        <v>0</v>
      </c>
      <c r="H5" s="376">
        <v>0</v>
      </c>
      <c r="I5" s="376">
        <v>93.753417879940997</v>
      </c>
      <c r="J5" s="376">
        <v>-1482.05901724059</v>
      </c>
      <c r="K5" s="376">
        <v>-614.76252372348699</v>
      </c>
      <c r="L5" s="376">
        <v>-686.60952444768202</v>
      </c>
      <c r="M5" s="376">
        <v>7759.84434121096</v>
      </c>
      <c r="N5" s="376">
        <v>7073.2348167632699</v>
      </c>
      <c r="O5" s="376">
        <v>7759.84434121096</v>
      </c>
      <c r="P5" s="26">
        <f t="shared" ref="P5:P28" si="0">IF(J5&lt;0,0,J5)</f>
        <v>0</v>
      </c>
      <c r="Q5" s="26">
        <f t="shared" ref="Q5:Q28" si="1">IF(J5&lt;0,J5,0)</f>
        <v>-1482.05901724059</v>
      </c>
    </row>
    <row r="6" spans="1:27" ht="12.6" customHeight="1" x14ac:dyDescent="0.2">
      <c r="A6" s="253">
        <v>4.1666666666666664E-2</v>
      </c>
      <c r="B6" s="254">
        <v>3656.2079906457202</v>
      </c>
      <c r="C6" s="255">
        <v>4910.0787881830302</v>
      </c>
      <c r="D6" s="255">
        <v>278.74244237580803</v>
      </c>
      <c r="E6" s="255">
        <v>422.416722642129</v>
      </c>
      <c r="F6" s="255">
        <v>220.704525351309</v>
      </c>
      <c r="G6" s="255">
        <v>0</v>
      </c>
      <c r="H6" s="255">
        <v>0</v>
      </c>
      <c r="I6" s="255">
        <v>85.952857153829697</v>
      </c>
      <c r="J6" s="255">
        <v>-1084.29209446705</v>
      </c>
      <c r="K6" s="255">
        <v>-657.93897934132497</v>
      </c>
      <c r="L6" s="255">
        <v>-682.12583441491597</v>
      </c>
      <c r="M6" s="256">
        <v>7831.8722525434496</v>
      </c>
      <c r="N6" s="255">
        <v>7149.7464181285404</v>
      </c>
      <c r="O6" s="256">
        <v>7831.8722525434496</v>
      </c>
      <c r="P6" s="26">
        <f t="shared" si="0"/>
        <v>0</v>
      </c>
      <c r="Q6" s="26">
        <f t="shared" si="1"/>
        <v>-1084.29209446705</v>
      </c>
    </row>
    <row r="7" spans="1:27" ht="12.6" customHeight="1" x14ac:dyDescent="0.2">
      <c r="A7" s="253">
        <v>8.3333333333333301E-2</v>
      </c>
      <c r="B7" s="254">
        <v>3658.7027728344101</v>
      </c>
      <c r="C7" s="255">
        <v>4875.13786575413</v>
      </c>
      <c r="D7" s="255">
        <v>278.24567439848801</v>
      </c>
      <c r="E7" s="255">
        <v>425.82946395316401</v>
      </c>
      <c r="F7" s="255">
        <v>213.029962938436</v>
      </c>
      <c r="G7" s="255">
        <v>0</v>
      </c>
      <c r="H7" s="255">
        <v>0</v>
      </c>
      <c r="I7" s="255">
        <v>76.6896507463115</v>
      </c>
      <c r="J7" s="255">
        <v>-1200.7401147903599</v>
      </c>
      <c r="K7" s="255">
        <v>-652.629539839828</v>
      </c>
      <c r="L7" s="255">
        <v>-679.05010412209595</v>
      </c>
      <c r="M7" s="256">
        <v>7674.2657359947498</v>
      </c>
      <c r="N7" s="255">
        <v>6995.2156318726602</v>
      </c>
      <c r="O7" s="256">
        <v>7674.2657359947498</v>
      </c>
      <c r="P7" s="26">
        <f t="shared" si="0"/>
        <v>0</v>
      </c>
      <c r="Q7" s="26">
        <f t="shared" si="1"/>
        <v>-1200.7401147903599</v>
      </c>
    </row>
    <row r="8" spans="1:27" ht="12.6" customHeight="1" x14ac:dyDescent="0.2">
      <c r="A8" s="253">
        <v>0.125</v>
      </c>
      <c r="B8" s="254">
        <v>3655.7846821717199</v>
      </c>
      <c r="C8" s="255">
        <v>4843.6950276805401</v>
      </c>
      <c r="D8" s="255">
        <v>282.56487922687802</v>
      </c>
      <c r="E8" s="255">
        <v>426.38264511303203</v>
      </c>
      <c r="F8" s="255">
        <v>214.780267091144</v>
      </c>
      <c r="G8" s="255">
        <v>0</v>
      </c>
      <c r="H8" s="255">
        <v>0</v>
      </c>
      <c r="I8" s="255">
        <v>82.172762186532594</v>
      </c>
      <c r="J8" s="255">
        <v>-1251.01455706407</v>
      </c>
      <c r="K8" s="255">
        <v>-646.71270962578103</v>
      </c>
      <c r="L8" s="255">
        <v>-676.14519060904797</v>
      </c>
      <c r="M8" s="256">
        <v>7607.6529967799997</v>
      </c>
      <c r="N8" s="255">
        <v>6931.5078061709501</v>
      </c>
      <c r="O8" s="256">
        <v>7607.6529967799997</v>
      </c>
      <c r="P8" s="26">
        <f t="shared" si="0"/>
        <v>0</v>
      </c>
      <c r="Q8" s="26">
        <f t="shared" si="1"/>
        <v>-1251.01455706407</v>
      </c>
    </row>
    <row r="9" spans="1:27" ht="12.6" customHeight="1" x14ac:dyDescent="0.2">
      <c r="A9" s="253">
        <v>0.16666666666666699</v>
      </c>
      <c r="B9" s="254">
        <v>3656.1346365980098</v>
      </c>
      <c r="C9" s="255">
        <v>4874.0178214698999</v>
      </c>
      <c r="D9" s="255">
        <v>284.85200237445503</v>
      </c>
      <c r="E9" s="255">
        <v>423.17061010820203</v>
      </c>
      <c r="F9" s="255">
        <v>219.29809221370201</v>
      </c>
      <c r="G9" s="255">
        <v>0</v>
      </c>
      <c r="H9" s="255">
        <v>0</v>
      </c>
      <c r="I9" s="255">
        <v>84.726889767555505</v>
      </c>
      <c r="J9" s="255">
        <v>-1141.57140552184</v>
      </c>
      <c r="K9" s="255">
        <v>-639.67290122020097</v>
      </c>
      <c r="L9" s="255">
        <v>-678.87519999259905</v>
      </c>
      <c r="M9" s="256">
        <v>7760.9557457897799</v>
      </c>
      <c r="N9" s="255">
        <v>7082.0805457971801</v>
      </c>
      <c r="O9" s="256">
        <v>7760.9557457897799</v>
      </c>
      <c r="P9" s="26">
        <f t="shared" si="0"/>
        <v>0</v>
      </c>
      <c r="Q9" s="26">
        <f t="shared" si="1"/>
        <v>-1141.57140552184</v>
      </c>
    </row>
    <row r="10" spans="1:27" ht="12.6" customHeight="1" x14ac:dyDescent="0.2">
      <c r="A10" s="253">
        <v>0.20833333333333301</v>
      </c>
      <c r="B10" s="254">
        <v>3661.19756316045</v>
      </c>
      <c r="C10" s="255">
        <v>5137.7399309389102</v>
      </c>
      <c r="D10" s="255">
        <v>551.46900205536997</v>
      </c>
      <c r="E10" s="255">
        <v>431.46100290170301</v>
      </c>
      <c r="F10" s="255">
        <v>215.65178826782699</v>
      </c>
      <c r="G10" s="255">
        <v>0</v>
      </c>
      <c r="H10" s="255">
        <v>1.54290619285266</v>
      </c>
      <c r="I10" s="255">
        <v>91.631770593214199</v>
      </c>
      <c r="J10" s="255">
        <v>-1055.58727348615</v>
      </c>
      <c r="K10" s="255">
        <v>-632.61366201927899</v>
      </c>
      <c r="L10" s="255">
        <v>-706.91636063353701</v>
      </c>
      <c r="M10" s="256">
        <v>8402.4930286049002</v>
      </c>
      <c r="N10" s="255">
        <v>7695.5766679713597</v>
      </c>
      <c r="O10" s="256">
        <v>8402.4930286049002</v>
      </c>
      <c r="P10" s="26">
        <f t="shared" si="0"/>
        <v>0</v>
      </c>
      <c r="Q10" s="26">
        <f t="shared" si="1"/>
        <v>-1055.58727348615</v>
      </c>
    </row>
    <row r="11" spans="1:27" ht="12.6" customHeight="1" x14ac:dyDescent="0.2">
      <c r="A11" s="253">
        <v>0.25</v>
      </c>
      <c r="B11" s="254">
        <v>3663.2857102839498</v>
      </c>
      <c r="C11" s="255">
        <v>5664.2506498826297</v>
      </c>
      <c r="D11" s="255">
        <v>1017.1794108434</v>
      </c>
      <c r="E11" s="255">
        <v>491.66711999798798</v>
      </c>
      <c r="F11" s="255">
        <v>227.94133459699901</v>
      </c>
      <c r="G11" s="255">
        <v>0</v>
      </c>
      <c r="H11" s="255">
        <v>13.0846671535058</v>
      </c>
      <c r="I11" s="255">
        <v>101.722904059936</v>
      </c>
      <c r="J11" s="255">
        <v>-1582.3968098896701</v>
      </c>
      <c r="K11" s="255">
        <v>-21.047040923895899</v>
      </c>
      <c r="L11" s="255">
        <v>-764.36850393313796</v>
      </c>
      <c r="M11" s="256">
        <v>9575.6879460048403</v>
      </c>
      <c r="N11" s="255">
        <v>8811.3194420717009</v>
      </c>
      <c r="O11" s="256">
        <v>9575.6879460048403</v>
      </c>
      <c r="P11" s="26">
        <f t="shared" si="0"/>
        <v>0</v>
      </c>
      <c r="Q11" s="26">
        <f t="shared" si="1"/>
        <v>-1582.3968098896701</v>
      </c>
    </row>
    <row r="12" spans="1:27" ht="12.6" customHeight="1" x14ac:dyDescent="0.2">
      <c r="A12" s="253">
        <v>0.29166666666666702</v>
      </c>
      <c r="B12" s="254">
        <v>3667.2920399190102</v>
      </c>
      <c r="C12" s="255">
        <v>5863.6168428687997</v>
      </c>
      <c r="D12" s="255">
        <v>1065.9342059804501</v>
      </c>
      <c r="E12" s="255">
        <v>512.19347646597805</v>
      </c>
      <c r="F12" s="255">
        <v>352.15499208819</v>
      </c>
      <c r="G12" s="255">
        <v>355.22363684532502</v>
      </c>
      <c r="H12" s="255">
        <v>24.8800737970885</v>
      </c>
      <c r="I12" s="255">
        <v>100.648691955967</v>
      </c>
      <c r="J12" s="255">
        <v>-1935.9675680437899</v>
      </c>
      <c r="K12" s="255">
        <v>0</v>
      </c>
      <c r="L12" s="255">
        <v>-790.52927987016994</v>
      </c>
      <c r="M12" s="256">
        <v>10005.976391877</v>
      </c>
      <c r="N12" s="255">
        <v>9215.4471120068392</v>
      </c>
      <c r="O12" s="256">
        <v>10005.976391877</v>
      </c>
      <c r="P12" s="26">
        <f t="shared" si="0"/>
        <v>0</v>
      </c>
      <c r="Q12" s="26">
        <f t="shared" si="1"/>
        <v>-1935.9675680437899</v>
      </c>
    </row>
    <row r="13" spans="1:27" ht="12.6" customHeight="1" x14ac:dyDescent="0.2">
      <c r="A13" s="253">
        <v>0.33333333333333298</v>
      </c>
      <c r="B13" s="254">
        <v>3670.1917971556099</v>
      </c>
      <c r="C13" s="255">
        <v>5928.99838437979</v>
      </c>
      <c r="D13" s="255">
        <v>1082.6542441183999</v>
      </c>
      <c r="E13" s="255">
        <v>513.26019865276305</v>
      </c>
      <c r="F13" s="255">
        <v>356.73969401289997</v>
      </c>
      <c r="G13" s="255">
        <v>355.54449453728802</v>
      </c>
      <c r="H13" s="255">
        <v>53.546794348020399</v>
      </c>
      <c r="I13" s="255">
        <v>99.003546791058298</v>
      </c>
      <c r="J13" s="255">
        <v>-1816.5884413675301</v>
      </c>
      <c r="K13" s="255">
        <v>0</v>
      </c>
      <c r="L13" s="255">
        <v>-797.22022513911395</v>
      </c>
      <c r="M13" s="256">
        <v>10243.3507126283</v>
      </c>
      <c r="N13" s="255">
        <v>9446.1304874891903</v>
      </c>
      <c r="O13" s="256">
        <v>10243.3507126283</v>
      </c>
      <c r="P13" s="26">
        <f t="shared" si="0"/>
        <v>0</v>
      </c>
      <c r="Q13" s="26">
        <f t="shared" si="1"/>
        <v>-1816.5884413675301</v>
      </c>
    </row>
    <row r="14" spans="1:27" ht="12.6" customHeight="1" x14ac:dyDescent="0.2">
      <c r="A14" s="253">
        <v>0.375</v>
      </c>
      <c r="B14" s="254">
        <v>3671.41004233389</v>
      </c>
      <c r="C14" s="255">
        <v>5945.73674849908</v>
      </c>
      <c r="D14" s="255">
        <v>1092.23284240367</v>
      </c>
      <c r="E14" s="255">
        <v>519.42193626731705</v>
      </c>
      <c r="F14" s="255">
        <v>347.71521710184697</v>
      </c>
      <c r="G14" s="255">
        <v>541.10106257180405</v>
      </c>
      <c r="H14" s="255">
        <v>83.098356375012798</v>
      </c>
      <c r="I14" s="255">
        <v>107.18702854055201</v>
      </c>
      <c r="J14" s="255">
        <v>-1859.6315484823101</v>
      </c>
      <c r="K14" s="255">
        <v>0</v>
      </c>
      <c r="L14" s="255">
        <v>-802.04296940849599</v>
      </c>
      <c r="M14" s="256">
        <v>10448.2716856109</v>
      </c>
      <c r="N14" s="255">
        <v>9646.2287162023604</v>
      </c>
      <c r="O14" s="256">
        <v>10448.2716856109</v>
      </c>
      <c r="P14" s="26">
        <f t="shared" si="0"/>
        <v>0</v>
      </c>
      <c r="Q14" s="26">
        <f t="shared" si="1"/>
        <v>-1859.6315484823101</v>
      </c>
    </row>
    <row r="15" spans="1:27" ht="12.6" customHeight="1" x14ac:dyDescent="0.2">
      <c r="A15" s="253">
        <v>0.41666666666666702</v>
      </c>
      <c r="B15" s="254">
        <v>3670.97673713821</v>
      </c>
      <c r="C15" s="255">
        <v>5977.4227824162499</v>
      </c>
      <c r="D15" s="255">
        <v>1082.3141772982001</v>
      </c>
      <c r="E15" s="255">
        <v>509.14828239960701</v>
      </c>
      <c r="F15" s="255">
        <v>297.61530873587202</v>
      </c>
      <c r="G15" s="255">
        <v>392.138260517883</v>
      </c>
      <c r="H15" s="255">
        <v>140.53943519782601</v>
      </c>
      <c r="I15" s="255">
        <v>132.81283013515301</v>
      </c>
      <c r="J15" s="255">
        <v>-1704.9865450003799</v>
      </c>
      <c r="K15" s="255">
        <v>0</v>
      </c>
      <c r="L15" s="255">
        <v>-802.63006883053094</v>
      </c>
      <c r="M15" s="256">
        <v>10497.981268838599</v>
      </c>
      <c r="N15" s="255">
        <v>9695.3512000080991</v>
      </c>
      <c r="O15" s="256">
        <v>10497.981268838599</v>
      </c>
      <c r="P15" s="26">
        <f t="shared" si="0"/>
        <v>0</v>
      </c>
      <c r="Q15" s="26">
        <f t="shared" si="1"/>
        <v>-1704.9865450003799</v>
      </c>
    </row>
    <row r="16" spans="1:27" ht="12.6" customHeight="1" x14ac:dyDescent="0.2">
      <c r="A16" s="253">
        <v>0.45833333333333298</v>
      </c>
      <c r="B16" s="254">
        <v>3672.4266157565098</v>
      </c>
      <c r="C16" s="255">
        <v>5986.3296904217495</v>
      </c>
      <c r="D16" s="255">
        <v>1081.67071689216</v>
      </c>
      <c r="E16" s="255">
        <v>511.95258596929898</v>
      </c>
      <c r="F16" s="255">
        <v>203.33891409760901</v>
      </c>
      <c r="G16" s="255">
        <v>403.83724614820397</v>
      </c>
      <c r="H16" s="255">
        <v>185.24991338013399</v>
      </c>
      <c r="I16" s="255">
        <v>146.26132742086699</v>
      </c>
      <c r="J16" s="255">
        <v>-1693.32577015734</v>
      </c>
      <c r="K16" s="255">
        <v>0</v>
      </c>
      <c r="L16" s="255">
        <v>-803.60722551494496</v>
      </c>
      <c r="M16" s="256">
        <v>10497.741239929201</v>
      </c>
      <c r="N16" s="255">
        <v>9694.1340144142505</v>
      </c>
      <c r="O16" s="256">
        <v>10497.741239929201</v>
      </c>
      <c r="P16" s="26">
        <f t="shared" si="0"/>
        <v>0</v>
      </c>
      <c r="Q16" s="26">
        <f t="shared" si="1"/>
        <v>-1693.32577015734</v>
      </c>
    </row>
    <row r="17" spans="1:17" ht="12.6" customHeight="1" x14ac:dyDescent="0.2">
      <c r="A17" s="253">
        <v>0.5</v>
      </c>
      <c r="B17" s="254">
        <v>3673.20989165316</v>
      </c>
      <c r="C17" s="255">
        <v>5818.3911704514703</v>
      </c>
      <c r="D17" s="255">
        <v>1078.2850114186101</v>
      </c>
      <c r="E17" s="255">
        <v>496.203415611465</v>
      </c>
      <c r="F17" s="255">
        <v>204.306225184845</v>
      </c>
      <c r="G17" s="255">
        <v>39.865726522119701</v>
      </c>
      <c r="H17" s="255">
        <v>193.38998272587099</v>
      </c>
      <c r="I17" s="255">
        <v>153.734653575023</v>
      </c>
      <c r="J17" s="255">
        <v>-968.45833069181197</v>
      </c>
      <c r="K17" s="255">
        <v>-1.1847789043810599</v>
      </c>
      <c r="L17" s="255">
        <v>-782.49460274304101</v>
      </c>
      <c r="M17" s="256">
        <v>10687.742967546401</v>
      </c>
      <c r="N17" s="255">
        <v>9905.2483648033303</v>
      </c>
      <c r="O17" s="256">
        <v>10687.742967546401</v>
      </c>
      <c r="P17" s="26">
        <f t="shared" si="0"/>
        <v>0</v>
      </c>
      <c r="Q17" s="26">
        <f t="shared" si="1"/>
        <v>-968.45833069181197</v>
      </c>
    </row>
    <row r="18" spans="1:17" ht="12.6" customHeight="1" x14ac:dyDescent="0.2">
      <c r="A18" s="253">
        <v>0.54166666666666696</v>
      </c>
      <c r="B18" s="254">
        <v>3674.2897979897898</v>
      </c>
      <c r="C18" s="255">
        <v>5790.6219205960297</v>
      </c>
      <c r="D18" s="255">
        <v>1071.9020819844</v>
      </c>
      <c r="E18" s="255">
        <v>495.57433846633398</v>
      </c>
      <c r="F18" s="255">
        <v>206.483248298473</v>
      </c>
      <c r="G18" s="255">
        <v>0.56321956700029796</v>
      </c>
      <c r="H18" s="255">
        <v>173.379406614435</v>
      </c>
      <c r="I18" s="255">
        <v>171.222666369678</v>
      </c>
      <c r="J18" s="255">
        <v>-936.091150547643</v>
      </c>
      <c r="K18" s="255">
        <v>0</v>
      </c>
      <c r="L18" s="255">
        <v>-779.41863922971595</v>
      </c>
      <c r="M18" s="256">
        <v>10647.9455293385</v>
      </c>
      <c r="N18" s="255">
        <v>9868.5268901087802</v>
      </c>
      <c r="O18" s="256">
        <v>10647.9455293385</v>
      </c>
      <c r="P18" s="26">
        <f t="shared" si="0"/>
        <v>0</v>
      </c>
      <c r="Q18" s="26">
        <f t="shared" si="1"/>
        <v>-936.091150547643</v>
      </c>
    </row>
    <row r="19" spans="1:17" ht="12.6" customHeight="1" x14ac:dyDescent="0.2">
      <c r="A19" s="253">
        <v>0.58333333333333304</v>
      </c>
      <c r="B19" s="254">
        <v>3675.4197082781802</v>
      </c>
      <c r="C19" s="255">
        <v>5682.8719327458402</v>
      </c>
      <c r="D19" s="255">
        <v>1070.9935718919301</v>
      </c>
      <c r="E19" s="255">
        <v>506.32905058086402</v>
      </c>
      <c r="F19" s="255">
        <v>211.93311491099999</v>
      </c>
      <c r="G19" s="255">
        <v>0</v>
      </c>
      <c r="H19" s="255">
        <v>163.96302550257201</v>
      </c>
      <c r="I19" s="255">
        <v>180.56608069561099</v>
      </c>
      <c r="J19" s="255">
        <v>-1081.5245682259899</v>
      </c>
      <c r="K19" s="255">
        <v>0</v>
      </c>
      <c r="L19" s="255">
        <v>-770.195543297374</v>
      </c>
      <c r="M19" s="256">
        <v>10410.55191638</v>
      </c>
      <c r="N19" s="255">
        <v>9640.3563730826299</v>
      </c>
      <c r="O19" s="256">
        <v>10410.55191638</v>
      </c>
      <c r="P19" s="26">
        <f t="shared" si="0"/>
        <v>0</v>
      </c>
      <c r="Q19" s="26">
        <f t="shared" si="1"/>
        <v>-1081.5245682259899</v>
      </c>
    </row>
    <row r="20" spans="1:17" ht="12.6" customHeight="1" x14ac:dyDescent="0.2">
      <c r="A20" s="253">
        <v>0.625</v>
      </c>
      <c r="B20" s="254">
        <v>3673.2098794471499</v>
      </c>
      <c r="C20" s="255">
        <v>5692.3867351127801</v>
      </c>
      <c r="D20" s="255">
        <v>1061.7450327159299</v>
      </c>
      <c r="E20" s="255">
        <v>511.40944735142301</v>
      </c>
      <c r="F20" s="255">
        <v>214.942313187482</v>
      </c>
      <c r="G20" s="255">
        <v>0</v>
      </c>
      <c r="H20" s="255">
        <v>117.736414169738</v>
      </c>
      <c r="I20" s="255">
        <v>180.950172385212</v>
      </c>
      <c r="J20" s="255">
        <v>-1026.02194714602</v>
      </c>
      <c r="K20" s="255">
        <v>0</v>
      </c>
      <c r="L20" s="255">
        <v>-770.788734600152</v>
      </c>
      <c r="M20" s="256">
        <v>10426.358047223701</v>
      </c>
      <c r="N20" s="255">
        <v>9655.5693126235401</v>
      </c>
      <c r="O20" s="256">
        <v>10426.358047223701</v>
      </c>
      <c r="P20" s="26">
        <f t="shared" si="0"/>
        <v>0</v>
      </c>
      <c r="Q20" s="26">
        <f t="shared" si="1"/>
        <v>-1026.02194714602</v>
      </c>
    </row>
    <row r="21" spans="1:17" ht="12.6" customHeight="1" x14ac:dyDescent="0.2">
      <c r="A21" s="253">
        <v>0.66666666666666696</v>
      </c>
      <c r="B21" s="254">
        <v>3670.2384688668199</v>
      </c>
      <c r="C21" s="255">
        <v>5793.9845464483897</v>
      </c>
      <c r="D21" s="255">
        <v>1073.62908771357</v>
      </c>
      <c r="E21" s="255">
        <v>509.10865542744301</v>
      </c>
      <c r="F21" s="255">
        <v>354.17939760336401</v>
      </c>
      <c r="G21" s="255">
        <v>0</v>
      </c>
      <c r="H21" s="255">
        <v>61.294407821198597</v>
      </c>
      <c r="I21" s="255">
        <v>165.42790074780399</v>
      </c>
      <c r="J21" s="255">
        <v>-1401.52658904283</v>
      </c>
      <c r="K21" s="255">
        <v>0</v>
      </c>
      <c r="L21" s="255">
        <v>-780.47829730942794</v>
      </c>
      <c r="M21" s="256">
        <v>10226.335875585801</v>
      </c>
      <c r="N21" s="255">
        <v>9445.8575782763401</v>
      </c>
      <c r="O21" s="256">
        <v>10226.335875585801</v>
      </c>
      <c r="P21" s="26">
        <f t="shared" si="0"/>
        <v>0</v>
      </c>
      <c r="Q21" s="26">
        <f t="shared" si="1"/>
        <v>-1401.52658904283</v>
      </c>
    </row>
    <row r="22" spans="1:17" ht="12.6" customHeight="1" x14ac:dyDescent="0.2">
      <c r="A22" s="253">
        <v>0.70833333333333304</v>
      </c>
      <c r="B22" s="254">
        <v>3671.3067225331502</v>
      </c>
      <c r="C22" s="255">
        <v>6018.1211508924998</v>
      </c>
      <c r="D22" s="255">
        <v>1073.2006750677201</v>
      </c>
      <c r="E22" s="255">
        <v>511.562821123172</v>
      </c>
      <c r="F22" s="255">
        <v>480.33937576154898</v>
      </c>
      <c r="G22" s="255">
        <v>33.795486398467801</v>
      </c>
      <c r="H22" s="255">
        <v>19.2342573901247</v>
      </c>
      <c r="I22" s="255">
        <v>156.24341797351099</v>
      </c>
      <c r="J22" s="255">
        <v>-1777.24878790466</v>
      </c>
      <c r="K22" s="255">
        <v>0</v>
      </c>
      <c r="L22" s="255">
        <v>-802.37641128493499</v>
      </c>
      <c r="M22" s="256">
        <v>10186.5551192355</v>
      </c>
      <c r="N22" s="255">
        <v>9384.1787079505993</v>
      </c>
      <c r="O22" s="256">
        <v>10186.5551192355</v>
      </c>
      <c r="P22" s="26">
        <f t="shared" si="0"/>
        <v>0</v>
      </c>
      <c r="Q22" s="26">
        <f t="shared" si="1"/>
        <v>-1777.24878790466</v>
      </c>
    </row>
    <row r="23" spans="1:17" ht="12.6" customHeight="1" x14ac:dyDescent="0.2">
      <c r="A23" s="253">
        <v>0.75</v>
      </c>
      <c r="B23" s="254">
        <v>3673.78816355359</v>
      </c>
      <c r="C23" s="255">
        <v>6123.4467918241799</v>
      </c>
      <c r="D23" s="255">
        <v>1094.57164322982</v>
      </c>
      <c r="E23" s="255">
        <v>513.39004219124899</v>
      </c>
      <c r="F23" s="255">
        <v>612.52719156766796</v>
      </c>
      <c r="G23" s="255">
        <v>573.68559536597104</v>
      </c>
      <c r="H23" s="255">
        <v>5.9045843633528898</v>
      </c>
      <c r="I23" s="255">
        <v>138.42811468930401</v>
      </c>
      <c r="J23" s="255">
        <v>-2567.3150388233998</v>
      </c>
      <c r="K23" s="255">
        <v>0</v>
      </c>
      <c r="L23" s="255">
        <v>-820.57148532955898</v>
      </c>
      <c r="M23" s="256">
        <v>10168.4270879617</v>
      </c>
      <c r="N23" s="255">
        <v>9347.8556026321803</v>
      </c>
      <c r="O23" s="256">
        <v>10168.4270879617</v>
      </c>
      <c r="P23" s="26">
        <f t="shared" si="0"/>
        <v>0</v>
      </c>
      <c r="Q23" s="26">
        <f t="shared" si="1"/>
        <v>-2567.3150388233998</v>
      </c>
    </row>
    <row r="24" spans="1:17" ht="12.6" customHeight="1" x14ac:dyDescent="0.2">
      <c r="A24" s="253">
        <v>0.79166666666666696</v>
      </c>
      <c r="B24" s="254">
        <v>3673.6915204399802</v>
      </c>
      <c r="C24" s="255">
        <v>6096.1367342842304</v>
      </c>
      <c r="D24" s="255">
        <v>1095.63185011521</v>
      </c>
      <c r="E24" s="255">
        <v>513.66915443275695</v>
      </c>
      <c r="F24" s="255">
        <v>553.39378369881297</v>
      </c>
      <c r="G24" s="255">
        <v>402.66184303879101</v>
      </c>
      <c r="H24" s="255">
        <v>0</v>
      </c>
      <c r="I24" s="255">
        <v>135.09207415779699</v>
      </c>
      <c r="J24" s="255">
        <v>-2307.2104666268501</v>
      </c>
      <c r="K24" s="255">
        <v>0</v>
      </c>
      <c r="L24" s="255">
        <v>-815.20903926129199</v>
      </c>
      <c r="M24" s="256">
        <v>10163.0664935407</v>
      </c>
      <c r="N24" s="255">
        <v>9347.8574542794395</v>
      </c>
      <c r="O24" s="256">
        <v>10163.0664935407</v>
      </c>
      <c r="P24" s="26">
        <f t="shared" si="0"/>
        <v>0</v>
      </c>
      <c r="Q24" s="26">
        <f t="shared" si="1"/>
        <v>-2307.2104666268501</v>
      </c>
    </row>
    <row r="25" spans="1:17" ht="12.6" customHeight="1" x14ac:dyDescent="0.2">
      <c r="A25" s="253">
        <v>0.83333333333333304</v>
      </c>
      <c r="B25" s="254">
        <v>3674.78307537823</v>
      </c>
      <c r="C25" s="255">
        <v>5977.2531010741804</v>
      </c>
      <c r="D25" s="255">
        <v>1072.1954759989601</v>
      </c>
      <c r="E25" s="255">
        <v>511.90315875462602</v>
      </c>
      <c r="F25" s="255">
        <v>375.79897992553703</v>
      </c>
      <c r="G25" s="255">
        <v>13.8158643676901</v>
      </c>
      <c r="H25" s="255">
        <v>0</v>
      </c>
      <c r="I25" s="255">
        <v>121.62808823200901</v>
      </c>
      <c r="J25" s="255">
        <v>-1902.7105859599801</v>
      </c>
      <c r="K25" s="255">
        <v>0</v>
      </c>
      <c r="L25" s="255">
        <v>-797.12425524555101</v>
      </c>
      <c r="M25" s="256">
        <v>9844.6671577712495</v>
      </c>
      <c r="N25" s="255">
        <v>9047.5429025256999</v>
      </c>
      <c r="O25" s="256">
        <v>9844.6671577712495</v>
      </c>
      <c r="P25" s="26">
        <f t="shared" si="0"/>
        <v>0</v>
      </c>
      <c r="Q25" s="26">
        <f t="shared" si="1"/>
        <v>-1902.7105859599801</v>
      </c>
    </row>
    <row r="26" spans="1:17" ht="12.6" customHeight="1" x14ac:dyDescent="0.2">
      <c r="A26" s="253">
        <v>0.875</v>
      </c>
      <c r="B26" s="254">
        <v>3675.2147246253098</v>
      </c>
      <c r="C26" s="255">
        <v>5649.0426645392199</v>
      </c>
      <c r="D26" s="255">
        <v>1088.51041754474</v>
      </c>
      <c r="E26" s="255">
        <v>489.55947460496901</v>
      </c>
      <c r="F26" s="255">
        <v>248.59871324988401</v>
      </c>
      <c r="G26" s="255">
        <v>0</v>
      </c>
      <c r="H26" s="255">
        <v>0</v>
      </c>
      <c r="I26" s="255">
        <v>116.26299167735699</v>
      </c>
      <c r="J26" s="255">
        <v>-2015.7130103078</v>
      </c>
      <c r="K26" s="255">
        <v>0</v>
      </c>
      <c r="L26" s="255">
        <v>-764.50136321807395</v>
      </c>
      <c r="M26" s="256">
        <v>9251.4759759336703</v>
      </c>
      <c r="N26" s="255">
        <v>8486.9746127155995</v>
      </c>
      <c r="O26" s="256">
        <v>9251.4759759336703</v>
      </c>
      <c r="P26" s="26">
        <f t="shared" si="0"/>
        <v>0</v>
      </c>
      <c r="Q26" s="26">
        <f t="shared" si="1"/>
        <v>-2015.7130103078</v>
      </c>
    </row>
    <row r="27" spans="1:17" ht="12.6" customHeight="1" x14ac:dyDescent="0.2">
      <c r="A27" s="253">
        <v>0.91666666666666696</v>
      </c>
      <c r="B27" s="254">
        <v>3674.3197881548399</v>
      </c>
      <c r="C27" s="255">
        <v>5540.62114871842</v>
      </c>
      <c r="D27" s="255">
        <v>1087.3935321776801</v>
      </c>
      <c r="E27" s="255">
        <v>432.08239077885003</v>
      </c>
      <c r="F27" s="255">
        <v>239.532136042449</v>
      </c>
      <c r="G27" s="255">
        <v>0</v>
      </c>
      <c r="H27" s="255">
        <v>0</v>
      </c>
      <c r="I27" s="255">
        <v>102.858169636838</v>
      </c>
      <c r="J27" s="255">
        <v>-2288.7621238450001</v>
      </c>
      <c r="K27" s="255">
        <v>0</v>
      </c>
      <c r="L27" s="255">
        <v>-750.97925912062601</v>
      </c>
      <c r="M27" s="256">
        <v>8788.0450416640706</v>
      </c>
      <c r="N27" s="255">
        <v>8037.06578254345</v>
      </c>
      <c r="O27" s="256">
        <v>8788.0450416640706</v>
      </c>
      <c r="P27" s="26">
        <f t="shared" si="0"/>
        <v>0</v>
      </c>
      <c r="Q27" s="26">
        <f t="shared" si="1"/>
        <v>-2288.7621238450001</v>
      </c>
    </row>
    <row r="28" spans="1:17" ht="12.6" customHeight="1" x14ac:dyDescent="0.2">
      <c r="A28" s="251">
        <v>0.95833333333333304</v>
      </c>
      <c r="B28" s="252">
        <v>3675.88132734696</v>
      </c>
      <c r="C28" s="252">
        <v>5411.2304827133503</v>
      </c>
      <c r="D28" s="252">
        <v>1083.73946621132</v>
      </c>
      <c r="E28" s="252">
        <v>425.01544046559798</v>
      </c>
      <c r="F28" s="252">
        <v>236.400598240009</v>
      </c>
      <c r="G28" s="252">
        <v>0</v>
      </c>
      <c r="H28" s="252">
        <v>0</v>
      </c>
      <c r="I28" s="252">
        <v>88.2114819969417</v>
      </c>
      <c r="J28" s="252">
        <v>-2430.9901236400301</v>
      </c>
      <c r="K28" s="252">
        <v>-151.71526108635101</v>
      </c>
      <c r="L28" s="252">
        <v>-738.48423490023004</v>
      </c>
      <c r="M28" s="252">
        <v>8337.7734122477905</v>
      </c>
      <c r="N28" s="252">
        <v>7599.2891773475603</v>
      </c>
      <c r="O28" s="252">
        <v>8337.7734122477905</v>
      </c>
      <c r="P28" s="26">
        <f t="shared" si="0"/>
        <v>0</v>
      </c>
      <c r="Q28" s="26">
        <f t="shared" si="1"/>
        <v>-2430.9901236400301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380</v>
      </c>
      <c r="B31" s="381"/>
      <c r="C31" s="381"/>
      <c r="D31" s="381"/>
      <c r="E31" s="193" t="s">
        <v>4</v>
      </c>
      <c r="F31" s="193" t="s">
        <v>381</v>
      </c>
    </row>
    <row r="32" spans="1:17" x14ac:dyDescent="0.2">
      <c r="A32" s="520" t="s">
        <v>356</v>
      </c>
      <c r="B32" s="520"/>
      <c r="C32" s="520"/>
      <c r="D32" s="520"/>
      <c r="E32" s="177">
        <f>SUM(E33:E42)</f>
        <v>10687.742967546368</v>
      </c>
      <c r="F32" s="382">
        <f t="shared" ref="F32:F42" si="2">E32/$E$32</f>
        <v>1</v>
      </c>
    </row>
    <row r="33" spans="1:6" x14ac:dyDescent="0.2">
      <c r="A33" s="515" t="s">
        <v>382</v>
      </c>
      <c r="B33" s="515"/>
      <c r="C33" s="515"/>
      <c r="D33" s="515"/>
      <c r="E33" s="161">
        <f t="array" ref="E33:E42">TRANSPOSE(INDEX(B5:K28,MATCH(MAX(M5:M28),M5:M28,0),0))</f>
        <v>3673.20989165316</v>
      </c>
      <c r="F33" s="383">
        <f t="shared" si="2"/>
        <v>0.34368434035202428</v>
      </c>
    </row>
    <row r="34" spans="1:6" x14ac:dyDescent="0.2">
      <c r="A34" s="515" t="s">
        <v>383</v>
      </c>
      <c r="B34" s="515"/>
      <c r="C34" s="515"/>
      <c r="D34" s="516"/>
      <c r="E34" s="158">
        <v>5818.3911704514703</v>
      </c>
      <c r="F34" s="384">
        <f t="shared" si="2"/>
        <v>0.54439849350037506</v>
      </c>
    </row>
    <row r="35" spans="1:6" x14ac:dyDescent="0.2">
      <c r="A35" s="515" t="s">
        <v>386</v>
      </c>
      <c r="B35" s="515"/>
      <c r="C35" s="515"/>
      <c r="D35" s="516"/>
      <c r="E35" s="158">
        <v>1078.2850114186101</v>
      </c>
      <c r="F35" s="384">
        <f t="shared" si="2"/>
        <v>0.10088987120038841</v>
      </c>
    </row>
    <row r="36" spans="1:6" x14ac:dyDescent="0.2">
      <c r="A36" s="370" t="s">
        <v>387</v>
      </c>
      <c r="B36" s="385"/>
      <c r="C36" s="385"/>
      <c r="D36" s="385"/>
      <c r="E36" s="158">
        <v>496.203415611465</v>
      </c>
      <c r="F36" s="384">
        <f t="shared" si="2"/>
        <v>4.6427334294827316E-2</v>
      </c>
    </row>
    <row r="37" spans="1:6" x14ac:dyDescent="0.2">
      <c r="A37" s="515" t="s">
        <v>384</v>
      </c>
      <c r="B37" s="515"/>
      <c r="C37" s="515"/>
      <c r="D37" s="516"/>
      <c r="E37" s="158">
        <v>204.306225184845</v>
      </c>
      <c r="F37" s="384">
        <f t="shared" si="2"/>
        <v>1.9115937369117746E-2</v>
      </c>
    </row>
    <row r="38" spans="1:6" x14ac:dyDescent="0.2">
      <c r="A38" s="515" t="s">
        <v>388</v>
      </c>
      <c r="B38" s="515"/>
      <c r="C38" s="515"/>
      <c r="D38" s="516"/>
      <c r="E38" s="158">
        <v>39.865726522119701</v>
      </c>
      <c r="F38" s="384">
        <f t="shared" si="2"/>
        <v>3.7300416601683908E-3</v>
      </c>
    </row>
    <row r="39" spans="1:6" x14ac:dyDescent="0.2">
      <c r="A39" s="515" t="s">
        <v>389</v>
      </c>
      <c r="B39" s="515"/>
      <c r="C39" s="515"/>
      <c r="D39" s="516"/>
      <c r="E39" s="158">
        <v>193.38998272587099</v>
      </c>
      <c r="F39" s="384">
        <f t="shared" si="2"/>
        <v>1.8094557785783689E-2</v>
      </c>
    </row>
    <row r="40" spans="1:6" x14ac:dyDescent="0.2">
      <c r="A40" s="515" t="s">
        <v>390</v>
      </c>
      <c r="B40" s="515"/>
      <c r="C40" s="515"/>
      <c r="D40" s="516"/>
      <c r="E40" s="158">
        <v>153.734653575023</v>
      </c>
      <c r="F40" s="384">
        <f t="shared" si="2"/>
        <v>1.4384201981825592E-2</v>
      </c>
    </row>
    <row r="41" spans="1:6" x14ac:dyDescent="0.2">
      <c r="A41" s="515" t="s">
        <v>377</v>
      </c>
      <c r="B41" s="515"/>
      <c r="C41" s="515"/>
      <c r="D41" s="516"/>
      <c r="E41" s="158">
        <v>-968.45833069181197</v>
      </c>
      <c r="F41" s="384">
        <f t="shared" si="2"/>
        <v>-9.061392415897003E-2</v>
      </c>
    </row>
    <row r="42" spans="1:6" x14ac:dyDescent="0.2">
      <c r="A42" s="515" t="s">
        <v>94</v>
      </c>
      <c r="B42" s="515"/>
      <c r="C42" s="515"/>
      <c r="D42" s="515"/>
      <c r="E42" s="161">
        <v>-1.1847789043810599</v>
      </c>
      <c r="F42" s="383">
        <f t="shared" si="2"/>
        <v>-1.1085398554013456E-4</v>
      </c>
    </row>
    <row r="43" spans="1:6" x14ac:dyDescent="0.2">
      <c r="A43" s="15"/>
      <c r="B43" s="15"/>
      <c r="C43" s="15"/>
      <c r="D43" s="15"/>
      <c r="E43" s="15"/>
      <c r="F43" s="14" t="s">
        <v>385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4" priority="2">
      <formula>$M5=MAX($M$5:$M$28)</formula>
    </cfRule>
  </conditionalFormatting>
  <conditionalFormatting sqref="N5:O28">
    <cfRule type="expression" dxfId="3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435</v>
      </c>
      <c r="B1" s="175"/>
      <c r="N1" s="62"/>
      <c r="O1" s="129" t="str">
        <f>Titulní!A35</f>
        <v>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377</v>
      </c>
      <c r="K3" s="373" t="s">
        <v>94</v>
      </c>
      <c r="L3" s="373" t="s">
        <v>211</v>
      </c>
      <c r="M3" s="373" t="s">
        <v>355</v>
      </c>
      <c r="N3" s="373" t="s">
        <v>375</v>
      </c>
      <c r="O3" s="373" t="s">
        <v>376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378</v>
      </c>
      <c r="Q4" s="379" t="s">
        <v>379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2600.0320783943498</v>
      </c>
      <c r="C5" s="376">
        <v>4829.7517451706199</v>
      </c>
      <c r="D5" s="376">
        <v>454.70801413836301</v>
      </c>
      <c r="E5" s="376">
        <v>440.74537772170498</v>
      </c>
      <c r="F5" s="376">
        <v>133.486974449874</v>
      </c>
      <c r="G5" s="376">
        <v>0</v>
      </c>
      <c r="H5" s="376">
        <v>0</v>
      </c>
      <c r="I5" s="376">
        <v>118.777241672005</v>
      </c>
      <c r="J5" s="376">
        <v>-2211.1661497196001</v>
      </c>
      <c r="K5" s="376">
        <v>-5.7245485000591598</v>
      </c>
      <c r="L5" s="376">
        <v>-584.61429365728497</v>
      </c>
      <c r="M5" s="376">
        <v>6360.6107333272603</v>
      </c>
      <c r="N5" s="376">
        <v>5775.9964396699697</v>
      </c>
      <c r="O5" s="376">
        <v>6360.6107333272603</v>
      </c>
      <c r="P5" s="26">
        <f t="shared" ref="P5:P28" si="0">IF(J5&lt;0,0,J5)</f>
        <v>0</v>
      </c>
      <c r="Q5" s="26">
        <f t="shared" ref="Q5:Q28" si="1">IF(J5&lt;0,J5,0)</f>
        <v>-2211.1661497196001</v>
      </c>
    </row>
    <row r="6" spans="1:27" ht="12.6" customHeight="1" x14ac:dyDescent="0.2">
      <c r="A6" s="253">
        <v>4.1666666666666664E-2</v>
      </c>
      <c r="B6" s="254">
        <v>2597.0589065120398</v>
      </c>
      <c r="C6" s="255">
        <v>4811.8974498019898</v>
      </c>
      <c r="D6" s="255">
        <v>275.15453337191201</v>
      </c>
      <c r="E6" s="255">
        <v>441.049845814636</v>
      </c>
      <c r="F6" s="255">
        <v>133.39604720008501</v>
      </c>
      <c r="G6" s="255">
        <v>0</v>
      </c>
      <c r="H6" s="255">
        <v>0</v>
      </c>
      <c r="I6" s="255">
        <v>108.99465347995501</v>
      </c>
      <c r="J6" s="255">
        <v>-2067.67264180341</v>
      </c>
      <c r="K6" s="255">
        <v>-5.7263088146148</v>
      </c>
      <c r="L6" s="255">
        <v>-580.80713086581795</v>
      </c>
      <c r="M6" s="256">
        <v>6294.1524855625903</v>
      </c>
      <c r="N6" s="255">
        <v>5713.3453546967703</v>
      </c>
      <c r="O6" s="256">
        <v>6294.1524855625903</v>
      </c>
      <c r="P6" s="26">
        <f t="shared" si="0"/>
        <v>0</v>
      </c>
      <c r="Q6" s="26">
        <f t="shared" si="1"/>
        <v>-2067.67264180341</v>
      </c>
    </row>
    <row r="7" spans="1:27" ht="12.6" customHeight="1" x14ac:dyDescent="0.2">
      <c r="A7" s="253">
        <v>8.3333333333333301E-2</v>
      </c>
      <c r="B7" s="254">
        <v>2594.65771437596</v>
      </c>
      <c r="C7" s="255">
        <v>4776.0476725210001</v>
      </c>
      <c r="D7" s="255">
        <v>275.06598038808897</v>
      </c>
      <c r="E7" s="255">
        <v>444.97391779223801</v>
      </c>
      <c r="F7" s="255">
        <v>134.468209311615</v>
      </c>
      <c r="G7" s="255">
        <v>0</v>
      </c>
      <c r="H7" s="255">
        <v>0</v>
      </c>
      <c r="I7" s="255">
        <v>99.181308527100896</v>
      </c>
      <c r="J7" s="255">
        <v>-1992.2108649059601</v>
      </c>
      <c r="K7" s="255">
        <v>-33.497057475150797</v>
      </c>
      <c r="L7" s="255">
        <v>-577.73162651635005</v>
      </c>
      <c r="M7" s="256">
        <v>6298.6868805349004</v>
      </c>
      <c r="N7" s="255">
        <v>5720.9552540185496</v>
      </c>
      <c r="O7" s="256">
        <v>6298.6868805349004</v>
      </c>
      <c r="P7" s="26">
        <f t="shared" si="0"/>
        <v>0</v>
      </c>
      <c r="Q7" s="26">
        <f t="shared" si="1"/>
        <v>-1992.2108649059601</v>
      </c>
    </row>
    <row r="8" spans="1:27" ht="12.6" customHeight="1" x14ac:dyDescent="0.2">
      <c r="A8" s="253">
        <v>0.125</v>
      </c>
      <c r="B8" s="254">
        <v>2597.17561970818</v>
      </c>
      <c r="C8" s="255">
        <v>4786.8994012843896</v>
      </c>
      <c r="D8" s="255">
        <v>273.80283595606699</v>
      </c>
      <c r="E8" s="255">
        <v>441.80855899987898</v>
      </c>
      <c r="F8" s="255">
        <v>135.496778510393</v>
      </c>
      <c r="G8" s="255">
        <v>0</v>
      </c>
      <c r="H8" s="255">
        <v>0</v>
      </c>
      <c r="I8" s="255">
        <v>113.722259972846</v>
      </c>
      <c r="J8" s="255">
        <v>-1296.9213249260199</v>
      </c>
      <c r="K8" s="255">
        <v>-850.98615957603101</v>
      </c>
      <c r="L8" s="255">
        <v>-578.78329323154901</v>
      </c>
      <c r="M8" s="256">
        <v>6200.9979699297101</v>
      </c>
      <c r="N8" s="255">
        <v>5622.2146766981596</v>
      </c>
      <c r="O8" s="256">
        <v>6200.9979699297101</v>
      </c>
      <c r="P8" s="26">
        <f t="shared" si="0"/>
        <v>0</v>
      </c>
      <c r="Q8" s="26">
        <f t="shared" si="1"/>
        <v>-1296.9213249260199</v>
      </c>
    </row>
    <row r="9" spans="1:27" ht="12.6" customHeight="1" x14ac:dyDescent="0.2">
      <c r="A9" s="253">
        <v>0.16666666666666699</v>
      </c>
      <c r="B9" s="254">
        <v>2597.3974191553998</v>
      </c>
      <c r="C9" s="255">
        <v>4818.0001433879197</v>
      </c>
      <c r="D9" s="255">
        <v>273.76775006960003</v>
      </c>
      <c r="E9" s="255">
        <v>442.71197993141902</v>
      </c>
      <c r="F9" s="255">
        <v>135.465506877818</v>
      </c>
      <c r="G9" s="255">
        <v>0</v>
      </c>
      <c r="H9" s="255">
        <v>0</v>
      </c>
      <c r="I9" s="255">
        <v>112.813552436059</v>
      </c>
      <c r="J9" s="255">
        <v>-1272.80067371267</v>
      </c>
      <c r="K9" s="255">
        <v>-902.03180415447002</v>
      </c>
      <c r="L9" s="255">
        <v>-581.48072566375799</v>
      </c>
      <c r="M9" s="256">
        <v>6205.3238739910803</v>
      </c>
      <c r="N9" s="255">
        <v>5623.8431483273198</v>
      </c>
      <c r="O9" s="256">
        <v>6205.3238739910803</v>
      </c>
      <c r="P9" s="26">
        <f t="shared" si="0"/>
        <v>0</v>
      </c>
      <c r="Q9" s="26">
        <f t="shared" si="1"/>
        <v>-1272.80067371267</v>
      </c>
    </row>
    <row r="10" spans="1:27" ht="12.6" customHeight="1" x14ac:dyDescent="0.2">
      <c r="A10" s="253">
        <v>0.20833333333333301</v>
      </c>
      <c r="B10" s="254">
        <v>2598.9748609602002</v>
      </c>
      <c r="C10" s="255">
        <v>4868.1569789423002</v>
      </c>
      <c r="D10" s="255">
        <v>277.13111802317599</v>
      </c>
      <c r="E10" s="255">
        <v>441.97994469113399</v>
      </c>
      <c r="F10" s="255">
        <v>133.256706292974</v>
      </c>
      <c r="G10" s="255">
        <v>0</v>
      </c>
      <c r="H10" s="255">
        <v>0</v>
      </c>
      <c r="I10" s="255">
        <v>70.002737421809599</v>
      </c>
      <c r="J10" s="255">
        <v>-1074.1643144612001</v>
      </c>
      <c r="K10" s="255">
        <v>-1110.5166194119499</v>
      </c>
      <c r="L10" s="255">
        <v>-585.33549899557102</v>
      </c>
      <c r="M10" s="256">
        <v>6204.8214124584501</v>
      </c>
      <c r="N10" s="255">
        <v>5619.4859134628796</v>
      </c>
      <c r="O10" s="256">
        <v>6204.8214124584501</v>
      </c>
      <c r="P10" s="26">
        <f t="shared" si="0"/>
        <v>0</v>
      </c>
      <c r="Q10" s="26">
        <f t="shared" si="1"/>
        <v>-1074.1643144612001</v>
      </c>
    </row>
    <row r="11" spans="1:27" ht="12.6" customHeight="1" x14ac:dyDescent="0.2">
      <c r="A11" s="253">
        <v>0.25</v>
      </c>
      <c r="B11" s="254">
        <v>2596.0984255865501</v>
      </c>
      <c r="C11" s="255">
        <v>4915.4853701992297</v>
      </c>
      <c r="D11" s="255">
        <v>295.09749299073201</v>
      </c>
      <c r="E11" s="255">
        <v>469.83688487789999</v>
      </c>
      <c r="F11" s="255">
        <v>136.47456152158301</v>
      </c>
      <c r="G11" s="255">
        <v>0</v>
      </c>
      <c r="H11" s="255">
        <v>0</v>
      </c>
      <c r="I11" s="255">
        <v>51.745562982506797</v>
      </c>
      <c r="J11" s="255">
        <v>-1156.43183123263</v>
      </c>
      <c r="K11" s="255">
        <v>-1102.4050791954401</v>
      </c>
      <c r="L11" s="255">
        <v>-590.720788930254</v>
      </c>
      <c r="M11" s="256">
        <v>6205.9013877304396</v>
      </c>
      <c r="N11" s="255">
        <v>5615.1805988001797</v>
      </c>
      <c r="O11" s="256">
        <v>6205.9013877304396</v>
      </c>
      <c r="P11" s="26">
        <f t="shared" si="0"/>
        <v>0</v>
      </c>
      <c r="Q11" s="26">
        <f t="shared" si="1"/>
        <v>-1156.43183123263</v>
      </c>
    </row>
    <row r="12" spans="1:27" ht="12.6" customHeight="1" x14ac:dyDescent="0.2">
      <c r="A12" s="253">
        <v>0.29166666666666702</v>
      </c>
      <c r="B12" s="254">
        <v>2597.38408236546</v>
      </c>
      <c r="C12" s="255">
        <v>4901.2452225764901</v>
      </c>
      <c r="D12" s="255">
        <v>295.30467308524499</v>
      </c>
      <c r="E12" s="255">
        <v>472.52612983098697</v>
      </c>
      <c r="F12" s="255">
        <v>153.69107801687699</v>
      </c>
      <c r="G12" s="255">
        <v>0</v>
      </c>
      <c r="H12" s="255">
        <v>8.6358434033875202</v>
      </c>
      <c r="I12" s="255">
        <v>46.650002389243603</v>
      </c>
      <c r="J12" s="255">
        <v>-1111.1134790204501</v>
      </c>
      <c r="K12" s="255">
        <v>-1094.84276967748</v>
      </c>
      <c r="L12" s="255">
        <v>-589.95908286177598</v>
      </c>
      <c r="M12" s="256">
        <v>6269.4807829697702</v>
      </c>
      <c r="N12" s="255">
        <v>5679.52170010799</v>
      </c>
      <c r="O12" s="256">
        <v>6269.4807829697702</v>
      </c>
      <c r="P12" s="26">
        <f t="shared" si="0"/>
        <v>0</v>
      </c>
      <c r="Q12" s="26">
        <f t="shared" si="1"/>
        <v>-1111.1134790204501</v>
      </c>
    </row>
    <row r="13" spans="1:27" ht="12.6" customHeight="1" x14ac:dyDescent="0.2">
      <c r="A13" s="253">
        <v>0.33333333333333298</v>
      </c>
      <c r="B13" s="254">
        <v>2598.2778752702302</v>
      </c>
      <c r="C13" s="255">
        <v>4796.0591193840501</v>
      </c>
      <c r="D13" s="255">
        <v>287.43676221958299</v>
      </c>
      <c r="E13" s="255">
        <v>469.53025856246802</v>
      </c>
      <c r="F13" s="255">
        <v>200.12414257889401</v>
      </c>
      <c r="G13" s="255">
        <v>0</v>
      </c>
      <c r="H13" s="255">
        <v>61.1793521521383</v>
      </c>
      <c r="I13" s="255">
        <v>39.408264631777499</v>
      </c>
      <c r="J13" s="255">
        <v>-1131.79384527667</v>
      </c>
      <c r="K13" s="255">
        <v>-1063.59891210555</v>
      </c>
      <c r="L13" s="255">
        <v>-581.94064654405497</v>
      </c>
      <c r="M13" s="256">
        <v>6256.6230174169305</v>
      </c>
      <c r="N13" s="255">
        <v>5674.6823708728698</v>
      </c>
      <c r="O13" s="256">
        <v>6256.6230174169305</v>
      </c>
      <c r="P13" s="26">
        <f t="shared" si="0"/>
        <v>0</v>
      </c>
      <c r="Q13" s="26">
        <f t="shared" si="1"/>
        <v>-1131.79384527667</v>
      </c>
    </row>
    <row r="14" spans="1:27" ht="12.6" customHeight="1" x14ac:dyDescent="0.2">
      <c r="A14" s="253">
        <v>0.375</v>
      </c>
      <c r="B14" s="254">
        <v>2598.92485614007</v>
      </c>
      <c r="C14" s="255">
        <v>4830.0824827959796</v>
      </c>
      <c r="D14" s="255">
        <v>277.233038418707</v>
      </c>
      <c r="E14" s="255">
        <v>478.91557316393198</v>
      </c>
      <c r="F14" s="255">
        <v>137.30911741450799</v>
      </c>
      <c r="G14" s="255">
        <v>0</v>
      </c>
      <c r="H14" s="255">
        <v>290.77088475607798</v>
      </c>
      <c r="I14" s="255">
        <v>36.872090154411303</v>
      </c>
      <c r="J14" s="255">
        <v>-1832.7559363228499</v>
      </c>
      <c r="K14" s="255">
        <v>-132.53068830697001</v>
      </c>
      <c r="L14" s="255">
        <v>-588.008760865265</v>
      </c>
      <c r="M14" s="256">
        <v>6684.8214182138699</v>
      </c>
      <c r="N14" s="255">
        <v>6096.8126573486097</v>
      </c>
      <c r="O14" s="256">
        <v>6684.8214182138699</v>
      </c>
      <c r="P14" s="26">
        <f t="shared" si="0"/>
        <v>0</v>
      </c>
      <c r="Q14" s="26">
        <f t="shared" si="1"/>
        <v>-1832.7559363228499</v>
      </c>
    </row>
    <row r="15" spans="1:27" ht="12.6" customHeight="1" x14ac:dyDescent="0.2">
      <c r="A15" s="253">
        <v>0.41666666666666702</v>
      </c>
      <c r="B15" s="254">
        <v>2600.49063028921</v>
      </c>
      <c r="C15" s="255">
        <v>4694.76979472533</v>
      </c>
      <c r="D15" s="255">
        <v>259.772924085775</v>
      </c>
      <c r="E15" s="255">
        <v>462.00506587471801</v>
      </c>
      <c r="F15" s="255">
        <v>131.000828175831</v>
      </c>
      <c r="G15" s="255">
        <v>0</v>
      </c>
      <c r="H15" s="255">
        <v>583.95624901876397</v>
      </c>
      <c r="I15" s="255">
        <v>19.472485643903902</v>
      </c>
      <c r="J15" s="255">
        <v>-1759.1505547742599</v>
      </c>
      <c r="K15" s="255">
        <v>-4.7563744116514304</v>
      </c>
      <c r="L15" s="255">
        <v>-579.53757422232195</v>
      </c>
      <c r="M15" s="256">
        <v>6987.56104862762</v>
      </c>
      <c r="N15" s="255">
        <v>6408.0234744052996</v>
      </c>
      <c r="O15" s="256">
        <v>6987.56104862762</v>
      </c>
      <c r="P15" s="26">
        <f t="shared" si="0"/>
        <v>0</v>
      </c>
      <c r="Q15" s="26">
        <f t="shared" si="1"/>
        <v>-1759.1505547742599</v>
      </c>
    </row>
    <row r="16" spans="1:27" ht="12.6" customHeight="1" x14ac:dyDescent="0.2">
      <c r="A16" s="253">
        <v>0.45833333333333298</v>
      </c>
      <c r="B16" s="254">
        <v>2597.9376894215402</v>
      </c>
      <c r="C16" s="255">
        <v>4734.9400514908002</v>
      </c>
      <c r="D16" s="255">
        <v>284.89711053288801</v>
      </c>
      <c r="E16" s="255">
        <v>475.03467016891199</v>
      </c>
      <c r="F16" s="255">
        <v>128.791832210981</v>
      </c>
      <c r="G16" s="255">
        <v>0</v>
      </c>
      <c r="H16" s="255">
        <v>769.00336690304596</v>
      </c>
      <c r="I16" s="255">
        <v>14.2015679965325</v>
      </c>
      <c r="J16" s="255">
        <v>-1894.0892687314299</v>
      </c>
      <c r="K16" s="255">
        <v>-5.4393770971718203</v>
      </c>
      <c r="L16" s="255">
        <v>-586.44127563370603</v>
      </c>
      <c r="M16" s="256">
        <v>7105.2776428960997</v>
      </c>
      <c r="N16" s="255">
        <v>6518.8363672624</v>
      </c>
      <c r="O16" s="256">
        <v>7105.2776428960997</v>
      </c>
      <c r="P16" s="26">
        <f t="shared" si="0"/>
        <v>0</v>
      </c>
      <c r="Q16" s="26">
        <f t="shared" si="1"/>
        <v>-1894.0892687314299</v>
      </c>
    </row>
    <row r="17" spans="1:17" ht="12.6" customHeight="1" x14ac:dyDescent="0.2">
      <c r="A17" s="253">
        <v>0.5</v>
      </c>
      <c r="B17" s="254">
        <v>2597.6675461463501</v>
      </c>
      <c r="C17" s="255">
        <v>4606.2014491486398</v>
      </c>
      <c r="D17" s="255">
        <v>287.902924188349</v>
      </c>
      <c r="E17" s="255">
        <v>483.45775181027199</v>
      </c>
      <c r="F17" s="255">
        <v>129.86829048890399</v>
      </c>
      <c r="G17" s="255">
        <v>0</v>
      </c>
      <c r="H17" s="255">
        <v>820.38798835376201</v>
      </c>
      <c r="I17" s="255">
        <v>11.3836935459328</v>
      </c>
      <c r="J17" s="255">
        <v>-1852.47526750881</v>
      </c>
      <c r="K17" s="255">
        <v>-5.4340961451110603</v>
      </c>
      <c r="L17" s="255">
        <v>-576.68307689662799</v>
      </c>
      <c r="M17" s="256">
        <v>7078.9602800282901</v>
      </c>
      <c r="N17" s="255">
        <v>6502.2772031316599</v>
      </c>
      <c r="O17" s="256">
        <v>7078.9602800282901</v>
      </c>
      <c r="P17" s="26">
        <f t="shared" si="0"/>
        <v>0</v>
      </c>
      <c r="Q17" s="26">
        <f t="shared" si="1"/>
        <v>-1852.47526750881</v>
      </c>
    </row>
    <row r="18" spans="1:17" ht="12.6" customHeight="1" x14ac:dyDescent="0.2">
      <c r="A18" s="253">
        <v>0.54166666666666696</v>
      </c>
      <c r="B18" s="254">
        <v>2596.3852276359798</v>
      </c>
      <c r="C18" s="255">
        <v>4494.0759076254099</v>
      </c>
      <c r="D18" s="255">
        <v>274.29071843917302</v>
      </c>
      <c r="E18" s="255">
        <v>483.46117121496098</v>
      </c>
      <c r="F18" s="255">
        <v>131.22270020260001</v>
      </c>
      <c r="G18" s="255">
        <v>0</v>
      </c>
      <c r="H18" s="255">
        <v>655.88287467766497</v>
      </c>
      <c r="I18" s="255">
        <v>15.8097379210092</v>
      </c>
      <c r="J18" s="255">
        <v>-1516.64266206963</v>
      </c>
      <c r="K18" s="255">
        <v>-5.4024104327464801</v>
      </c>
      <c r="L18" s="255">
        <v>-564.55214200811702</v>
      </c>
      <c r="M18" s="256">
        <v>7129.08326521442</v>
      </c>
      <c r="N18" s="255">
        <v>6564.5311232063004</v>
      </c>
      <c r="O18" s="256">
        <v>7129.08326521442</v>
      </c>
      <c r="P18" s="26">
        <f t="shared" si="0"/>
        <v>0</v>
      </c>
      <c r="Q18" s="26">
        <f t="shared" si="1"/>
        <v>-1516.64266206963</v>
      </c>
    </row>
    <row r="19" spans="1:17" ht="12.6" customHeight="1" x14ac:dyDescent="0.2">
      <c r="A19" s="253">
        <v>0.58333333333333304</v>
      </c>
      <c r="B19" s="254">
        <v>2594.7911026305801</v>
      </c>
      <c r="C19" s="255">
        <v>4564.3209930620096</v>
      </c>
      <c r="D19" s="255">
        <v>289.57207825624198</v>
      </c>
      <c r="E19" s="255">
        <v>472.48578648897302</v>
      </c>
      <c r="F19" s="255">
        <v>134.398603299184</v>
      </c>
      <c r="G19" s="255">
        <v>0</v>
      </c>
      <c r="H19" s="255">
        <v>349.462002624391</v>
      </c>
      <c r="I19" s="255">
        <v>19.154892899317201</v>
      </c>
      <c r="J19" s="255">
        <v>-1327.4684734469899</v>
      </c>
      <c r="K19" s="255">
        <v>-5.4076913848072499</v>
      </c>
      <c r="L19" s="255">
        <v>-565.58938895039296</v>
      </c>
      <c r="M19" s="256">
        <v>7091.3092944289001</v>
      </c>
      <c r="N19" s="255">
        <v>6525.7199054784996</v>
      </c>
      <c r="O19" s="256">
        <v>7091.3092944289001</v>
      </c>
      <c r="P19" s="26">
        <f t="shared" si="0"/>
        <v>0</v>
      </c>
      <c r="Q19" s="26">
        <f t="shared" si="1"/>
        <v>-1327.4684734469899</v>
      </c>
    </row>
    <row r="20" spans="1:17" ht="12.6" customHeight="1" x14ac:dyDescent="0.2">
      <c r="A20" s="253">
        <v>0.625</v>
      </c>
      <c r="B20" s="254">
        <v>2595.2796867291499</v>
      </c>
      <c r="C20" s="255">
        <v>4620.7449184039797</v>
      </c>
      <c r="D20" s="255">
        <v>374.36140908303702</v>
      </c>
      <c r="E20" s="255">
        <v>472.76237834389701</v>
      </c>
      <c r="F20" s="255">
        <v>132.02698782497501</v>
      </c>
      <c r="G20" s="255">
        <v>0</v>
      </c>
      <c r="H20" s="255">
        <v>99.717545318190204</v>
      </c>
      <c r="I20" s="255">
        <v>26.906456657328</v>
      </c>
      <c r="J20" s="255">
        <v>-1040.66215400837</v>
      </c>
      <c r="K20" s="255">
        <v>-5.3091136437837703</v>
      </c>
      <c r="L20" s="255">
        <v>-567.77978342621304</v>
      </c>
      <c r="M20" s="256">
        <v>7275.8281147084099</v>
      </c>
      <c r="N20" s="255">
        <v>6708.0483312821998</v>
      </c>
      <c r="O20" s="256">
        <v>7275.8281147084099</v>
      </c>
      <c r="P20" s="26">
        <f t="shared" si="0"/>
        <v>0</v>
      </c>
      <c r="Q20" s="26">
        <f t="shared" si="1"/>
        <v>-1040.66215400837</v>
      </c>
    </row>
    <row r="21" spans="1:17" ht="12.6" customHeight="1" x14ac:dyDescent="0.2">
      <c r="A21" s="253">
        <v>0.66666666666666696</v>
      </c>
      <c r="B21" s="254">
        <v>2592.6216881078199</v>
      </c>
      <c r="C21" s="255">
        <v>4884.9072527317403</v>
      </c>
      <c r="D21" s="255">
        <v>644.48860708712198</v>
      </c>
      <c r="E21" s="255">
        <v>479.03172171398398</v>
      </c>
      <c r="F21" s="255">
        <v>214.33060974588599</v>
      </c>
      <c r="G21" s="255">
        <v>0</v>
      </c>
      <c r="H21" s="255">
        <v>11.4610208910563</v>
      </c>
      <c r="I21" s="255">
        <v>38.224075409318203</v>
      </c>
      <c r="J21" s="255">
        <v>-1264.2835506151901</v>
      </c>
      <c r="K21" s="255">
        <v>0</v>
      </c>
      <c r="L21" s="255">
        <v>-593.12979238368303</v>
      </c>
      <c r="M21" s="256">
        <v>7600.7814250717302</v>
      </c>
      <c r="N21" s="255">
        <v>7007.6516326880501</v>
      </c>
      <c r="O21" s="256">
        <v>7600.7814250717302</v>
      </c>
      <c r="P21" s="26">
        <f t="shared" si="0"/>
        <v>0</v>
      </c>
      <c r="Q21" s="26">
        <f t="shared" si="1"/>
        <v>-1264.2835506151901</v>
      </c>
    </row>
    <row r="22" spans="1:17" ht="12.6" customHeight="1" x14ac:dyDescent="0.2">
      <c r="A22" s="253">
        <v>0.70833333333333304</v>
      </c>
      <c r="B22" s="254">
        <v>2592.1230932746798</v>
      </c>
      <c r="C22" s="255">
        <v>4969.1338793268096</v>
      </c>
      <c r="D22" s="255">
        <v>684.915876925014</v>
      </c>
      <c r="E22" s="255">
        <v>499.83555677144199</v>
      </c>
      <c r="F22" s="255">
        <v>323.39223071395702</v>
      </c>
      <c r="G22" s="255">
        <v>180.81384524388301</v>
      </c>
      <c r="H22" s="255">
        <v>0</v>
      </c>
      <c r="I22" s="255">
        <v>55.325987505677503</v>
      </c>
      <c r="J22" s="255">
        <v>-1488.52417207395</v>
      </c>
      <c r="K22" s="255">
        <v>-5.8090434896099399E-2</v>
      </c>
      <c r="L22" s="255">
        <v>-605.257846876862</v>
      </c>
      <c r="M22" s="256">
        <v>7816.95820725262</v>
      </c>
      <c r="N22" s="255">
        <v>7211.7003603757503</v>
      </c>
      <c r="O22" s="256">
        <v>7816.95820725262</v>
      </c>
      <c r="P22" s="26">
        <f t="shared" si="0"/>
        <v>0</v>
      </c>
      <c r="Q22" s="26">
        <f t="shared" si="1"/>
        <v>-1488.52417207395</v>
      </c>
    </row>
    <row r="23" spans="1:17" ht="12.6" customHeight="1" x14ac:dyDescent="0.2">
      <c r="A23" s="253">
        <v>0.75</v>
      </c>
      <c r="B23" s="254">
        <v>2589.7418900392699</v>
      </c>
      <c r="C23" s="255">
        <v>5025.2262856294301</v>
      </c>
      <c r="D23" s="255">
        <v>622.87148215070499</v>
      </c>
      <c r="E23" s="255">
        <v>496.11280304415402</v>
      </c>
      <c r="F23" s="255">
        <v>301.09496999966302</v>
      </c>
      <c r="G23" s="255">
        <v>897.21090770725198</v>
      </c>
      <c r="H23" s="255">
        <v>0</v>
      </c>
      <c r="I23" s="255">
        <v>57.446761887265197</v>
      </c>
      <c r="J23" s="255">
        <v>-2174.1928647191098</v>
      </c>
      <c r="K23" s="255">
        <v>0</v>
      </c>
      <c r="L23" s="255">
        <v>-618.13106469427305</v>
      </c>
      <c r="M23" s="256">
        <v>7815.5122357386299</v>
      </c>
      <c r="N23" s="255">
        <v>7197.3811710443497</v>
      </c>
      <c r="O23" s="256">
        <v>7815.5122357386299</v>
      </c>
      <c r="P23" s="26">
        <f t="shared" si="0"/>
        <v>0</v>
      </c>
      <c r="Q23" s="26">
        <f t="shared" si="1"/>
        <v>-2174.1928647191098</v>
      </c>
    </row>
    <row r="24" spans="1:17" ht="12.6" customHeight="1" x14ac:dyDescent="0.2">
      <c r="A24" s="253">
        <v>0.79166666666666696</v>
      </c>
      <c r="B24" s="254">
        <v>2592.1831210425498</v>
      </c>
      <c r="C24" s="255">
        <v>5144.6778575828703</v>
      </c>
      <c r="D24" s="255">
        <v>635.16373808684205</v>
      </c>
      <c r="E24" s="255">
        <v>493.04912311988397</v>
      </c>
      <c r="F24" s="255">
        <v>299.56646929662799</v>
      </c>
      <c r="G24" s="255">
        <v>955.36677746212695</v>
      </c>
      <c r="H24" s="255">
        <v>0</v>
      </c>
      <c r="I24" s="255">
        <v>51.421190045304598</v>
      </c>
      <c r="J24" s="255">
        <v>-2362.7675507015001</v>
      </c>
      <c r="K24" s="255">
        <v>0</v>
      </c>
      <c r="L24" s="255">
        <v>-629.085222941707</v>
      </c>
      <c r="M24" s="256">
        <v>7808.6607259347102</v>
      </c>
      <c r="N24" s="255">
        <v>7179.5755029929996</v>
      </c>
      <c r="O24" s="256">
        <v>7808.6607259347102</v>
      </c>
      <c r="P24" s="26">
        <f t="shared" si="0"/>
        <v>0</v>
      </c>
      <c r="Q24" s="26">
        <f t="shared" si="1"/>
        <v>-2362.7675507015001</v>
      </c>
    </row>
    <row r="25" spans="1:17" ht="12.6" customHeight="1" x14ac:dyDescent="0.2">
      <c r="A25" s="253">
        <v>0.83333333333333304</v>
      </c>
      <c r="B25" s="254">
        <v>2594.1057601699199</v>
      </c>
      <c r="C25" s="255">
        <v>5189.7223918991003</v>
      </c>
      <c r="D25" s="255">
        <v>621.04527017335602</v>
      </c>
      <c r="E25" s="255">
        <v>502.79223264730899</v>
      </c>
      <c r="F25" s="255">
        <v>254.58391823994199</v>
      </c>
      <c r="G25" s="255">
        <v>862.80134043682403</v>
      </c>
      <c r="H25" s="255">
        <v>0</v>
      </c>
      <c r="I25" s="255">
        <v>59.121849801913697</v>
      </c>
      <c r="J25" s="255">
        <v>-2348.2561126648702</v>
      </c>
      <c r="K25" s="255">
        <v>0</v>
      </c>
      <c r="L25" s="255">
        <v>-631.83667088633797</v>
      </c>
      <c r="M25" s="256">
        <v>7735.9166507034897</v>
      </c>
      <c r="N25" s="255">
        <v>7104.0799798171502</v>
      </c>
      <c r="O25" s="256">
        <v>7735.9166507034897</v>
      </c>
      <c r="P25" s="26">
        <f t="shared" si="0"/>
        <v>0</v>
      </c>
      <c r="Q25" s="26">
        <f t="shared" si="1"/>
        <v>-2348.2561126648702</v>
      </c>
    </row>
    <row r="26" spans="1:17" ht="12.6" customHeight="1" x14ac:dyDescent="0.2">
      <c r="A26" s="253">
        <v>0.875</v>
      </c>
      <c r="B26" s="254">
        <v>2592.8167651224599</v>
      </c>
      <c r="C26" s="255">
        <v>5158.2580179666202</v>
      </c>
      <c r="D26" s="255">
        <v>627.99088571963796</v>
      </c>
      <c r="E26" s="255">
        <v>488.55418085366603</v>
      </c>
      <c r="F26" s="255">
        <v>142.40788732431901</v>
      </c>
      <c r="G26" s="255">
        <v>830.07900627163201</v>
      </c>
      <c r="H26" s="255">
        <v>0</v>
      </c>
      <c r="I26" s="255">
        <v>66.003143332797606</v>
      </c>
      <c r="J26" s="255">
        <v>-2528.4725438819501</v>
      </c>
      <c r="K26" s="255">
        <v>0</v>
      </c>
      <c r="L26" s="255">
        <v>-626.98483070902898</v>
      </c>
      <c r="M26" s="256">
        <v>7377.6373427091803</v>
      </c>
      <c r="N26" s="255">
        <v>6750.6525120001497</v>
      </c>
      <c r="O26" s="256">
        <v>7377.6373427091803</v>
      </c>
      <c r="P26" s="26">
        <f t="shared" si="0"/>
        <v>0</v>
      </c>
      <c r="Q26" s="26">
        <f t="shared" si="1"/>
        <v>-2528.4725438819501</v>
      </c>
    </row>
    <row r="27" spans="1:17" ht="12.6" customHeight="1" x14ac:dyDescent="0.2">
      <c r="A27" s="253">
        <v>0.91666666666666696</v>
      </c>
      <c r="B27" s="254">
        <v>2594.1974770625902</v>
      </c>
      <c r="C27" s="255">
        <v>5129.1710877688502</v>
      </c>
      <c r="D27" s="255">
        <v>631.36261340448402</v>
      </c>
      <c r="E27" s="255">
        <v>447.45612295934001</v>
      </c>
      <c r="F27" s="255">
        <v>136.43603066484999</v>
      </c>
      <c r="G27" s="255">
        <v>422.41856325424402</v>
      </c>
      <c r="H27" s="255">
        <v>0</v>
      </c>
      <c r="I27" s="255">
        <v>74.633101410206606</v>
      </c>
      <c r="J27" s="255">
        <v>-2121.4394598834801</v>
      </c>
      <c r="K27" s="255">
        <v>0</v>
      </c>
      <c r="L27" s="255">
        <v>-617.17100396193905</v>
      </c>
      <c r="M27" s="256">
        <v>7314.2355366410902</v>
      </c>
      <c r="N27" s="255">
        <v>6697.06453267915</v>
      </c>
      <c r="O27" s="256">
        <v>7314.2355366410902</v>
      </c>
      <c r="P27" s="26">
        <f t="shared" si="0"/>
        <v>0</v>
      </c>
      <c r="Q27" s="26">
        <f t="shared" si="1"/>
        <v>-2121.4394598834801</v>
      </c>
    </row>
    <row r="28" spans="1:17" ht="12.6" customHeight="1" x14ac:dyDescent="0.2">
      <c r="A28" s="251">
        <v>0.95833333333333304</v>
      </c>
      <c r="B28" s="252">
        <v>2594.7627558453901</v>
      </c>
      <c r="C28" s="252">
        <v>4950.0915271240001</v>
      </c>
      <c r="D28" s="252">
        <v>610.49234517699801</v>
      </c>
      <c r="E28" s="252">
        <v>443.04732885773302</v>
      </c>
      <c r="F28" s="252">
        <v>128.71827294120399</v>
      </c>
      <c r="G28" s="252">
        <v>0</v>
      </c>
      <c r="H28" s="252">
        <v>0</v>
      </c>
      <c r="I28" s="252">
        <v>83.010950176290393</v>
      </c>
      <c r="J28" s="252">
        <v>-1806.2438693446099</v>
      </c>
      <c r="K28" s="252">
        <v>0</v>
      </c>
      <c r="L28" s="252">
        <v>-596.00978211317704</v>
      </c>
      <c r="M28" s="252">
        <v>7003.8793107770098</v>
      </c>
      <c r="N28" s="252">
        <v>6407.8695286638304</v>
      </c>
      <c r="O28" s="252">
        <v>7003.8793107770098</v>
      </c>
      <c r="P28" s="26">
        <f t="shared" si="0"/>
        <v>0</v>
      </c>
      <c r="Q28" s="26">
        <f t="shared" si="1"/>
        <v>-1806.2438693446099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380</v>
      </c>
      <c r="B31" s="381"/>
      <c r="C31" s="381"/>
      <c r="D31" s="381"/>
      <c r="E31" s="193" t="s">
        <v>4</v>
      </c>
      <c r="F31" s="193" t="s">
        <v>381</v>
      </c>
    </row>
    <row r="32" spans="1:17" x14ac:dyDescent="0.2">
      <c r="A32" s="520" t="s">
        <v>356</v>
      </c>
      <c r="B32" s="520"/>
      <c r="C32" s="520"/>
      <c r="D32" s="520"/>
      <c r="E32" s="177">
        <f>SUM(E33:E42)</f>
        <v>6200.9979699297037</v>
      </c>
      <c r="F32" s="382">
        <f t="shared" ref="F32:F42" si="2">E32/$E$32</f>
        <v>1</v>
      </c>
    </row>
    <row r="33" spans="1:6" x14ac:dyDescent="0.2">
      <c r="A33" s="515" t="s">
        <v>382</v>
      </c>
      <c r="B33" s="515"/>
      <c r="C33" s="515"/>
      <c r="D33" s="515"/>
      <c r="E33" s="161">
        <f t="array" ref="E33:E42">TRANSPOSE(INDEX(B5:K28,MATCH(MIN(M5:M28),M5:M28,0),0))</f>
        <v>2597.17561970818</v>
      </c>
      <c r="F33" s="383">
        <f t="shared" si="2"/>
        <v>0.41883187711116476</v>
      </c>
    </row>
    <row r="34" spans="1:6" x14ac:dyDescent="0.2">
      <c r="A34" s="515" t="s">
        <v>383</v>
      </c>
      <c r="B34" s="515"/>
      <c r="C34" s="515"/>
      <c r="D34" s="516"/>
      <c r="E34" s="158">
        <v>4786.8994012843896</v>
      </c>
      <c r="F34" s="384">
        <f t="shared" si="2"/>
        <v>0.77195629227704055</v>
      </c>
    </row>
    <row r="35" spans="1:6" x14ac:dyDescent="0.2">
      <c r="A35" s="515" t="s">
        <v>386</v>
      </c>
      <c r="B35" s="515"/>
      <c r="C35" s="515"/>
      <c r="D35" s="516"/>
      <c r="E35" s="158">
        <v>273.80283595606699</v>
      </c>
      <c r="F35" s="384">
        <f t="shared" si="2"/>
        <v>4.4154640476228198E-2</v>
      </c>
    </row>
    <row r="36" spans="1:6" x14ac:dyDescent="0.2">
      <c r="A36" s="370" t="s">
        <v>387</v>
      </c>
      <c r="B36" s="385"/>
      <c r="C36" s="385"/>
      <c r="D36" s="385"/>
      <c r="E36" s="158">
        <v>441.80855899987898</v>
      </c>
      <c r="F36" s="384">
        <f t="shared" si="2"/>
        <v>7.1247976719606546E-2</v>
      </c>
    </row>
    <row r="37" spans="1:6" x14ac:dyDescent="0.2">
      <c r="A37" s="515" t="s">
        <v>384</v>
      </c>
      <c r="B37" s="515"/>
      <c r="C37" s="515"/>
      <c r="D37" s="516"/>
      <c r="E37" s="158">
        <v>135.496778510393</v>
      </c>
      <c r="F37" s="384">
        <f t="shared" si="2"/>
        <v>2.1850801946308174E-2</v>
      </c>
    </row>
    <row r="38" spans="1:6" x14ac:dyDescent="0.2">
      <c r="A38" s="515" t="s">
        <v>388</v>
      </c>
      <c r="B38" s="515"/>
      <c r="C38" s="515"/>
      <c r="D38" s="516"/>
      <c r="E38" s="158">
        <v>0</v>
      </c>
      <c r="F38" s="384">
        <f t="shared" si="2"/>
        <v>0</v>
      </c>
    </row>
    <row r="39" spans="1:6" x14ac:dyDescent="0.2">
      <c r="A39" s="515" t="s">
        <v>389</v>
      </c>
      <c r="B39" s="515"/>
      <c r="C39" s="515"/>
      <c r="D39" s="516"/>
      <c r="E39" s="158">
        <v>0</v>
      </c>
      <c r="F39" s="384">
        <f t="shared" si="2"/>
        <v>0</v>
      </c>
    </row>
    <row r="40" spans="1:6" x14ac:dyDescent="0.2">
      <c r="A40" s="515" t="s">
        <v>390</v>
      </c>
      <c r="B40" s="515"/>
      <c r="C40" s="515"/>
      <c r="D40" s="516"/>
      <c r="E40" s="158">
        <v>113.722259972846</v>
      </c>
      <c r="F40" s="384">
        <f t="shared" si="2"/>
        <v>1.833934804112429E-2</v>
      </c>
    </row>
    <row r="41" spans="1:6" x14ac:dyDescent="0.2">
      <c r="A41" s="515" t="s">
        <v>377</v>
      </c>
      <c r="B41" s="515"/>
      <c r="C41" s="515"/>
      <c r="D41" s="516"/>
      <c r="E41" s="158">
        <v>-1296.9213249260199</v>
      </c>
      <c r="F41" s="384">
        <f t="shared" si="2"/>
        <v>-0.20914719392187162</v>
      </c>
    </row>
    <row r="42" spans="1:6" x14ac:dyDescent="0.2">
      <c r="A42" s="515" t="s">
        <v>94</v>
      </c>
      <c r="B42" s="515"/>
      <c r="C42" s="515"/>
      <c r="D42" s="515"/>
      <c r="E42" s="161">
        <v>-850.98615957603101</v>
      </c>
      <c r="F42" s="383">
        <f t="shared" si="2"/>
        <v>-0.13723374264960098</v>
      </c>
    </row>
    <row r="43" spans="1:6" x14ac:dyDescent="0.2">
      <c r="A43" s="15"/>
      <c r="B43" s="15"/>
      <c r="C43" s="15"/>
      <c r="D43" s="15"/>
      <c r="E43" s="15"/>
      <c r="F43" s="14" t="s">
        <v>385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2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0"/>
  <sheetViews>
    <sheetView showGridLines="0" zoomScaleNormal="100" zoomScaleSheetLayoutView="100" workbookViewId="0"/>
  </sheetViews>
  <sheetFormatPr defaultColWidth="9.140625" defaultRowHeight="12" x14ac:dyDescent="0.2"/>
  <cols>
    <col min="1" max="1" width="5.5703125" style="9" customWidth="1"/>
    <col min="2" max="2" width="20.5703125" style="9" customWidth="1"/>
    <col min="3" max="10" width="9.140625" style="9" customWidth="1"/>
    <col min="11" max="16384" width="9.140625" style="9"/>
  </cols>
  <sheetData>
    <row r="1" spans="1:12" s="44" customFormat="1" ht="18.75" x14ac:dyDescent="0.3">
      <c r="A1" s="128" t="s">
        <v>182</v>
      </c>
    </row>
    <row r="2" spans="1:12" s="45" customFormat="1" ht="6" customHeight="1" x14ac:dyDescent="0.25"/>
    <row r="3" spans="1:12" s="45" customFormat="1" ht="24.75" customHeight="1" x14ac:dyDescent="0.25">
      <c r="A3" s="367" t="s">
        <v>190</v>
      </c>
      <c r="B3" s="56" t="s">
        <v>191</v>
      </c>
      <c r="D3" s="365"/>
      <c r="E3" s="365"/>
      <c r="F3" s="365"/>
      <c r="G3" s="366"/>
      <c r="H3" s="366"/>
      <c r="I3" s="366"/>
    </row>
    <row r="4" spans="1:12" s="45" customFormat="1" ht="24.75" customHeight="1" x14ac:dyDescent="0.25">
      <c r="A4" s="367" t="s">
        <v>118</v>
      </c>
      <c r="B4" s="56" t="s">
        <v>119</v>
      </c>
      <c r="D4" s="366"/>
      <c r="E4" s="366"/>
      <c r="F4" s="366"/>
      <c r="G4" s="366"/>
      <c r="H4" s="366"/>
      <c r="I4" s="366"/>
      <c r="J4" s="46"/>
    </row>
    <row r="5" spans="1:12" s="45" customFormat="1" ht="24.75" customHeight="1" x14ac:dyDescent="0.25">
      <c r="A5" s="367" t="s">
        <v>46</v>
      </c>
      <c r="B5" s="56" t="s">
        <v>130</v>
      </c>
      <c r="D5" s="366"/>
      <c r="E5" s="366"/>
      <c r="F5" s="366"/>
      <c r="G5" s="366"/>
      <c r="H5" s="366"/>
      <c r="I5" s="366"/>
      <c r="J5" s="46"/>
    </row>
    <row r="6" spans="1:12" s="45" customFormat="1" ht="24.75" customHeight="1" x14ac:dyDescent="0.25">
      <c r="A6" s="367" t="s">
        <v>7</v>
      </c>
      <c r="B6" s="56" t="s">
        <v>127</v>
      </c>
      <c r="D6" s="366"/>
      <c r="E6" s="366"/>
      <c r="F6" s="366"/>
      <c r="G6" s="366"/>
      <c r="H6" s="366"/>
      <c r="I6" s="366"/>
      <c r="J6" s="46"/>
    </row>
    <row r="7" spans="1:12" s="45" customFormat="1" ht="24.75" customHeight="1" x14ac:dyDescent="0.25">
      <c r="A7" s="367" t="s">
        <v>132</v>
      </c>
      <c r="B7" s="56" t="s">
        <v>133</v>
      </c>
      <c r="D7" s="366"/>
      <c r="E7" s="366"/>
      <c r="F7" s="366"/>
      <c r="G7" s="366"/>
      <c r="H7" s="366"/>
      <c r="I7" s="366"/>
      <c r="J7" s="46"/>
      <c r="K7" s="47"/>
    </row>
    <row r="8" spans="1:12" s="45" customFormat="1" ht="24.75" customHeight="1" x14ac:dyDescent="0.25">
      <c r="A8" s="367" t="s">
        <v>140</v>
      </c>
      <c r="B8" s="56" t="s">
        <v>141</v>
      </c>
      <c r="D8" s="366"/>
      <c r="E8" s="366"/>
      <c r="F8" s="366"/>
      <c r="G8" s="366"/>
      <c r="H8" s="366"/>
      <c r="I8" s="366"/>
      <c r="J8" s="48"/>
    </row>
    <row r="9" spans="1:12" s="45" customFormat="1" ht="24.75" customHeight="1" x14ac:dyDescent="0.25">
      <c r="A9" s="367" t="s">
        <v>144</v>
      </c>
      <c r="B9" s="56" t="s">
        <v>145</v>
      </c>
      <c r="D9" s="366"/>
      <c r="E9" s="366"/>
      <c r="F9" s="366"/>
      <c r="G9" s="366"/>
      <c r="H9" s="366"/>
      <c r="I9" s="366"/>
    </row>
    <row r="10" spans="1:12" s="45" customFormat="1" ht="24.75" customHeight="1" x14ac:dyDescent="0.25">
      <c r="A10" s="367" t="s">
        <v>146</v>
      </c>
      <c r="B10" s="56" t="s">
        <v>147</v>
      </c>
      <c r="D10" s="366"/>
      <c r="E10" s="366"/>
      <c r="F10" s="366"/>
      <c r="G10" s="366"/>
      <c r="H10" s="366"/>
      <c r="I10" s="366"/>
    </row>
    <row r="11" spans="1:12" s="45" customFormat="1" ht="24.75" customHeight="1" x14ac:dyDescent="0.25">
      <c r="A11" s="367" t="s">
        <v>177</v>
      </c>
      <c r="B11" s="56" t="s">
        <v>178</v>
      </c>
      <c r="D11" s="366"/>
      <c r="E11" s="366"/>
      <c r="F11" s="366"/>
      <c r="G11" s="366"/>
      <c r="H11" s="366"/>
      <c r="I11" s="366"/>
    </row>
    <row r="12" spans="1:12" s="45" customFormat="1" ht="24.75" customHeight="1" x14ac:dyDescent="0.25">
      <c r="A12" s="367" t="s">
        <v>120</v>
      </c>
      <c r="B12" s="56" t="s">
        <v>121</v>
      </c>
      <c r="D12" s="366"/>
      <c r="E12" s="366"/>
      <c r="F12" s="366"/>
      <c r="G12" s="366"/>
      <c r="H12" s="366"/>
      <c r="I12" s="366"/>
    </row>
    <row r="13" spans="1:12" s="45" customFormat="1" ht="24.75" customHeight="1" x14ac:dyDescent="0.25">
      <c r="A13" s="367" t="s">
        <v>122</v>
      </c>
      <c r="B13" s="56" t="s">
        <v>123</v>
      </c>
      <c r="D13" s="366"/>
      <c r="E13" s="366"/>
      <c r="F13" s="366"/>
      <c r="G13" s="366"/>
      <c r="H13" s="366"/>
      <c r="I13" s="366"/>
    </row>
    <row r="14" spans="1:12" s="45" customFormat="1" ht="24.75" customHeight="1" x14ac:dyDescent="0.25">
      <c r="A14" s="367" t="s">
        <v>136</v>
      </c>
      <c r="B14" s="56" t="s">
        <v>137</v>
      </c>
      <c r="D14" s="366"/>
      <c r="E14" s="366"/>
      <c r="F14" s="366"/>
      <c r="G14" s="366"/>
      <c r="H14" s="366"/>
      <c r="I14" s="366"/>
    </row>
    <row r="15" spans="1:12" s="45" customFormat="1" ht="24.75" customHeight="1" x14ac:dyDescent="0.25">
      <c r="A15" s="367" t="s">
        <v>134</v>
      </c>
      <c r="B15" s="56" t="s">
        <v>135</v>
      </c>
      <c r="D15" s="366"/>
      <c r="E15" s="366"/>
      <c r="F15" s="366"/>
      <c r="G15" s="366"/>
      <c r="H15" s="366"/>
      <c r="I15" s="366"/>
      <c r="K15" s="48"/>
      <c r="L15" s="48"/>
    </row>
    <row r="16" spans="1:12" s="45" customFormat="1" ht="24.75" customHeight="1" x14ac:dyDescent="0.25">
      <c r="A16" s="367" t="s">
        <v>22</v>
      </c>
      <c r="B16" s="56" t="s">
        <v>124</v>
      </c>
      <c r="D16" s="366"/>
      <c r="E16" s="366"/>
      <c r="F16" s="366"/>
      <c r="G16" s="366"/>
      <c r="H16" s="366"/>
      <c r="I16" s="366"/>
      <c r="K16" s="48"/>
      <c r="L16" s="48"/>
    </row>
    <row r="17" spans="1:12" s="45" customFormat="1" ht="24.75" customHeight="1" x14ac:dyDescent="0.25">
      <c r="A17" s="367" t="s">
        <v>44</v>
      </c>
      <c r="B17" s="56" t="s">
        <v>131</v>
      </c>
      <c r="D17" s="366"/>
      <c r="E17" s="366"/>
      <c r="F17" s="366"/>
      <c r="G17" s="366"/>
      <c r="H17" s="366"/>
      <c r="I17" s="366"/>
      <c r="K17" s="48"/>
      <c r="L17" s="48"/>
    </row>
    <row r="18" spans="1:12" s="45" customFormat="1" ht="24.75" customHeight="1" x14ac:dyDescent="0.25">
      <c r="A18" s="367" t="s">
        <v>138</v>
      </c>
      <c r="B18" s="56" t="s">
        <v>139</v>
      </c>
      <c r="D18" s="366"/>
      <c r="E18" s="366"/>
      <c r="F18" s="366"/>
      <c r="G18" s="366"/>
      <c r="H18" s="366"/>
      <c r="I18" s="366"/>
      <c r="K18" s="48"/>
      <c r="L18" s="48"/>
    </row>
    <row r="19" spans="1:12" s="45" customFormat="1" ht="24.75" customHeight="1" x14ac:dyDescent="0.25">
      <c r="A19" s="367" t="s">
        <v>125</v>
      </c>
      <c r="B19" s="56" t="s">
        <v>126</v>
      </c>
      <c r="D19" s="366"/>
      <c r="E19" s="366"/>
      <c r="F19" s="366"/>
      <c r="G19" s="366"/>
      <c r="H19" s="366"/>
      <c r="I19" s="366"/>
      <c r="K19" s="48"/>
      <c r="L19" s="48"/>
    </row>
    <row r="20" spans="1:12" s="45" customFormat="1" ht="24.75" customHeight="1" x14ac:dyDescent="0.25">
      <c r="A20" s="367" t="s">
        <v>150</v>
      </c>
      <c r="B20" s="56" t="s">
        <v>148</v>
      </c>
      <c r="D20" s="366"/>
      <c r="E20" s="366"/>
      <c r="F20" s="366"/>
      <c r="G20" s="366"/>
      <c r="H20" s="366"/>
      <c r="I20" s="366"/>
      <c r="K20" s="48"/>
      <c r="L20" s="48"/>
    </row>
    <row r="21" spans="1:12" s="45" customFormat="1" ht="24.75" customHeight="1" x14ac:dyDescent="0.25">
      <c r="A21" s="367" t="s">
        <v>142</v>
      </c>
      <c r="B21" s="56" t="s">
        <v>143</v>
      </c>
      <c r="D21" s="366"/>
      <c r="E21" s="366"/>
      <c r="F21" s="366"/>
      <c r="G21" s="366"/>
      <c r="H21" s="366"/>
      <c r="I21" s="366"/>
      <c r="K21" s="48"/>
      <c r="L21" s="48"/>
    </row>
    <row r="22" spans="1:12" s="45" customFormat="1" ht="24.75" customHeight="1" x14ac:dyDescent="0.25">
      <c r="A22" s="367" t="s">
        <v>128</v>
      </c>
      <c r="B22" s="56" t="s">
        <v>129</v>
      </c>
      <c r="D22" s="366"/>
      <c r="E22" s="366"/>
      <c r="F22" s="366"/>
      <c r="G22" s="366"/>
      <c r="H22" s="366"/>
      <c r="I22" s="366"/>
    </row>
    <row r="23" spans="1:12" s="45" customFormat="1" ht="24.75" customHeight="1" x14ac:dyDescent="0.25">
      <c r="A23" s="367" t="s">
        <v>151</v>
      </c>
      <c r="B23" s="56" t="s">
        <v>149</v>
      </c>
    </row>
    <row r="24" spans="1:12" s="45" customFormat="1" ht="24.75" customHeight="1" x14ac:dyDescent="0.25">
      <c r="A24" s="367"/>
      <c r="B24" s="56"/>
    </row>
    <row r="25" spans="1:12" s="45" customFormat="1" ht="24.75" customHeight="1" x14ac:dyDescent="0.25">
      <c r="A25" s="367"/>
      <c r="B25" s="56"/>
    </row>
    <row r="26" spans="1:12" s="45" customFormat="1" ht="24.75" customHeight="1" x14ac:dyDescent="0.25">
      <c r="A26" s="367"/>
      <c r="B26" s="56"/>
    </row>
    <row r="27" spans="1:12" s="45" customFormat="1" ht="24.75" customHeight="1" x14ac:dyDescent="0.25">
      <c r="A27" s="367"/>
      <c r="B27" s="56"/>
    </row>
    <row r="28" spans="1:12" s="45" customFormat="1" ht="24.75" customHeight="1" x14ac:dyDescent="0.25">
      <c r="A28" s="367"/>
      <c r="B28" s="56"/>
    </row>
    <row r="29" spans="1:12" s="45" customFormat="1" ht="24.75" customHeight="1" x14ac:dyDescent="0.25">
      <c r="A29" s="367"/>
      <c r="B29" s="56"/>
    </row>
    <row r="30" spans="1:12" s="45" customFormat="1" ht="24.75" customHeight="1" x14ac:dyDescent="0.25">
      <c r="A30" s="367"/>
      <c r="B30" s="56"/>
    </row>
    <row r="31" spans="1:12" s="45" customFormat="1" ht="24.75" customHeight="1" x14ac:dyDescent="0.25">
      <c r="A31" s="367"/>
      <c r="B31" s="56"/>
    </row>
    <row r="32" spans="1:12" s="45" customFormat="1" ht="24.75" customHeight="1" x14ac:dyDescent="0.25">
      <c r="A32" s="367"/>
      <c r="B32" s="56"/>
    </row>
    <row r="33" spans="1:10" s="45" customFormat="1" ht="24.75" customHeight="1" x14ac:dyDescent="0.25">
      <c r="A33" s="367"/>
      <c r="B33" s="56"/>
    </row>
    <row r="34" spans="1:10" s="45" customFormat="1" ht="22.5" customHeight="1" x14ac:dyDescent="0.25">
      <c r="A34" s="367"/>
      <c r="B34" s="56"/>
    </row>
    <row r="35" spans="1:10" s="45" customFormat="1" ht="15" x14ac:dyDescent="0.25">
      <c r="A35" s="46" t="s">
        <v>275</v>
      </c>
    </row>
    <row r="36" spans="1:10" s="56" customFormat="1" ht="24.75" customHeight="1" x14ac:dyDescent="0.2">
      <c r="A36" s="369" t="s">
        <v>276</v>
      </c>
    </row>
    <row r="37" spans="1:10" s="45" customFormat="1" ht="15" x14ac:dyDescent="0.25">
      <c r="A37" s="46" t="s">
        <v>195</v>
      </c>
    </row>
    <row r="38" spans="1:10" s="56" customFormat="1" ht="24.75" customHeight="1" x14ac:dyDescent="0.2">
      <c r="A38" s="369" t="s">
        <v>196</v>
      </c>
    </row>
    <row r="39" spans="1:10" s="45" customFormat="1" ht="15" x14ac:dyDescent="0.25">
      <c r="A39" s="46" t="s">
        <v>153</v>
      </c>
    </row>
    <row r="40" spans="1:10" s="56" customFormat="1" ht="39.75" customHeight="1" x14ac:dyDescent="0.2">
      <c r="A40" s="444" t="s">
        <v>422</v>
      </c>
      <c r="B40" s="444"/>
      <c r="C40" s="444"/>
      <c r="D40" s="444"/>
      <c r="E40" s="444"/>
      <c r="F40" s="444"/>
      <c r="G40" s="444"/>
      <c r="H40" s="444"/>
      <c r="I40" s="444"/>
      <c r="J40" s="444"/>
    </row>
    <row r="41" spans="1:10" s="45" customFormat="1" ht="15" x14ac:dyDescent="0.25">
      <c r="A41" s="46" t="s">
        <v>174</v>
      </c>
    </row>
    <row r="42" spans="1:10" s="56" customFormat="1" ht="24.75" customHeight="1" x14ac:dyDescent="0.2">
      <c r="A42" s="369" t="s">
        <v>193</v>
      </c>
      <c r="B42" s="368"/>
    </row>
    <row r="43" spans="1:10" s="45" customFormat="1" ht="15" x14ac:dyDescent="0.25">
      <c r="A43" s="46" t="s">
        <v>361</v>
      </c>
    </row>
    <row r="44" spans="1:10" s="56" customFormat="1" ht="54.75" customHeight="1" x14ac:dyDescent="0.2">
      <c r="A44" s="443" t="s">
        <v>373</v>
      </c>
      <c r="B44" s="443"/>
      <c r="C44" s="443"/>
      <c r="D44" s="443"/>
      <c r="E44" s="443"/>
      <c r="F44" s="443"/>
      <c r="G44" s="443"/>
      <c r="H44" s="443"/>
      <c r="I44" s="443"/>
      <c r="J44" s="443"/>
    </row>
    <row r="45" spans="1:10" s="45" customFormat="1" ht="15" x14ac:dyDescent="0.25">
      <c r="A45" s="46" t="s">
        <v>366</v>
      </c>
    </row>
    <row r="46" spans="1:10" s="56" customFormat="1" ht="24.75" customHeight="1" x14ac:dyDescent="0.2">
      <c r="A46" s="369" t="s">
        <v>371</v>
      </c>
    </row>
    <row r="47" spans="1:10" s="45" customFormat="1" ht="18" x14ac:dyDescent="0.35">
      <c r="A47" s="46" t="s">
        <v>362</v>
      </c>
    </row>
    <row r="48" spans="1:10" s="45" customFormat="1" ht="69.75" customHeight="1" x14ac:dyDescent="0.25">
      <c r="A48" s="443" t="s">
        <v>424</v>
      </c>
      <c r="B48" s="443"/>
      <c r="C48" s="443"/>
      <c r="D48" s="443"/>
      <c r="E48" s="443"/>
      <c r="F48" s="443"/>
      <c r="G48" s="443"/>
      <c r="H48" s="443"/>
      <c r="I48" s="443"/>
      <c r="J48" s="443"/>
    </row>
    <row r="49" spans="1:10" s="45" customFormat="1" ht="18" x14ac:dyDescent="0.35">
      <c r="A49" s="46" t="s">
        <v>363</v>
      </c>
    </row>
    <row r="50" spans="1:10" s="56" customFormat="1" ht="24.75" customHeight="1" x14ac:dyDescent="0.2">
      <c r="A50" s="369" t="s">
        <v>368</v>
      </c>
    </row>
    <row r="51" spans="1:10" s="45" customFormat="1" ht="15" x14ac:dyDescent="0.25">
      <c r="A51" s="46" t="s">
        <v>364</v>
      </c>
    </row>
    <row r="52" spans="1:10" s="56" customFormat="1" ht="24.75" customHeight="1" x14ac:dyDescent="0.2">
      <c r="A52" s="369" t="s">
        <v>369</v>
      </c>
    </row>
    <row r="53" spans="1:10" s="45" customFormat="1" ht="15" x14ac:dyDescent="0.25">
      <c r="A53" s="46" t="s">
        <v>365</v>
      </c>
    </row>
    <row r="54" spans="1:10" s="56" customFormat="1" ht="24.75" customHeight="1" x14ac:dyDescent="0.2">
      <c r="A54" s="369" t="s">
        <v>370</v>
      </c>
    </row>
    <row r="55" spans="1:10" s="45" customFormat="1" ht="15" x14ac:dyDescent="0.25">
      <c r="A55" s="46" t="s">
        <v>152</v>
      </c>
    </row>
    <row r="56" spans="1:10" s="56" customFormat="1" ht="24.75" customHeight="1" x14ac:dyDescent="0.2">
      <c r="A56" s="369" t="s">
        <v>192</v>
      </c>
    </row>
    <row r="57" spans="1:10" s="45" customFormat="1" ht="15" x14ac:dyDescent="0.25">
      <c r="A57" s="46" t="s">
        <v>367</v>
      </c>
    </row>
    <row r="58" spans="1:10" s="56" customFormat="1" ht="24.75" customHeight="1" x14ac:dyDescent="0.2">
      <c r="A58" s="369" t="s">
        <v>372</v>
      </c>
    </row>
    <row r="59" spans="1:10" s="45" customFormat="1" ht="15" x14ac:dyDescent="0.25">
      <c r="A59" s="46" t="s">
        <v>197</v>
      </c>
    </row>
    <row r="60" spans="1:10" s="45" customFormat="1" ht="39.75" customHeight="1" x14ac:dyDescent="0.25">
      <c r="A60" s="443" t="s">
        <v>253</v>
      </c>
      <c r="B60" s="443"/>
      <c r="C60" s="443"/>
      <c r="D60" s="443"/>
      <c r="E60" s="443"/>
      <c r="F60" s="443"/>
      <c r="G60" s="443"/>
      <c r="H60" s="443"/>
      <c r="I60" s="443"/>
      <c r="J60" s="443"/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436</v>
      </c>
      <c r="B1" s="175"/>
      <c r="N1" s="62"/>
      <c r="O1" s="129" t="str">
        <f>Titulní!A35</f>
        <v>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377</v>
      </c>
      <c r="K3" s="373" t="s">
        <v>94</v>
      </c>
      <c r="L3" s="373" t="s">
        <v>211</v>
      </c>
      <c r="M3" s="373" t="s">
        <v>355</v>
      </c>
      <c r="N3" s="373" t="s">
        <v>375</v>
      </c>
      <c r="O3" s="373" t="s">
        <v>376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378</v>
      </c>
      <c r="Q4" s="379" t="s">
        <v>379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3151.48536404469</v>
      </c>
      <c r="C5" s="376">
        <v>3587.6662513688998</v>
      </c>
      <c r="D5" s="376">
        <v>247.18036361933</v>
      </c>
      <c r="E5" s="376">
        <v>440.86839876873501</v>
      </c>
      <c r="F5" s="376">
        <v>119.626770350627</v>
      </c>
      <c r="G5" s="376">
        <v>0</v>
      </c>
      <c r="H5" s="376">
        <v>0</v>
      </c>
      <c r="I5" s="376">
        <v>241.68537172707599</v>
      </c>
      <c r="J5" s="376">
        <v>-709.52449769207897</v>
      </c>
      <c r="K5" s="376">
        <v>-359.53582439094401</v>
      </c>
      <c r="L5" s="376">
        <v>-522.70850679483897</v>
      </c>
      <c r="M5" s="376">
        <v>6719.4521977963404</v>
      </c>
      <c r="N5" s="376">
        <v>6196.7436910015003</v>
      </c>
      <c r="O5" s="376">
        <v>6719.4521977963404</v>
      </c>
      <c r="P5" s="26">
        <f t="shared" ref="P5:P28" si="0">IF(J5&lt;0,0,J5)</f>
        <v>0</v>
      </c>
      <c r="Q5" s="26">
        <f t="shared" ref="Q5:Q28" si="1">IF(J5&lt;0,J5,0)</f>
        <v>-709.52449769207897</v>
      </c>
    </row>
    <row r="6" spans="1:27" ht="12.6" customHeight="1" x14ac:dyDescent="0.2">
      <c r="A6" s="253">
        <v>4.1666666666666664E-2</v>
      </c>
      <c r="B6" s="254">
        <v>3152.7595592800799</v>
      </c>
      <c r="C6" s="255">
        <v>3529.8876020377102</v>
      </c>
      <c r="D6" s="255">
        <v>252.37091096493799</v>
      </c>
      <c r="E6" s="255">
        <v>442.691024388453</v>
      </c>
      <c r="F6" s="255">
        <v>119.503581433609</v>
      </c>
      <c r="G6" s="255">
        <v>0</v>
      </c>
      <c r="H6" s="255">
        <v>0</v>
      </c>
      <c r="I6" s="255">
        <v>245.145542659554</v>
      </c>
      <c r="J6" s="255">
        <v>-656.92002301726495</v>
      </c>
      <c r="K6" s="255">
        <v>-431.88133599081499</v>
      </c>
      <c r="L6" s="255">
        <v>-517.77695124898105</v>
      </c>
      <c r="M6" s="256">
        <v>6653.5568617562603</v>
      </c>
      <c r="N6" s="255">
        <v>6135.77991050728</v>
      </c>
      <c r="O6" s="256">
        <v>6653.5568617562603</v>
      </c>
      <c r="P6" s="26">
        <f t="shared" si="0"/>
        <v>0</v>
      </c>
      <c r="Q6" s="26">
        <f t="shared" si="1"/>
        <v>-656.92002301726495</v>
      </c>
    </row>
    <row r="7" spans="1:27" ht="12.6" customHeight="1" x14ac:dyDescent="0.2">
      <c r="A7" s="253">
        <v>8.3333333333333301E-2</v>
      </c>
      <c r="B7" s="254">
        <v>3156.4720531758699</v>
      </c>
      <c r="C7" s="255">
        <v>3525.9929246857901</v>
      </c>
      <c r="D7" s="255">
        <v>252.63152404479899</v>
      </c>
      <c r="E7" s="255">
        <v>438.46267488289101</v>
      </c>
      <c r="F7" s="255">
        <v>119.472861553928</v>
      </c>
      <c r="G7" s="255">
        <v>0</v>
      </c>
      <c r="H7" s="255">
        <v>0</v>
      </c>
      <c r="I7" s="255">
        <v>236.588047780381</v>
      </c>
      <c r="J7" s="255">
        <v>-599.21019082617602</v>
      </c>
      <c r="K7" s="255">
        <v>-430.71532339714599</v>
      </c>
      <c r="L7" s="255">
        <v>-517.29370669276102</v>
      </c>
      <c r="M7" s="256">
        <v>6699.6945719003297</v>
      </c>
      <c r="N7" s="255">
        <v>6182.40086520757</v>
      </c>
      <c r="O7" s="256">
        <v>6699.6945719003297</v>
      </c>
      <c r="P7" s="26">
        <f t="shared" si="0"/>
        <v>0</v>
      </c>
      <c r="Q7" s="26">
        <f t="shared" si="1"/>
        <v>-599.21019082617602</v>
      </c>
    </row>
    <row r="8" spans="1:27" ht="12.6" customHeight="1" x14ac:dyDescent="0.2">
      <c r="A8" s="253">
        <v>0.125</v>
      </c>
      <c r="B8" s="254">
        <v>3162.0441165625398</v>
      </c>
      <c r="C8" s="255">
        <v>3509.5654116484102</v>
      </c>
      <c r="D8" s="255">
        <v>251.132999281699</v>
      </c>
      <c r="E8" s="255">
        <v>440.18631347270201</v>
      </c>
      <c r="F8" s="255">
        <v>118.307019412069</v>
      </c>
      <c r="G8" s="255">
        <v>0</v>
      </c>
      <c r="H8" s="255">
        <v>0</v>
      </c>
      <c r="I8" s="255">
        <v>237.341054675685</v>
      </c>
      <c r="J8" s="255">
        <v>-593.95831588446401</v>
      </c>
      <c r="K8" s="255">
        <v>-461.675206557416</v>
      </c>
      <c r="L8" s="255">
        <v>-516.19044661470105</v>
      </c>
      <c r="M8" s="256">
        <v>6662.9433926112297</v>
      </c>
      <c r="N8" s="255">
        <v>6146.7529459965199</v>
      </c>
      <c r="O8" s="256">
        <v>6662.9433926112297</v>
      </c>
      <c r="P8" s="26">
        <f t="shared" si="0"/>
        <v>0</v>
      </c>
      <c r="Q8" s="26">
        <f t="shared" si="1"/>
        <v>-593.95831588446401</v>
      </c>
    </row>
    <row r="9" spans="1:27" ht="12.6" customHeight="1" x14ac:dyDescent="0.2">
      <c r="A9" s="253">
        <v>0.16666666666666699</v>
      </c>
      <c r="B9" s="254">
        <v>3165.7933090857</v>
      </c>
      <c r="C9" s="255">
        <v>3582.2669430071601</v>
      </c>
      <c r="D9" s="255">
        <v>260.16425025905801</v>
      </c>
      <c r="E9" s="255">
        <v>444.02396035371498</v>
      </c>
      <c r="F9" s="255">
        <v>118.287721341896</v>
      </c>
      <c r="G9" s="255">
        <v>0</v>
      </c>
      <c r="H9" s="255">
        <v>0</v>
      </c>
      <c r="I9" s="255">
        <v>245.93325597602001</v>
      </c>
      <c r="J9" s="255">
        <v>-532.04156484931696</v>
      </c>
      <c r="K9" s="255">
        <v>-542.58435783012897</v>
      </c>
      <c r="L9" s="255">
        <v>-523.34830524721497</v>
      </c>
      <c r="M9" s="256">
        <v>6741.8435173441003</v>
      </c>
      <c r="N9" s="255">
        <v>6218.4952120968901</v>
      </c>
      <c r="O9" s="256">
        <v>6741.8435173441003</v>
      </c>
      <c r="P9" s="26">
        <f t="shared" si="0"/>
        <v>0</v>
      </c>
      <c r="Q9" s="26">
        <f t="shared" si="1"/>
        <v>-532.04156484931696</v>
      </c>
    </row>
    <row r="10" spans="1:27" ht="12.6" customHeight="1" x14ac:dyDescent="0.2">
      <c r="A10" s="253">
        <v>0.20833333333333301</v>
      </c>
      <c r="B10" s="254">
        <v>3166.8223283365301</v>
      </c>
      <c r="C10" s="255">
        <v>3658.5285697038898</v>
      </c>
      <c r="D10" s="255">
        <v>280.86796642965498</v>
      </c>
      <c r="E10" s="255">
        <v>445.86111219547701</v>
      </c>
      <c r="F10" s="255">
        <v>118.255398583176</v>
      </c>
      <c r="G10" s="255">
        <v>0</v>
      </c>
      <c r="H10" s="255">
        <v>0</v>
      </c>
      <c r="I10" s="255">
        <v>256.05393548740301</v>
      </c>
      <c r="J10" s="255">
        <v>-671.37146257448501</v>
      </c>
      <c r="K10" s="255">
        <v>-447.86187680041701</v>
      </c>
      <c r="L10" s="255">
        <v>-530.721394852863</v>
      </c>
      <c r="M10" s="256">
        <v>6807.1559713612296</v>
      </c>
      <c r="N10" s="255">
        <v>6276.4345765083599</v>
      </c>
      <c r="O10" s="256">
        <v>6807.1559713612296</v>
      </c>
      <c r="P10" s="26">
        <f t="shared" si="0"/>
        <v>0</v>
      </c>
      <c r="Q10" s="26">
        <f t="shared" si="1"/>
        <v>-671.37146257448501</v>
      </c>
    </row>
    <row r="11" spans="1:27" ht="12.6" customHeight="1" x14ac:dyDescent="0.2">
      <c r="A11" s="253">
        <v>0.25</v>
      </c>
      <c r="B11" s="254">
        <v>3167.9164018389502</v>
      </c>
      <c r="C11" s="255">
        <v>3743.53981868239</v>
      </c>
      <c r="D11" s="255">
        <v>287.35322822563802</v>
      </c>
      <c r="E11" s="255">
        <v>475.61669862761698</v>
      </c>
      <c r="F11" s="255">
        <v>124.225606328114</v>
      </c>
      <c r="G11" s="255">
        <v>0</v>
      </c>
      <c r="H11" s="255">
        <v>2.4109680236673601</v>
      </c>
      <c r="I11" s="255">
        <v>237.74222995881999</v>
      </c>
      <c r="J11" s="255">
        <v>-621.52784201864199</v>
      </c>
      <c r="K11" s="255">
        <v>-422.96527004320399</v>
      </c>
      <c r="L11" s="255">
        <v>-539.98091987905502</v>
      </c>
      <c r="M11" s="256">
        <v>6994.3118396233604</v>
      </c>
      <c r="N11" s="255">
        <v>6454.3309197443004</v>
      </c>
      <c r="O11" s="256">
        <v>6994.3118396233604</v>
      </c>
      <c r="P11" s="26">
        <f t="shared" si="0"/>
        <v>0</v>
      </c>
      <c r="Q11" s="26">
        <f t="shared" si="1"/>
        <v>-621.52784201864199</v>
      </c>
    </row>
    <row r="12" spans="1:27" ht="12.6" customHeight="1" x14ac:dyDescent="0.2">
      <c r="A12" s="253">
        <v>0.29166666666666702</v>
      </c>
      <c r="B12" s="254">
        <v>3166.48374654791</v>
      </c>
      <c r="C12" s="255">
        <v>3758.7459453116398</v>
      </c>
      <c r="D12" s="255">
        <v>289.665334246371</v>
      </c>
      <c r="E12" s="255">
        <v>480.45569734300699</v>
      </c>
      <c r="F12" s="255">
        <v>141.22689862527201</v>
      </c>
      <c r="G12" s="255">
        <v>0</v>
      </c>
      <c r="H12" s="255">
        <v>13.586759288347</v>
      </c>
      <c r="I12" s="255">
        <v>246.57142578412899</v>
      </c>
      <c r="J12" s="255">
        <v>-403.07503481917001</v>
      </c>
      <c r="K12" s="255">
        <v>-404.75965868522502</v>
      </c>
      <c r="L12" s="255">
        <v>-541.94525734869296</v>
      </c>
      <c r="M12" s="256">
        <v>7288.9011136422796</v>
      </c>
      <c r="N12" s="255">
        <v>6746.9558562935899</v>
      </c>
      <c r="O12" s="256">
        <v>7288.9011136422796</v>
      </c>
      <c r="P12" s="26">
        <f t="shared" si="0"/>
        <v>0</v>
      </c>
      <c r="Q12" s="26">
        <f t="shared" si="1"/>
        <v>-403.07503481917001</v>
      </c>
    </row>
    <row r="13" spans="1:27" ht="12.6" customHeight="1" x14ac:dyDescent="0.2">
      <c r="A13" s="253">
        <v>0.33333333333333298</v>
      </c>
      <c r="B13" s="254">
        <v>3164.8977005223201</v>
      </c>
      <c r="C13" s="255">
        <v>4034.85537429644</v>
      </c>
      <c r="D13" s="255">
        <v>286.47282357198202</v>
      </c>
      <c r="E13" s="255">
        <v>483.43362132102101</v>
      </c>
      <c r="F13" s="255">
        <v>134.39430378717401</v>
      </c>
      <c r="G13" s="255">
        <v>0</v>
      </c>
      <c r="H13" s="255">
        <v>126.27825359100601</v>
      </c>
      <c r="I13" s="255">
        <v>249.70944421051999</v>
      </c>
      <c r="J13" s="255">
        <v>-788.26032703063299</v>
      </c>
      <c r="K13" s="255">
        <v>-5.2058611642815604</v>
      </c>
      <c r="L13" s="255">
        <v>-568.06286009535904</v>
      </c>
      <c r="M13" s="256">
        <v>7686.5753331055403</v>
      </c>
      <c r="N13" s="255">
        <v>7118.5124730101797</v>
      </c>
      <c r="O13" s="256">
        <v>7686.5753331055403</v>
      </c>
      <c r="P13" s="26">
        <f t="shared" si="0"/>
        <v>0</v>
      </c>
      <c r="Q13" s="26">
        <f t="shared" si="1"/>
        <v>-788.26032703063299</v>
      </c>
    </row>
    <row r="14" spans="1:27" ht="12.6" customHeight="1" x14ac:dyDescent="0.2">
      <c r="A14" s="253">
        <v>0.375</v>
      </c>
      <c r="B14" s="254">
        <v>3166.3303354546401</v>
      </c>
      <c r="C14" s="255">
        <v>4131.8774941514603</v>
      </c>
      <c r="D14" s="255">
        <v>460.35029677896802</v>
      </c>
      <c r="E14" s="255">
        <v>490.595575870228</v>
      </c>
      <c r="F14" s="255">
        <v>128.490077532274</v>
      </c>
      <c r="G14" s="255">
        <v>0</v>
      </c>
      <c r="H14" s="255">
        <v>382.73323523825002</v>
      </c>
      <c r="I14" s="255">
        <v>214.20523386318601</v>
      </c>
      <c r="J14" s="255">
        <v>-810.24634032024596</v>
      </c>
      <c r="K14" s="255">
        <v>0</v>
      </c>
      <c r="L14" s="255">
        <v>-581.58944131318594</v>
      </c>
      <c r="M14" s="256">
        <v>8164.3359085687598</v>
      </c>
      <c r="N14" s="255">
        <v>7582.7464672555698</v>
      </c>
      <c r="O14" s="256">
        <v>8164.3359085687598</v>
      </c>
      <c r="P14" s="26">
        <f t="shared" si="0"/>
        <v>0</v>
      </c>
      <c r="Q14" s="26">
        <f t="shared" si="1"/>
        <v>-810.24634032024596</v>
      </c>
    </row>
    <row r="15" spans="1:27" ht="12.6" customHeight="1" x14ac:dyDescent="0.2">
      <c r="A15" s="253">
        <v>0.41666666666666702</v>
      </c>
      <c r="B15" s="254">
        <v>3160.94505110214</v>
      </c>
      <c r="C15" s="255">
        <v>4369.0999082169901</v>
      </c>
      <c r="D15" s="255">
        <v>921.22641681817402</v>
      </c>
      <c r="E15" s="255">
        <v>488.54247042472701</v>
      </c>
      <c r="F15" s="255">
        <v>127.805205403503</v>
      </c>
      <c r="G15" s="255">
        <v>0</v>
      </c>
      <c r="H15" s="255">
        <v>525.56527879130397</v>
      </c>
      <c r="I15" s="255">
        <v>191.558804757568</v>
      </c>
      <c r="J15" s="255">
        <v>-1209.7447051020699</v>
      </c>
      <c r="K15" s="255">
        <v>0</v>
      </c>
      <c r="L15" s="255">
        <v>-609.03035857172699</v>
      </c>
      <c r="M15" s="256">
        <v>8574.99843041235</v>
      </c>
      <c r="N15" s="255">
        <v>7965.9680718406198</v>
      </c>
      <c r="O15" s="256">
        <v>8574.99843041235</v>
      </c>
      <c r="P15" s="26">
        <f t="shared" si="0"/>
        <v>0</v>
      </c>
      <c r="Q15" s="26">
        <f t="shared" si="1"/>
        <v>-1209.7447051020699</v>
      </c>
    </row>
    <row r="16" spans="1:27" ht="12.6" customHeight="1" x14ac:dyDescent="0.2">
      <c r="A16" s="253">
        <v>0.45833333333333298</v>
      </c>
      <c r="B16" s="254">
        <v>3157.44269990678</v>
      </c>
      <c r="C16" s="255">
        <v>4417.7832945008204</v>
      </c>
      <c r="D16" s="255">
        <v>1041.8268619174901</v>
      </c>
      <c r="E16" s="255">
        <v>487.90502755246001</v>
      </c>
      <c r="F16" s="255">
        <v>128.80516252852999</v>
      </c>
      <c r="G16" s="255">
        <v>0</v>
      </c>
      <c r="H16" s="255">
        <v>606.13992588026599</v>
      </c>
      <c r="I16" s="255">
        <v>186.08115948698</v>
      </c>
      <c r="J16" s="255">
        <v>-1360.4530499966299</v>
      </c>
      <c r="K16" s="255">
        <v>0</v>
      </c>
      <c r="L16" s="255">
        <v>-615.38549610228097</v>
      </c>
      <c r="M16" s="256">
        <v>8665.5310817766895</v>
      </c>
      <c r="N16" s="255">
        <v>8050.1455856744096</v>
      </c>
      <c r="O16" s="256">
        <v>8665.5310817766895</v>
      </c>
      <c r="P16" s="26">
        <f t="shared" si="0"/>
        <v>0</v>
      </c>
      <c r="Q16" s="26">
        <f t="shared" si="1"/>
        <v>-1360.4530499966299</v>
      </c>
    </row>
    <row r="17" spans="1:17" ht="12.6" customHeight="1" x14ac:dyDescent="0.2">
      <c r="A17" s="253">
        <v>0.5</v>
      </c>
      <c r="B17" s="254">
        <v>3153.1648158743501</v>
      </c>
      <c r="C17" s="255">
        <v>4487.91772373615</v>
      </c>
      <c r="D17" s="255">
        <v>1044.2114616183701</v>
      </c>
      <c r="E17" s="255">
        <v>485.95343827243897</v>
      </c>
      <c r="F17" s="255">
        <v>173.377666465479</v>
      </c>
      <c r="G17" s="255">
        <v>531.10618671854195</v>
      </c>
      <c r="H17" s="255">
        <v>541.43593422758897</v>
      </c>
      <c r="I17" s="255">
        <v>165.47141715520601</v>
      </c>
      <c r="J17" s="255">
        <v>-2080.3535255442798</v>
      </c>
      <c r="K17" s="255">
        <v>0</v>
      </c>
      <c r="L17" s="255">
        <v>-627.73599521247502</v>
      </c>
      <c r="M17" s="256">
        <v>8502.2851185238305</v>
      </c>
      <c r="N17" s="255">
        <v>7874.5491233113598</v>
      </c>
      <c r="O17" s="256">
        <v>8502.2851185238305</v>
      </c>
      <c r="P17" s="26">
        <f t="shared" si="0"/>
        <v>0</v>
      </c>
      <c r="Q17" s="26">
        <f t="shared" si="1"/>
        <v>-2080.3535255442798</v>
      </c>
    </row>
    <row r="18" spans="1:17" ht="12.6" customHeight="1" x14ac:dyDescent="0.2">
      <c r="A18" s="253">
        <v>0.54166666666666696</v>
      </c>
      <c r="B18" s="254">
        <v>3151.0967730980301</v>
      </c>
      <c r="C18" s="255">
        <v>4476.2012512975498</v>
      </c>
      <c r="D18" s="255">
        <v>1047.3430613481901</v>
      </c>
      <c r="E18" s="255">
        <v>467.46513542519</v>
      </c>
      <c r="F18" s="255">
        <v>175.118395981692</v>
      </c>
      <c r="G18" s="255">
        <v>508.43989468699903</v>
      </c>
      <c r="H18" s="255">
        <v>331.14652056797701</v>
      </c>
      <c r="I18" s="255">
        <v>123.216492755549</v>
      </c>
      <c r="J18" s="255">
        <v>-1875.17000513168</v>
      </c>
      <c r="K18" s="255">
        <v>0</v>
      </c>
      <c r="L18" s="255">
        <v>-622.46097768442803</v>
      </c>
      <c r="M18" s="256">
        <v>8404.8575200294908</v>
      </c>
      <c r="N18" s="255">
        <v>7782.39654234506</v>
      </c>
      <c r="O18" s="256">
        <v>8404.8575200294908</v>
      </c>
      <c r="P18" s="26">
        <f t="shared" si="0"/>
        <v>0</v>
      </c>
      <c r="Q18" s="26">
        <f t="shared" si="1"/>
        <v>-1875.17000513168</v>
      </c>
    </row>
    <row r="19" spans="1:17" ht="12.6" customHeight="1" x14ac:dyDescent="0.2">
      <c r="A19" s="253">
        <v>0.58333333333333304</v>
      </c>
      <c r="B19" s="254">
        <v>3151.1618069909</v>
      </c>
      <c r="C19" s="255">
        <v>4463.7982184845596</v>
      </c>
      <c r="D19" s="255">
        <v>1022.14494986078</v>
      </c>
      <c r="E19" s="255">
        <v>465.35464100934701</v>
      </c>
      <c r="F19" s="255">
        <v>129.61962788846299</v>
      </c>
      <c r="G19" s="255">
        <v>217.22523683071699</v>
      </c>
      <c r="H19" s="255">
        <v>138.63063869205601</v>
      </c>
      <c r="I19" s="255">
        <v>98.292993639151902</v>
      </c>
      <c r="J19" s="255">
        <v>-1296.7892042758499</v>
      </c>
      <c r="K19" s="255">
        <v>0</v>
      </c>
      <c r="L19" s="255">
        <v>-614.29998561755201</v>
      </c>
      <c r="M19" s="256">
        <v>8389.4389091201192</v>
      </c>
      <c r="N19" s="255">
        <v>7775.1389235025599</v>
      </c>
      <c r="O19" s="256">
        <v>8389.4389091201192</v>
      </c>
      <c r="P19" s="26">
        <f t="shared" si="0"/>
        <v>0</v>
      </c>
      <c r="Q19" s="26">
        <f t="shared" si="1"/>
        <v>-1296.7892042758499</v>
      </c>
    </row>
    <row r="20" spans="1:17" ht="12.6" customHeight="1" x14ac:dyDescent="0.2">
      <c r="A20" s="253">
        <v>0.625</v>
      </c>
      <c r="B20" s="254">
        <v>3146.59539511707</v>
      </c>
      <c r="C20" s="255">
        <v>4382.6783850430002</v>
      </c>
      <c r="D20" s="255">
        <v>1036.8661168307799</v>
      </c>
      <c r="E20" s="255">
        <v>481.15679626859202</v>
      </c>
      <c r="F20" s="255">
        <v>129.70621533344001</v>
      </c>
      <c r="G20" s="255">
        <v>212.48221506683899</v>
      </c>
      <c r="H20" s="255">
        <v>40.737354549581902</v>
      </c>
      <c r="I20" s="255">
        <v>113.297154876799</v>
      </c>
      <c r="J20" s="255">
        <v>-1085.4151568694999</v>
      </c>
      <c r="K20" s="255">
        <v>0</v>
      </c>
      <c r="L20" s="255">
        <v>-606.81406966476095</v>
      </c>
      <c r="M20" s="256">
        <v>8458.1044762166093</v>
      </c>
      <c r="N20" s="255">
        <v>7851.2904065518496</v>
      </c>
      <c r="O20" s="256">
        <v>8458.1044762166093</v>
      </c>
      <c r="P20" s="26">
        <f t="shared" si="0"/>
        <v>0</v>
      </c>
      <c r="Q20" s="26">
        <f t="shared" si="1"/>
        <v>-1085.4151568694999</v>
      </c>
    </row>
    <row r="21" spans="1:17" ht="12.6" customHeight="1" x14ac:dyDescent="0.2">
      <c r="A21" s="253">
        <v>0.66666666666666696</v>
      </c>
      <c r="B21" s="254">
        <v>3142.49099180338</v>
      </c>
      <c r="C21" s="255">
        <v>4382.0826924670901</v>
      </c>
      <c r="D21" s="255">
        <v>1021.62025433552</v>
      </c>
      <c r="E21" s="255">
        <v>504.97682499629798</v>
      </c>
      <c r="F21" s="255">
        <v>126.30851047580001</v>
      </c>
      <c r="G21" s="255">
        <v>601.66404186082798</v>
      </c>
      <c r="H21" s="255">
        <v>13.039487037645699</v>
      </c>
      <c r="I21" s="255">
        <v>136.61297658711999</v>
      </c>
      <c r="J21" s="255">
        <v>-1447.79942401834</v>
      </c>
      <c r="K21" s="255">
        <v>0</v>
      </c>
      <c r="L21" s="255">
        <v>-612.68610466350901</v>
      </c>
      <c r="M21" s="256">
        <v>8480.9963555453505</v>
      </c>
      <c r="N21" s="255">
        <v>7868.3102508818401</v>
      </c>
      <c r="O21" s="256">
        <v>8480.9963555453505</v>
      </c>
      <c r="P21" s="26">
        <f t="shared" si="0"/>
        <v>0</v>
      </c>
      <c r="Q21" s="26">
        <f t="shared" si="1"/>
        <v>-1447.79942401834</v>
      </c>
    </row>
    <row r="22" spans="1:17" ht="12.6" customHeight="1" x14ac:dyDescent="0.2">
      <c r="A22" s="253">
        <v>0.70833333333333304</v>
      </c>
      <c r="B22" s="254">
        <v>3140.7281628747801</v>
      </c>
      <c r="C22" s="255">
        <v>4510.6032127579901</v>
      </c>
      <c r="D22" s="255">
        <v>1061.8215022265799</v>
      </c>
      <c r="E22" s="255">
        <v>509.35399252550002</v>
      </c>
      <c r="F22" s="255">
        <v>178.13377040052501</v>
      </c>
      <c r="G22" s="255">
        <v>915.19595590706001</v>
      </c>
      <c r="H22" s="255">
        <v>6.1946235746067702</v>
      </c>
      <c r="I22" s="255">
        <v>183.26304592992801</v>
      </c>
      <c r="J22" s="255">
        <v>-1798.3292897564399</v>
      </c>
      <c r="K22" s="255">
        <v>0</v>
      </c>
      <c r="L22" s="255">
        <v>-629.88693799990494</v>
      </c>
      <c r="M22" s="256">
        <v>8706.9649764405294</v>
      </c>
      <c r="N22" s="255">
        <v>8077.0780384406198</v>
      </c>
      <c r="O22" s="256">
        <v>8706.9649764405294</v>
      </c>
      <c r="P22" s="26">
        <f t="shared" si="0"/>
        <v>0</v>
      </c>
      <c r="Q22" s="26">
        <f t="shared" si="1"/>
        <v>-1798.3292897564399</v>
      </c>
    </row>
    <row r="23" spans="1:17" ht="12.6" customHeight="1" x14ac:dyDescent="0.2">
      <c r="A23" s="253">
        <v>0.75</v>
      </c>
      <c r="B23" s="254">
        <v>3141.7605087403399</v>
      </c>
      <c r="C23" s="255">
        <v>4427.82813844464</v>
      </c>
      <c r="D23" s="255">
        <v>1051.7310904041899</v>
      </c>
      <c r="E23" s="255">
        <v>508.70959624379901</v>
      </c>
      <c r="F23" s="255">
        <v>303.23797864297802</v>
      </c>
      <c r="G23" s="255">
        <v>960.96050604958702</v>
      </c>
      <c r="H23" s="255">
        <v>0</v>
      </c>
      <c r="I23" s="255">
        <v>229.03101807144699</v>
      </c>
      <c r="J23" s="255">
        <v>-1940.47129861077</v>
      </c>
      <c r="K23" s="255">
        <v>0</v>
      </c>
      <c r="L23" s="255">
        <v>-624.54348476805899</v>
      </c>
      <c r="M23" s="256">
        <v>8682.7875379862107</v>
      </c>
      <c r="N23" s="255">
        <v>8058.2440532181499</v>
      </c>
      <c r="O23" s="256">
        <v>8682.7875379862107</v>
      </c>
      <c r="P23" s="26">
        <f t="shared" si="0"/>
        <v>0</v>
      </c>
      <c r="Q23" s="26">
        <f t="shared" si="1"/>
        <v>-1940.47129861077</v>
      </c>
    </row>
    <row r="24" spans="1:17" ht="12.6" customHeight="1" x14ac:dyDescent="0.2">
      <c r="A24" s="253">
        <v>0.79166666666666696</v>
      </c>
      <c r="B24" s="254">
        <v>3141.84555525427</v>
      </c>
      <c r="C24" s="255">
        <v>4345.4846406988299</v>
      </c>
      <c r="D24" s="255">
        <v>1040.42615490872</v>
      </c>
      <c r="E24" s="255">
        <v>501.746749338011</v>
      </c>
      <c r="F24" s="255">
        <v>320.971589613606</v>
      </c>
      <c r="G24" s="255">
        <v>893.31930280853703</v>
      </c>
      <c r="H24" s="255">
        <v>0</v>
      </c>
      <c r="I24" s="255">
        <v>248.87296041559301</v>
      </c>
      <c r="J24" s="255">
        <v>-1937.17852753842</v>
      </c>
      <c r="K24" s="255">
        <v>0</v>
      </c>
      <c r="L24" s="255">
        <v>-616.14974296263597</v>
      </c>
      <c r="M24" s="256">
        <v>8555.4884254991393</v>
      </c>
      <c r="N24" s="255">
        <v>7939.3386825365096</v>
      </c>
      <c r="O24" s="256">
        <v>8555.4884254991393</v>
      </c>
      <c r="P24" s="26">
        <f t="shared" si="0"/>
        <v>0</v>
      </c>
      <c r="Q24" s="26">
        <f t="shared" si="1"/>
        <v>-1937.17852753842</v>
      </c>
    </row>
    <row r="25" spans="1:17" ht="12.6" customHeight="1" x14ac:dyDescent="0.2">
      <c r="A25" s="253">
        <v>0.83333333333333304</v>
      </c>
      <c r="B25" s="254">
        <v>3140.47131320058</v>
      </c>
      <c r="C25" s="255">
        <v>4276.3449988829898</v>
      </c>
      <c r="D25" s="255">
        <v>1026.18765647229</v>
      </c>
      <c r="E25" s="255">
        <v>487.611645487511</v>
      </c>
      <c r="F25" s="255">
        <v>218.96887810093301</v>
      </c>
      <c r="G25" s="255">
        <v>112.71114372928101</v>
      </c>
      <c r="H25" s="255">
        <v>0</v>
      </c>
      <c r="I25" s="255">
        <v>252.166837025517</v>
      </c>
      <c r="J25" s="255">
        <v>-1176.92316601263</v>
      </c>
      <c r="K25" s="255">
        <v>0</v>
      </c>
      <c r="L25" s="255">
        <v>-597.87977644074499</v>
      </c>
      <c r="M25" s="256">
        <v>8337.5393068864796</v>
      </c>
      <c r="N25" s="255">
        <v>7739.6595304457296</v>
      </c>
      <c r="O25" s="256">
        <v>8337.5393068864796</v>
      </c>
      <c r="P25" s="26">
        <f t="shared" si="0"/>
        <v>0</v>
      </c>
      <c r="Q25" s="26">
        <f t="shared" si="1"/>
        <v>-1176.92316601263</v>
      </c>
    </row>
    <row r="26" spans="1:17" ht="12.6" customHeight="1" x14ac:dyDescent="0.2">
      <c r="A26" s="253">
        <v>0.875</v>
      </c>
      <c r="B26" s="254">
        <v>3143.3982659129101</v>
      </c>
      <c r="C26" s="255">
        <v>3986.2218908877499</v>
      </c>
      <c r="D26" s="255">
        <v>809.84694167481996</v>
      </c>
      <c r="E26" s="255">
        <v>465.12553157882701</v>
      </c>
      <c r="F26" s="255">
        <v>125.753693659063</v>
      </c>
      <c r="G26" s="255">
        <v>61.588447053595203</v>
      </c>
      <c r="H26" s="255">
        <v>0</v>
      </c>
      <c r="I26" s="255">
        <v>262.780319256886</v>
      </c>
      <c r="J26" s="255">
        <v>-919.79336110984195</v>
      </c>
      <c r="K26" s="255">
        <v>0</v>
      </c>
      <c r="L26" s="255">
        <v>-566.90532245675797</v>
      </c>
      <c r="M26" s="256">
        <v>7934.9217289140097</v>
      </c>
      <c r="N26" s="255">
        <v>7368.01640645725</v>
      </c>
      <c r="O26" s="256">
        <v>7934.9217289140097</v>
      </c>
      <c r="P26" s="26">
        <f t="shared" si="0"/>
        <v>0</v>
      </c>
      <c r="Q26" s="26">
        <f t="shared" si="1"/>
        <v>-919.79336110984195</v>
      </c>
    </row>
    <row r="27" spans="1:17" ht="12.6" customHeight="1" x14ac:dyDescent="0.2">
      <c r="A27" s="253">
        <v>0.91666666666666696</v>
      </c>
      <c r="B27" s="254">
        <v>3143.9453046999902</v>
      </c>
      <c r="C27" s="255">
        <v>3974.2429891052102</v>
      </c>
      <c r="D27" s="255">
        <v>602.48901940876203</v>
      </c>
      <c r="E27" s="255">
        <v>442.49584796364098</v>
      </c>
      <c r="F27" s="255">
        <v>123.848014810979</v>
      </c>
      <c r="G27" s="255">
        <v>5.70199392886745E-2</v>
      </c>
      <c r="H27" s="255">
        <v>0</v>
      </c>
      <c r="I27" s="255">
        <v>264.14490715562903</v>
      </c>
      <c r="J27" s="255">
        <v>-667.62695940271897</v>
      </c>
      <c r="K27" s="255">
        <v>-0.58563750220601396</v>
      </c>
      <c r="L27" s="255">
        <v>-561.48675983370799</v>
      </c>
      <c r="M27" s="256">
        <v>7883.0105061785798</v>
      </c>
      <c r="N27" s="255">
        <v>7321.5237463448702</v>
      </c>
      <c r="O27" s="256">
        <v>7883.0105061785798</v>
      </c>
      <c r="P27" s="26">
        <f t="shared" si="0"/>
        <v>0</v>
      </c>
      <c r="Q27" s="26">
        <f t="shared" si="1"/>
        <v>-667.62695940271897</v>
      </c>
    </row>
    <row r="28" spans="1:17" ht="12.6" customHeight="1" x14ac:dyDescent="0.2">
      <c r="A28" s="251">
        <v>0.95833333333333304</v>
      </c>
      <c r="B28" s="252">
        <v>3145.69480273921</v>
      </c>
      <c r="C28" s="252">
        <v>3997.1873728045798</v>
      </c>
      <c r="D28" s="252">
        <v>272.04814485880797</v>
      </c>
      <c r="E28" s="252">
        <v>434.31917885552002</v>
      </c>
      <c r="F28" s="252">
        <v>124.966506915054</v>
      </c>
      <c r="G28" s="252">
        <v>0</v>
      </c>
      <c r="H28" s="252">
        <v>0</v>
      </c>
      <c r="I28" s="252">
        <v>279.245679339388</v>
      </c>
      <c r="J28" s="252">
        <v>-348.844469475236</v>
      </c>
      <c r="K28" s="252">
        <v>-348.76639906302597</v>
      </c>
      <c r="L28" s="252">
        <v>-559.67290829575597</v>
      </c>
      <c r="M28" s="252">
        <v>7555.8508169743</v>
      </c>
      <c r="N28" s="252">
        <v>6996.17790867854</v>
      </c>
      <c r="O28" s="252">
        <v>7555.8508169743</v>
      </c>
      <c r="P28" s="26">
        <f t="shared" si="0"/>
        <v>0</v>
      </c>
      <c r="Q28" s="26">
        <f t="shared" si="1"/>
        <v>-348.844469475236</v>
      </c>
    </row>
    <row r="29" spans="1:17" s="15" customFormat="1" ht="11.25" x14ac:dyDescent="0.2">
      <c r="O29" s="14" t="s">
        <v>102</v>
      </c>
    </row>
    <row r="31" spans="1:17" x14ac:dyDescent="0.2">
      <c r="A31" s="380" t="s">
        <v>380</v>
      </c>
      <c r="B31" s="381"/>
      <c r="C31" s="381"/>
      <c r="D31" s="381"/>
      <c r="E31" s="193" t="s">
        <v>4</v>
      </c>
      <c r="F31" s="193" t="s">
        <v>381</v>
      </c>
    </row>
    <row r="32" spans="1:17" x14ac:dyDescent="0.2">
      <c r="A32" s="520" t="s">
        <v>356</v>
      </c>
      <c r="B32" s="520"/>
      <c r="C32" s="520"/>
      <c r="D32" s="520"/>
      <c r="E32" s="177">
        <f>SUM(E33:E42)</f>
        <v>6653.556861756264</v>
      </c>
      <c r="F32" s="382">
        <f t="shared" ref="F32:F42" si="2">E32/$E$32</f>
        <v>1</v>
      </c>
    </row>
    <row r="33" spans="1:6" x14ac:dyDescent="0.2">
      <c r="A33" s="515" t="s">
        <v>382</v>
      </c>
      <c r="B33" s="515"/>
      <c r="C33" s="515"/>
      <c r="D33" s="515"/>
      <c r="E33" s="161">
        <f t="array" ref="E33:E42">TRANSPOSE(INDEX(B5:K28,MATCH(MIN(M5:M28),M5:M28,0),0))</f>
        <v>3152.7595592800799</v>
      </c>
      <c r="F33" s="383">
        <f t="shared" si="2"/>
        <v>0.47384573766878152</v>
      </c>
    </row>
    <row r="34" spans="1:6" x14ac:dyDescent="0.2">
      <c r="A34" s="515" t="s">
        <v>383</v>
      </c>
      <c r="B34" s="515"/>
      <c r="C34" s="515"/>
      <c r="D34" s="516"/>
      <c r="E34" s="158">
        <v>3529.8876020377102</v>
      </c>
      <c r="F34" s="384">
        <f t="shared" si="2"/>
        <v>0.53052640495597503</v>
      </c>
    </row>
    <row r="35" spans="1:6" x14ac:dyDescent="0.2">
      <c r="A35" s="515" t="s">
        <v>386</v>
      </c>
      <c r="B35" s="515"/>
      <c r="C35" s="515"/>
      <c r="D35" s="516"/>
      <c r="E35" s="158">
        <v>252.37091096493799</v>
      </c>
      <c r="F35" s="384">
        <f t="shared" si="2"/>
        <v>3.7930225322869264E-2</v>
      </c>
    </row>
    <row r="36" spans="1:6" x14ac:dyDescent="0.2">
      <c r="A36" s="370" t="s">
        <v>387</v>
      </c>
      <c r="B36" s="385"/>
      <c r="C36" s="385"/>
      <c r="D36" s="385"/>
      <c r="E36" s="158">
        <v>442.691024388453</v>
      </c>
      <c r="F36" s="384">
        <f t="shared" si="2"/>
        <v>6.6534491789343619E-2</v>
      </c>
    </row>
    <row r="37" spans="1:6" x14ac:dyDescent="0.2">
      <c r="A37" s="515" t="s">
        <v>384</v>
      </c>
      <c r="B37" s="515"/>
      <c r="C37" s="515"/>
      <c r="D37" s="516"/>
      <c r="E37" s="158">
        <v>119.503581433609</v>
      </c>
      <c r="F37" s="384">
        <f t="shared" si="2"/>
        <v>1.7960856714173325E-2</v>
      </c>
    </row>
    <row r="38" spans="1:6" x14ac:dyDescent="0.2">
      <c r="A38" s="515" t="s">
        <v>388</v>
      </c>
      <c r="B38" s="515"/>
      <c r="C38" s="515"/>
      <c r="D38" s="516"/>
      <c r="E38" s="158">
        <v>0</v>
      </c>
      <c r="F38" s="384">
        <f t="shared" si="2"/>
        <v>0</v>
      </c>
    </row>
    <row r="39" spans="1:6" x14ac:dyDescent="0.2">
      <c r="A39" s="515" t="s">
        <v>389</v>
      </c>
      <c r="B39" s="515"/>
      <c r="C39" s="515"/>
      <c r="D39" s="516"/>
      <c r="E39" s="158">
        <v>0</v>
      </c>
      <c r="F39" s="384">
        <f t="shared" si="2"/>
        <v>0</v>
      </c>
    </row>
    <row r="40" spans="1:6" x14ac:dyDescent="0.2">
      <c r="A40" s="515" t="s">
        <v>390</v>
      </c>
      <c r="B40" s="515"/>
      <c r="C40" s="515"/>
      <c r="D40" s="516"/>
      <c r="E40" s="158">
        <v>245.145542659554</v>
      </c>
      <c r="F40" s="384">
        <f t="shared" si="2"/>
        <v>3.6844284606421127E-2</v>
      </c>
    </row>
    <row r="41" spans="1:6" x14ac:dyDescent="0.2">
      <c r="A41" s="515" t="s">
        <v>377</v>
      </c>
      <c r="B41" s="515"/>
      <c r="C41" s="515"/>
      <c r="D41" s="516"/>
      <c r="E41" s="158">
        <v>-656.92002301726495</v>
      </c>
      <c r="F41" s="384">
        <f t="shared" si="2"/>
        <v>-9.8732157350777519E-2</v>
      </c>
    </row>
    <row r="42" spans="1:6" x14ac:dyDescent="0.2">
      <c r="A42" s="515" t="s">
        <v>94</v>
      </c>
      <c r="B42" s="515"/>
      <c r="C42" s="515"/>
      <c r="D42" s="515"/>
      <c r="E42" s="161">
        <v>-431.88133599081499</v>
      </c>
      <c r="F42" s="383">
        <f t="shared" si="2"/>
        <v>-6.4909843706786347E-2</v>
      </c>
    </row>
    <row r="43" spans="1:6" x14ac:dyDescent="0.2">
      <c r="A43" s="15"/>
      <c r="B43" s="15"/>
      <c r="C43" s="15"/>
      <c r="D43" s="15"/>
      <c r="E43" s="15"/>
      <c r="F43" s="14" t="s">
        <v>385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1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4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437</v>
      </c>
      <c r="B1" s="175"/>
      <c r="N1" s="62"/>
      <c r="O1" s="129" t="str">
        <f>Titulní!A35</f>
        <v>I. čtvrtletí 2020</v>
      </c>
    </row>
    <row r="2" spans="1:27" ht="6" customHeight="1" x14ac:dyDescent="0.2">
      <c r="B2" s="30"/>
    </row>
    <row r="3" spans="1:27" s="18" customFormat="1" ht="13.5" x14ac:dyDescent="0.2">
      <c r="A3" s="373" t="s">
        <v>56</v>
      </c>
      <c r="B3" s="373" t="s">
        <v>7</v>
      </c>
      <c r="C3" s="373" t="s">
        <v>20</v>
      </c>
      <c r="D3" s="373" t="s">
        <v>21</v>
      </c>
      <c r="E3" s="373" t="s">
        <v>22</v>
      </c>
      <c r="F3" s="373" t="s">
        <v>43</v>
      </c>
      <c r="G3" s="373" t="s">
        <v>44</v>
      </c>
      <c r="H3" s="373" t="s">
        <v>46</v>
      </c>
      <c r="I3" s="373" t="s">
        <v>45</v>
      </c>
      <c r="J3" s="373" t="s">
        <v>377</v>
      </c>
      <c r="K3" s="373" t="s">
        <v>94</v>
      </c>
      <c r="L3" s="373" t="s">
        <v>211</v>
      </c>
      <c r="M3" s="373" t="s">
        <v>355</v>
      </c>
      <c r="N3" s="373" t="s">
        <v>375</v>
      </c>
      <c r="O3" s="373" t="s">
        <v>376</v>
      </c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</row>
    <row r="4" spans="1:27" s="18" customFormat="1" ht="12.75" customHeight="1" x14ac:dyDescent="0.2">
      <c r="A4" s="377"/>
      <c r="B4" s="378" t="s">
        <v>4</v>
      </c>
      <c r="C4" s="378" t="s">
        <v>4</v>
      </c>
      <c r="D4" s="378" t="s">
        <v>4</v>
      </c>
      <c r="E4" s="378" t="s">
        <v>4</v>
      </c>
      <c r="F4" s="378" t="s">
        <v>4</v>
      </c>
      <c r="G4" s="378" t="s">
        <v>4</v>
      </c>
      <c r="H4" s="378" t="s">
        <v>4</v>
      </c>
      <c r="I4" s="378" t="s">
        <v>4</v>
      </c>
      <c r="J4" s="378" t="s">
        <v>4</v>
      </c>
      <c r="K4" s="378" t="s">
        <v>4</v>
      </c>
      <c r="L4" s="378" t="s">
        <v>4</v>
      </c>
      <c r="M4" s="378" t="s">
        <v>4</v>
      </c>
      <c r="N4" s="378" t="s">
        <v>4</v>
      </c>
      <c r="O4" s="378" t="s">
        <v>5</v>
      </c>
      <c r="P4" s="25" t="s">
        <v>378</v>
      </c>
      <c r="Q4" s="379" t="s">
        <v>379</v>
      </c>
      <c r="R4" s="374"/>
      <c r="S4" s="374"/>
      <c r="T4" s="374"/>
      <c r="U4" s="374"/>
      <c r="V4" s="374"/>
      <c r="W4" s="374"/>
      <c r="X4" s="374"/>
      <c r="Y4" s="374"/>
      <c r="Z4" s="374"/>
      <c r="AA4" s="374"/>
    </row>
    <row r="5" spans="1:27" ht="12.6" customHeight="1" x14ac:dyDescent="0.2">
      <c r="A5" s="375">
        <v>0</v>
      </c>
      <c r="B5" s="376">
        <v>2590.7171830122802</v>
      </c>
      <c r="C5" s="376">
        <v>2864.2438543112999</v>
      </c>
      <c r="D5" s="376">
        <v>259.20851007491302</v>
      </c>
      <c r="E5" s="376">
        <v>410.95228627485898</v>
      </c>
      <c r="F5" s="376">
        <v>197.18910251910401</v>
      </c>
      <c r="G5" s="376">
        <v>0</v>
      </c>
      <c r="H5" s="376">
        <v>0</v>
      </c>
      <c r="I5" s="376">
        <v>112.796032307622</v>
      </c>
      <c r="J5" s="376">
        <v>-372.84695725095298</v>
      </c>
      <c r="K5" s="376">
        <v>0</v>
      </c>
      <c r="L5" s="376">
        <v>-434.43507678691498</v>
      </c>
      <c r="M5" s="376">
        <v>6062.26001124913</v>
      </c>
      <c r="N5" s="376">
        <v>5627.82493446221</v>
      </c>
      <c r="O5" s="376">
        <v>6062.26001124913</v>
      </c>
      <c r="P5" s="26">
        <f t="shared" ref="P5:P28" si="0">IF(J5&lt;0,0,J5)</f>
        <v>0</v>
      </c>
      <c r="Q5" s="26">
        <f t="shared" ref="Q5:Q28" si="1">IF(J5&lt;0,J5,0)</f>
        <v>-372.84695725095298</v>
      </c>
    </row>
    <row r="6" spans="1:27" ht="12.6" customHeight="1" x14ac:dyDescent="0.2">
      <c r="A6" s="253">
        <v>4.1666666666666664E-2</v>
      </c>
      <c r="B6" s="254">
        <v>2593.9368882354502</v>
      </c>
      <c r="C6" s="255">
        <v>2909.3508897615802</v>
      </c>
      <c r="D6" s="255">
        <v>270.48744551355401</v>
      </c>
      <c r="E6" s="255">
        <v>410.62158876300703</v>
      </c>
      <c r="F6" s="255">
        <v>196.07120084428701</v>
      </c>
      <c r="G6" s="255">
        <v>0</v>
      </c>
      <c r="H6" s="255">
        <v>0</v>
      </c>
      <c r="I6" s="255">
        <v>88.607159705521099</v>
      </c>
      <c r="J6" s="255">
        <v>-410.18139775647597</v>
      </c>
      <c r="K6" s="255">
        <v>0</v>
      </c>
      <c r="L6" s="255">
        <v>-438.58204248124099</v>
      </c>
      <c r="M6" s="256">
        <v>6058.8937750669302</v>
      </c>
      <c r="N6" s="255">
        <v>5620.3117325856902</v>
      </c>
      <c r="O6" s="256">
        <v>6058.8937750669302</v>
      </c>
      <c r="P6" s="26">
        <f t="shared" si="0"/>
        <v>0</v>
      </c>
      <c r="Q6" s="26">
        <f t="shared" si="1"/>
        <v>-410.18139775647597</v>
      </c>
    </row>
    <row r="7" spans="1:27" ht="12.6" customHeight="1" x14ac:dyDescent="0.2">
      <c r="A7" s="257" t="s">
        <v>395</v>
      </c>
      <c r="B7" s="254">
        <v>2562.7478530138501</v>
      </c>
      <c r="C7" s="255">
        <v>2860.2769203727498</v>
      </c>
      <c r="D7" s="255">
        <v>275.34342398096197</v>
      </c>
      <c r="E7" s="255">
        <v>412.45153317388099</v>
      </c>
      <c r="F7" s="255">
        <v>196.05197713338899</v>
      </c>
      <c r="G7" s="255">
        <v>0</v>
      </c>
      <c r="H7" s="255">
        <v>0</v>
      </c>
      <c r="I7" s="255">
        <v>88.009807248997802</v>
      </c>
      <c r="J7" s="255">
        <v>-180.86771971164501</v>
      </c>
      <c r="K7" s="255">
        <v>0</v>
      </c>
      <c r="L7" s="255">
        <v>-432.49881144515501</v>
      </c>
      <c r="M7" s="256">
        <v>6214.0137952121804</v>
      </c>
      <c r="N7" s="255">
        <v>5781.5149837670297</v>
      </c>
      <c r="O7" s="256">
        <v>6214.0137952121804</v>
      </c>
      <c r="P7" s="26">
        <f t="shared" si="0"/>
        <v>0</v>
      </c>
      <c r="Q7" s="26">
        <f t="shared" si="1"/>
        <v>-180.86771971164501</v>
      </c>
    </row>
    <row r="8" spans="1:27" ht="12.6" customHeight="1" x14ac:dyDescent="0.2">
      <c r="A8" s="253">
        <v>0.16666666666666699</v>
      </c>
      <c r="B8" s="254">
        <v>2485.2693459105699</v>
      </c>
      <c r="C8" s="255">
        <v>2834.3499682751399</v>
      </c>
      <c r="D8" s="255">
        <v>259.67360282296198</v>
      </c>
      <c r="E8" s="255">
        <v>411.55377457244299</v>
      </c>
      <c r="F8" s="255">
        <v>193.057561115727</v>
      </c>
      <c r="G8" s="255">
        <v>0</v>
      </c>
      <c r="H8" s="255">
        <v>0</v>
      </c>
      <c r="I8" s="255">
        <v>106.913033524772</v>
      </c>
      <c r="J8" s="255">
        <v>86.576726773531306</v>
      </c>
      <c r="K8" s="255">
        <v>-170.608158964117</v>
      </c>
      <c r="L8" s="255">
        <v>-425.86149060669601</v>
      </c>
      <c r="M8" s="256">
        <v>6206.7858540310199</v>
      </c>
      <c r="N8" s="255">
        <v>5780.9243634243303</v>
      </c>
      <c r="O8" s="256">
        <v>6206.7858540310199</v>
      </c>
      <c r="P8" s="26">
        <f t="shared" si="0"/>
        <v>86.576726773531306</v>
      </c>
      <c r="Q8" s="26">
        <f t="shared" si="1"/>
        <v>0</v>
      </c>
    </row>
    <row r="9" spans="1:27" ht="12.6" customHeight="1" x14ac:dyDescent="0.2">
      <c r="A9" s="253">
        <v>0.20833333333333301</v>
      </c>
      <c r="B9" s="254">
        <v>2486.3725779311198</v>
      </c>
      <c r="C9" s="255">
        <v>2875.7262173158101</v>
      </c>
      <c r="D9" s="255">
        <v>268.75042851234002</v>
      </c>
      <c r="E9" s="255">
        <v>415.78819847889201</v>
      </c>
      <c r="F9" s="255">
        <v>192.95108887747301</v>
      </c>
      <c r="G9" s="255">
        <v>0</v>
      </c>
      <c r="H9" s="255">
        <v>0.607181913446043</v>
      </c>
      <c r="I9" s="255">
        <v>140.172212911987</v>
      </c>
      <c r="J9" s="255">
        <v>193.42467872767901</v>
      </c>
      <c r="K9" s="255">
        <v>-441.85190095211902</v>
      </c>
      <c r="L9" s="255">
        <v>-430.47658084619701</v>
      </c>
      <c r="M9" s="256">
        <v>6131.9406837166298</v>
      </c>
      <c r="N9" s="255">
        <v>5701.46410287043</v>
      </c>
      <c r="O9" s="256">
        <v>6131.9406837166298</v>
      </c>
      <c r="P9" s="26">
        <f t="shared" si="0"/>
        <v>193.42467872767901</v>
      </c>
      <c r="Q9" s="26">
        <f t="shared" si="1"/>
        <v>0</v>
      </c>
    </row>
    <row r="10" spans="1:27" ht="12.6" customHeight="1" x14ac:dyDescent="0.2">
      <c r="A10" s="253">
        <v>0.25</v>
      </c>
      <c r="B10" s="254">
        <v>2487.0425332366799</v>
      </c>
      <c r="C10" s="255">
        <v>2961.1766006982298</v>
      </c>
      <c r="D10" s="255">
        <v>275.43010677249703</v>
      </c>
      <c r="E10" s="255">
        <v>444.14063870980198</v>
      </c>
      <c r="F10" s="255">
        <v>191.823727072092</v>
      </c>
      <c r="G10" s="255">
        <v>0</v>
      </c>
      <c r="H10" s="255">
        <v>9.6669028243621096</v>
      </c>
      <c r="I10" s="255">
        <v>149.85733098811099</v>
      </c>
      <c r="J10" s="255">
        <v>-88.421753563026698</v>
      </c>
      <c r="K10" s="255">
        <v>-287.076695451614</v>
      </c>
      <c r="L10" s="255">
        <v>-440.24257862346201</v>
      </c>
      <c r="M10" s="256">
        <v>6143.6393912871299</v>
      </c>
      <c r="N10" s="255">
        <v>5703.3968126636701</v>
      </c>
      <c r="O10" s="256">
        <v>6143.6393912871299</v>
      </c>
      <c r="P10" s="26">
        <f t="shared" si="0"/>
        <v>0</v>
      </c>
      <c r="Q10" s="26">
        <f t="shared" si="1"/>
        <v>-88.421753563026698</v>
      </c>
    </row>
    <row r="11" spans="1:27" ht="12.6" customHeight="1" x14ac:dyDescent="0.2">
      <c r="A11" s="253">
        <v>0.29166666666666702</v>
      </c>
      <c r="B11" s="254">
        <v>2542.6778779691099</v>
      </c>
      <c r="C11" s="255">
        <v>2840.2857383394598</v>
      </c>
      <c r="D11" s="255">
        <v>237.51414231658001</v>
      </c>
      <c r="E11" s="255">
        <v>452.29977349359598</v>
      </c>
      <c r="F11" s="255">
        <v>193.99442309005099</v>
      </c>
      <c r="G11" s="255">
        <v>0</v>
      </c>
      <c r="H11" s="255">
        <v>97.302400260766206</v>
      </c>
      <c r="I11" s="255">
        <v>150.61440544953601</v>
      </c>
      <c r="J11" s="255">
        <v>-23.2392134318468</v>
      </c>
      <c r="K11" s="255">
        <v>-111.00195335864601</v>
      </c>
      <c r="L11" s="255">
        <v>-432.90427182268002</v>
      </c>
      <c r="M11" s="256">
        <v>6380.4475941286</v>
      </c>
      <c r="N11" s="255">
        <v>5947.5433223059199</v>
      </c>
      <c r="O11" s="256">
        <v>6380.4475941286</v>
      </c>
      <c r="P11" s="26">
        <f t="shared" si="0"/>
        <v>0</v>
      </c>
      <c r="Q11" s="26">
        <f t="shared" si="1"/>
        <v>-23.2392134318468</v>
      </c>
    </row>
    <row r="12" spans="1:27" ht="12.6" customHeight="1" x14ac:dyDescent="0.2">
      <c r="A12" s="253">
        <v>0.33333333333333298</v>
      </c>
      <c r="B12" s="254">
        <v>2599.8097364130099</v>
      </c>
      <c r="C12" s="255">
        <v>2844.1122940348901</v>
      </c>
      <c r="D12" s="255">
        <v>247.10273712075301</v>
      </c>
      <c r="E12" s="255">
        <v>456.95405367998501</v>
      </c>
      <c r="F12" s="255">
        <v>208.257468156172</v>
      </c>
      <c r="G12" s="255">
        <v>0</v>
      </c>
      <c r="H12" s="255">
        <v>411.794970350391</v>
      </c>
      <c r="I12" s="255">
        <v>124.77158406437</v>
      </c>
      <c r="J12" s="255">
        <v>-124.60513272693299</v>
      </c>
      <c r="K12" s="255">
        <v>-73.948919245051002</v>
      </c>
      <c r="L12" s="255">
        <v>-439.11498877891302</v>
      </c>
      <c r="M12" s="256">
        <v>6694.2487918475899</v>
      </c>
      <c r="N12" s="255">
        <v>6255.1338030686702</v>
      </c>
      <c r="O12" s="256">
        <v>6694.2487918475899</v>
      </c>
      <c r="P12" s="26">
        <f t="shared" si="0"/>
        <v>0</v>
      </c>
      <c r="Q12" s="26">
        <f t="shared" si="1"/>
        <v>-124.60513272693299</v>
      </c>
    </row>
    <row r="13" spans="1:27" ht="12.6" customHeight="1" x14ac:dyDescent="0.2">
      <c r="A13" s="253">
        <v>0.375</v>
      </c>
      <c r="B13" s="254">
        <v>2602.1812257009501</v>
      </c>
      <c r="C13" s="255">
        <v>2742.3304438325999</v>
      </c>
      <c r="D13" s="255">
        <v>234.18347187663801</v>
      </c>
      <c r="E13" s="255">
        <v>458.23325010977499</v>
      </c>
      <c r="F13" s="255">
        <v>211.52685165584799</v>
      </c>
      <c r="G13" s="255">
        <v>0</v>
      </c>
      <c r="H13" s="255">
        <v>832.616187622084</v>
      </c>
      <c r="I13" s="255">
        <v>129.63162822753</v>
      </c>
      <c r="J13" s="255">
        <v>-153.62055707591699</v>
      </c>
      <c r="K13" s="255">
        <v>-0.46790820845909498</v>
      </c>
      <c r="L13" s="255">
        <v>-433.30311722716903</v>
      </c>
      <c r="M13" s="256">
        <v>7056.6145937410502</v>
      </c>
      <c r="N13" s="255">
        <v>6623.3114765138798</v>
      </c>
      <c r="O13" s="256">
        <v>7056.6145937410502</v>
      </c>
      <c r="P13" s="26">
        <f t="shared" si="0"/>
        <v>0</v>
      </c>
      <c r="Q13" s="26">
        <f t="shared" si="1"/>
        <v>-153.62055707591699</v>
      </c>
    </row>
    <row r="14" spans="1:27" ht="12.6" customHeight="1" x14ac:dyDescent="0.2">
      <c r="A14" s="253">
        <v>0.41666666666666702</v>
      </c>
      <c r="B14" s="254">
        <v>2598.9648283063302</v>
      </c>
      <c r="C14" s="255">
        <v>2876.8428037018498</v>
      </c>
      <c r="D14" s="255">
        <v>259.32519793940497</v>
      </c>
      <c r="E14" s="255">
        <v>455.27202530960602</v>
      </c>
      <c r="F14" s="255">
        <v>217.00572123597999</v>
      </c>
      <c r="G14" s="255">
        <v>0</v>
      </c>
      <c r="H14" s="255">
        <v>1168.72697064713</v>
      </c>
      <c r="I14" s="255">
        <v>133.35027896600101</v>
      </c>
      <c r="J14" s="255">
        <v>3.35208379365127</v>
      </c>
      <c r="K14" s="255">
        <v>-323.774822666609</v>
      </c>
      <c r="L14" s="255">
        <v>-448.48802151878698</v>
      </c>
      <c r="M14" s="256">
        <v>7389.0650872333499</v>
      </c>
      <c r="N14" s="255">
        <v>6940.5770657145604</v>
      </c>
      <c r="O14" s="256">
        <v>7389.0650872333499</v>
      </c>
      <c r="P14" s="26">
        <f t="shared" si="0"/>
        <v>3.35208379365127</v>
      </c>
      <c r="Q14" s="26">
        <f t="shared" si="1"/>
        <v>0</v>
      </c>
    </row>
    <row r="15" spans="1:27" ht="12.6" customHeight="1" x14ac:dyDescent="0.2">
      <c r="A15" s="253">
        <v>0.45833333333333298</v>
      </c>
      <c r="B15" s="254">
        <v>2596.0217356677499</v>
      </c>
      <c r="C15" s="255">
        <v>2941.3361498966701</v>
      </c>
      <c r="D15" s="255">
        <v>270.95254029651801</v>
      </c>
      <c r="E15" s="255">
        <v>451.63953379895599</v>
      </c>
      <c r="F15" s="255">
        <v>208.13555413173799</v>
      </c>
      <c r="G15" s="255">
        <v>0</v>
      </c>
      <c r="H15" s="255">
        <v>1327.4695924263201</v>
      </c>
      <c r="I15" s="255">
        <v>129.55077792404401</v>
      </c>
      <c r="J15" s="255">
        <v>0.55852358346283104</v>
      </c>
      <c r="K15" s="255">
        <v>-326.40570561103902</v>
      </c>
      <c r="L15" s="255">
        <v>-455.38525028367002</v>
      </c>
      <c r="M15" s="256">
        <v>7599.25870211442</v>
      </c>
      <c r="N15" s="255">
        <v>7143.8734518307501</v>
      </c>
      <c r="O15" s="256">
        <v>7599.25870211442</v>
      </c>
      <c r="P15" s="26">
        <f t="shared" si="0"/>
        <v>0.55852358346283104</v>
      </c>
      <c r="Q15" s="26">
        <f t="shared" si="1"/>
        <v>0</v>
      </c>
    </row>
    <row r="16" spans="1:27" ht="12.6" customHeight="1" x14ac:dyDescent="0.2">
      <c r="A16" s="253">
        <v>0.5</v>
      </c>
      <c r="B16" s="254">
        <v>2597.0433216915599</v>
      </c>
      <c r="C16" s="255">
        <v>2979.2280799156902</v>
      </c>
      <c r="D16" s="255">
        <v>275.775176939441</v>
      </c>
      <c r="E16" s="255">
        <v>446.79814239905397</v>
      </c>
      <c r="F16" s="255">
        <v>191.62430346633801</v>
      </c>
      <c r="G16" s="255">
        <v>0</v>
      </c>
      <c r="H16" s="255">
        <v>1280.89593403087</v>
      </c>
      <c r="I16" s="255">
        <v>135.84056159833699</v>
      </c>
      <c r="J16" s="255">
        <v>310.40736685209998</v>
      </c>
      <c r="K16" s="255">
        <v>-646.27129379261305</v>
      </c>
      <c r="L16" s="255">
        <v>-458.28175074967203</v>
      </c>
      <c r="M16" s="256">
        <v>7571.3415931007803</v>
      </c>
      <c r="N16" s="255">
        <v>7113.0598423511101</v>
      </c>
      <c r="O16" s="256">
        <v>7571.3415931007803</v>
      </c>
      <c r="P16" s="26">
        <f t="shared" si="0"/>
        <v>310.40736685209998</v>
      </c>
      <c r="Q16" s="26">
        <f t="shared" si="1"/>
        <v>0</v>
      </c>
    </row>
    <row r="17" spans="1:17" ht="12.6" customHeight="1" x14ac:dyDescent="0.2">
      <c r="A17" s="253">
        <v>0.54166666666666696</v>
      </c>
      <c r="B17" s="254">
        <v>2596.7683406435599</v>
      </c>
      <c r="C17" s="255">
        <v>2965.6241245091101</v>
      </c>
      <c r="D17" s="255">
        <v>273.53305898483802</v>
      </c>
      <c r="E17" s="255">
        <v>448.32553967252198</v>
      </c>
      <c r="F17" s="255">
        <v>190.51106691183301</v>
      </c>
      <c r="G17" s="255">
        <v>0</v>
      </c>
      <c r="H17" s="255">
        <v>1073.49439694581</v>
      </c>
      <c r="I17" s="255">
        <v>138.03428666537999</v>
      </c>
      <c r="J17" s="255">
        <v>523.93870681190799</v>
      </c>
      <c r="K17" s="255">
        <v>-775.80946438332103</v>
      </c>
      <c r="L17" s="255">
        <v>-455.39399220470602</v>
      </c>
      <c r="M17" s="256">
        <v>7434.4200567616399</v>
      </c>
      <c r="N17" s="255">
        <v>6979.0260645569297</v>
      </c>
      <c r="O17" s="256">
        <v>7434.4200567616399</v>
      </c>
      <c r="P17" s="26">
        <f t="shared" si="0"/>
        <v>523.93870681190799</v>
      </c>
      <c r="Q17" s="26">
        <f t="shared" si="1"/>
        <v>0</v>
      </c>
    </row>
    <row r="18" spans="1:17" ht="12.6" customHeight="1" x14ac:dyDescent="0.2">
      <c r="A18" s="253">
        <v>0.58333333333333304</v>
      </c>
      <c r="B18" s="254">
        <v>2594.8051627127602</v>
      </c>
      <c r="C18" s="255">
        <v>2975.49148340887</v>
      </c>
      <c r="D18" s="255">
        <v>273.46304316289701</v>
      </c>
      <c r="E18" s="255">
        <v>436.59985510829199</v>
      </c>
      <c r="F18" s="255">
        <v>191.58343852404701</v>
      </c>
      <c r="G18" s="255">
        <v>4.0611007100411697E-2</v>
      </c>
      <c r="H18" s="255">
        <v>766.07184308661897</v>
      </c>
      <c r="I18" s="255">
        <v>138.45810854043</v>
      </c>
      <c r="J18" s="255">
        <v>741.81914827031801</v>
      </c>
      <c r="K18" s="255">
        <v>-778.97888251675897</v>
      </c>
      <c r="L18" s="255">
        <v>-453.04177013683699</v>
      </c>
      <c r="M18" s="256">
        <v>7339.3538113045697</v>
      </c>
      <c r="N18" s="255">
        <v>6886.3120411677401</v>
      </c>
      <c r="O18" s="256">
        <v>7339.3538113045697</v>
      </c>
      <c r="P18" s="26">
        <f t="shared" si="0"/>
        <v>741.81914827031801</v>
      </c>
      <c r="Q18" s="26">
        <f t="shared" si="1"/>
        <v>0</v>
      </c>
    </row>
    <row r="19" spans="1:17" ht="12.6" customHeight="1" x14ac:dyDescent="0.2">
      <c r="A19" s="253">
        <v>0.625</v>
      </c>
      <c r="B19" s="254">
        <v>2591.5237723868499</v>
      </c>
      <c r="C19" s="255">
        <v>2996.2560958090298</v>
      </c>
      <c r="D19" s="255">
        <v>274.70329473043398</v>
      </c>
      <c r="E19" s="255">
        <v>440.42557454310298</v>
      </c>
      <c r="F19" s="255">
        <v>190.482688479687</v>
      </c>
      <c r="G19" s="255">
        <v>0</v>
      </c>
      <c r="H19" s="255">
        <v>552.89046750518503</v>
      </c>
      <c r="I19" s="255">
        <v>145.97472719118099</v>
      </c>
      <c r="J19" s="255">
        <v>1218.8534978008799</v>
      </c>
      <c r="K19" s="255">
        <v>-1092.72633669016</v>
      </c>
      <c r="L19" s="255">
        <v>-453.345084433691</v>
      </c>
      <c r="M19" s="256">
        <v>7318.3837817561998</v>
      </c>
      <c r="N19" s="255">
        <v>6865.0386973225104</v>
      </c>
      <c r="O19" s="256">
        <v>7318.3837817561998</v>
      </c>
      <c r="P19" s="26">
        <f t="shared" si="0"/>
        <v>1218.8534978008799</v>
      </c>
      <c r="Q19" s="26">
        <f t="shared" si="1"/>
        <v>0</v>
      </c>
    </row>
    <row r="20" spans="1:17" ht="12.6" customHeight="1" x14ac:dyDescent="0.2">
      <c r="A20" s="253">
        <v>0.66666666666666696</v>
      </c>
      <c r="B20" s="254">
        <v>2584.4643780373699</v>
      </c>
      <c r="C20" s="255">
        <v>3039.71478224886</v>
      </c>
      <c r="D20" s="255">
        <v>275.83018729971297</v>
      </c>
      <c r="E20" s="255">
        <v>453.59569720498001</v>
      </c>
      <c r="F20" s="255">
        <v>190.498786993876</v>
      </c>
      <c r="G20" s="255">
        <v>0</v>
      </c>
      <c r="H20" s="255">
        <v>364.65891419529697</v>
      </c>
      <c r="I20" s="255">
        <v>125.172815497836</v>
      </c>
      <c r="J20" s="255">
        <v>1297.14390164203</v>
      </c>
      <c r="K20" s="255">
        <v>-1050.1025560580999</v>
      </c>
      <c r="L20" s="255">
        <v>-455.93648691812598</v>
      </c>
      <c r="M20" s="256">
        <v>7280.9769070618604</v>
      </c>
      <c r="N20" s="255">
        <v>6825.0404201437304</v>
      </c>
      <c r="O20" s="256">
        <v>7280.9769070618604</v>
      </c>
      <c r="P20" s="26">
        <f t="shared" si="0"/>
        <v>1297.14390164203</v>
      </c>
      <c r="Q20" s="26">
        <f t="shared" si="1"/>
        <v>0</v>
      </c>
    </row>
    <row r="21" spans="1:17" ht="12.6" customHeight="1" x14ac:dyDescent="0.2">
      <c r="A21" s="253">
        <v>0.70833333333333304</v>
      </c>
      <c r="B21" s="254">
        <v>2587.8640771435398</v>
      </c>
      <c r="C21" s="255">
        <v>3181.4308882502701</v>
      </c>
      <c r="D21" s="255">
        <v>266.71501949147898</v>
      </c>
      <c r="E21" s="255">
        <v>465.13834609099098</v>
      </c>
      <c r="F21" s="255">
        <v>190.48290878869901</v>
      </c>
      <c r="G21" s="255">
        <v>0</v>
      </c>
      <c r="H21" s="255">
        <v>186.851712028458</v>
      </c>
      <c r="I21" s="255">
        <v>131.32862822076601</v>
      </c>
      <c r="J21" s="255">
        <v>397.80842507669001</v>
      </c>
      <c r="K21" s="255">
        <v>-166.98496322493199</v>
      </c>
      <c r="L21" s="255">
        <v>-468.37270608705097</v>
      </c>
      <c r="M21" s="256">
        <v>7240.6350418659604</v>
      </c>
      <c r="N21" s="255">
        <v>6772.2623357789098</v>
      </c>
      <c r="O21" s="256">
        <v>7240.6350418659604</v>
      </c>
      <c r="P21" s="26">
        <f t="shared" si="0"/>
        <v>397.80842507669001</v>
      </c>
      <c r="Q21" s="26">
        <f t="shared" si="1"/>
        <v>0</v>
      </c>
    </row>
    <row r="22" spans="1:17" ht="12.6" customHeight="1" x14ac:dyDescent="0.2">
      <c r="A22" s="253">
        <v>0.75</v>
      </c>
      <c r="B22" s="254">
        <v>2597.0083189253201</v>
      </c>
      <c r="C22" s="255">
        <v>3236.35273083015</v>
      </c>
      <c r="D22" s="255">
        <v>246.20755928125999</v>
      </c>
      <c r="E22" s="255">
        <v>474.15393082186398</v>
      </c>
      <c r="F22" s="255">
        <v>241.837567397501</v>
      </c>
      <c r="G22" s="255">
        <v>0</v>
      </c>
      <c r="H22" s="255">
        <v>51.232892820741597</v>
      </c>
      <c r="I22" s="255">
        <v>153.16379244626401</v>
      </c>
      <c r="J22" s="255">
        <v>347.85957097175998</v>
      </c>
      <c r="K22" s="255">
        <v>0</v>
      </c>
      <c r="L22" s="255">
        <v>-473.787988337314</v>
      </c>
      <c r="M22" s="256">
        <v>7347.8163634948696</v>
      </c>
      <c r="N22" s="255">
        <v>6874.0283751575498</v>
      </c>
      <c r="O22" s="256">
        <v>7347.8163634948696</v>
      </c>
      <c r="P22" s="26">
        <f t="shared" si="0"/>
        <v>347.85957097175998</v>
      </c>
      <c r="Q22" s="26">
        <f t="shared" si="1"/>
        <v>0</v>
      </c>
    </row>
    <row r="23" spans="1:17" ht="12.6" customHeight="1" x14ac:dyDescent="0.2">
      <c r="A23" s="253">
        <v>0.79166666666666696</v>
      </c>
      <c r="B23" s="254">
        <v>2595.21680224179</v>
      </c>
      <c r="C23" s="255">
        <v>3637.8567526532102</v>
      </c>
      <c r="D23" s="255">
        <v>267.438498597479</v>
      </c>
      <c r="E23" s="255">
        <v>466.673399965491</v>
      </c>
      <c r="F23" s="255">
        <v>313.93353651414799</v>
      </c>
      <c r="G23" s="255">
        <v>139.890296870941</v>
      </c>
      <c r="H23" s="255">
        <v>10.4787622287504</v>
      </c>
      <c r="I23" s="255">
        <v>191.245330073063</v>
      </c>
      <c r="J23" s="255">
        <v>-13.324308618219799</v>
      </c>
      <c r="K23" s="255">
        <v>0</v>
      </c>
      <c r="L23" s="255">
        <v>-513.14855317554498</v>
      </c>
      <c r="M23" s="256">
        <v>7609.4090705266499</v>
      </c>
      <c r="N23" s="255">
        <v>7096.2605173511101</v>
      </c>
      <c r="O23" s="256">
        <v>7609.4090705266499</v>
      </c>
      <c r="P23" s="26">
        <f t="shared" si="0"/>
        <v>0</v>
      </c>
      <c r="Q23" s="26">
        <f t="shared" si="1"/>
        <v>-13.324308618219799</v>
      </c>
    </row>
    <row r="24" spans="1:17" ht="12.6" customHeight="1" x14ac:dyDescent="0.2">
      <c r="A24" s="253">
        <v>0.83333333333333304</v>
      </c>
      <c r="B24" s="254">
        <v>2586.1892214290001</v>
      </c>
      <c r="C24" s="255">
        <v>3602.4283990971098</v>
      </c>
      <c r="D24" s="255">
        <v>275.70349248737199</v>
      </c>
      <c r="E24" s="255">
        <v>476.31306356270602</v>
      </c>
      <c r="F24" s="255">
        <v>264.596072009517</v>
      </c>
      <c r="G24" s="255">
        <v>0</v>
      </c>
      <c r="H24" s="255">
        <v>1.4007130505391301</v>
      </c>
      <c r="I24" s="255">
        <v>192.12376026282899</v>
      </c>
      <c r="J24" s="255">
        <v>342.71381592196502</v>
      </c>
      <c r="K24" s="255">
        <v>0</v>
      </c>
      <c r="L24" s="255">
        <v>-507.67360775018898</v>
      </c>
      <c r="M24" s="256">
        <v>7741.4685378210397</v>
      </c>
      <c r="N24" s="255">
        <v>7233.7949300708497</v>
      </c>
      <c r="O24" s="256">
        <v>7741.4685378210397</v>
      </c>
      <c r="P24" s="26">
        <f t="shared" si="0"/>
        <v>342.71381592196502</v>
      </c>
      <c r="Q24" s="26">
        <f t="shared" si="1"/>
        <v>0</v>
      </c>
    </row>
    <row r="25" spans="1:17" ht="12.6" customHeight="1" x14ac:dyDescent="0.2">
      <c r="A25" s="253">
        <v>0.875</v>
      </c>
      <c r="B25" s="254">
        <v>2592.9736469364898</v>
      </c>
      <c r="C25" s="255">
        <v>3629.9894089397098</v>
      </c>
      <c r="D25" s="255">
        <v>269.49391337437902</v>
      </c>
      <c r="E25" s="255">
        <v>469.81163014006398</v>
      </c>
      <c r="F25" s="255">
        <v>304.13978728211703</v>
      </c>
      <c r="G25" s="255">
        <v>61.658881050188597</v>
      </c>
      <c r="H25" s="255">
        <v>0</v>
      </c>
      <c r="I25" s="255">
        <v>191.518843183266</v>
      </c>
      <c r="J25" s="255">
        <v>-4.8069634737781604</v>
      </c>
      <c r="K25" s="255">
        <v>0</v>
      </c>
      <c r="L25" s="255">
        <v>-511.28472643030602</v>
      </c>
      <c r="M25" s="256">
        <v>7514.7791474324304</v>
      </c>
      <c r="N25" s="255">
        <v>7003.4944210021304</v>
      </c>
      <c r="O25" s="256">
        <v>7514.7791474324304</v>
      </c>
      <c r="P25" s="26">
        <f t="shared" si="0"/>
        <v>0</v>
      </c>
      <c r="Q25" s="26">
        <f t="shared" si="1"/>
        <v>-4.8069634737781604</v>
      </c>
    </row>
    <row r="26" spans="1:17" ht="12.6" customHeight="1" x14ac:dyDescent="0.2">
      <c r="A26" s="253">
        <v>0.91666666666666696</v>
      </c>
      <c r="B26" s="254">
        <v>2593.4102925100701</v>
      </c>
      <c r="C26" s="255">
        <v>3699.1986325512898</v>
      </c>
      <c r="D26" s="255">
        <v>270.64414336393702</v>
      </c>
      <c r="E26" s="255">
        <v>427.019016310854</v>
      </c>
      <c r="F26" s="255">
        <v>201.945342023461</v>
      </c>
      <c r="G26" s="255">
        <v>17.053374151178801</v>
      </c>
      <c r="H26" s="255">
        <v>0</v>
      </c>
      <c r="I26" s="255">
        <v>201.629749325207</v>
      </c>
      <c r="J26" s="255">
        <v>10.973494027414</v>
      </c>
      <c r="K26" s="255">
        <v>0</v>
      </c>
      <c r="L26" s="255">
        <v>-514.01319676187995</v>
      </c>
      <c r="M26" s="256">
        <v>7421.8740442634098</v>
      </c>
      <c r="N26" s="255">
        <v>6907.8608475015299</v>
      </c>
      <c r="O26" s="256">
        <v>7421.8740442634098</v>
      </c>
      <c r="P26" s="26">
        <f t="shared" si="0"/>
        <v>10.973494027414</v>
      </c>
      <c r="Q26" s="26">
        <f t="shared" si="1"/>
        <v>0</v>
      </c>
    </row>
    <row r="27" spans="1:17" ht="12.6" customHeight="1" x14ac:dyDescent="0.2">
      <c r="A27" s="251">
        <v>0.95833333333333304</v>
      </c>
      <c r="B27" s="252">
        <v>2592.8636626546199</v>
      </c>
      <c r="C27" s="252">
        <v>3558.8534775836001</v>
      </c>
      <c r="D27" s="252">
        <v>269.523918192971</v>
      </c>
      <c r="E27" s="252">
        <v>421.40751246664502</v>
      </c>
      <c r="F27" s="252">
        <v>194.36260311911801</v>
      </c>
      <c r="G27" s="252">
        <v>0</v>
      </c>
      <c r="H27" s="252">
        <v>0</v>
      </c>
      <c r="I27" s="252">
        <v>206.62557515556</v>
      </c>
      <c r="J27" s="252">
        <v>-108.136096740577</v>
      </c>
      <c r="K27" s="252">
        <v>0</v>
      </c>
      <c r="L27" s="252">
        <v>-500.46930002186701</v>
      </c>
      <c r="M27" s="252">
        <v>7135.5006524319397</v>
      </c>
      <c r="N27" s="252">
        <v>6635.0313524100702</v>
      </c>
      <c r="O27" s="252">
        <v>7135.5006524319397</v>
      </c>
      <c r="P27" s="26">
        <f t="shared" si="0"/>
        <v>0</v>
      </c>
      <c r="Q27" s="26">
        <f t="shared" si="1"/>
        <v>-108.136096740577</v>
      </c>
    </row>
    <row r="28" spans="1:17" ht="12.6" hidden="1" customHeight="1" x14ac:dyDescent="0.2">
      <c r="A28" s="251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6">
        <f t="shared" si="0"/>
        <v>0</v>
      </c>
      <c r="Q28" s="26">
        <f t="shared" si="1"/>
        <v>0</v>
      </c>
    </row>
    <row r="29" spans="1:17" ht="12.6" customHeight="1" x14ac:dyDescent="0.2">
      <c r="A29" s="387" t="s">
        <v>418</v>
      </c>
      <c r="B29" s="386"/>
      <c r="C29" s="386"/>
      <c r="D29" s="386"/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14" t="s">
        <v>102</v>
      </c>
      <c r="P29" s="26"/>
      <c r="Q29" s="26"/>
    </row>
    <row r="30" spans="1:17" s="15" customFormat="1" ht="11.25" x14ac:dyDescent="0.2"/>
    <row r="32" spans="1:17" x14ac:dyDescent="0.2">
      <c r="A32" s="380" t="s">
        <v>380</v>
      </c>
      <c r="B32" s="381"/>
      <c r="C32" s="381"/>
      <c r="D32" s="381"/>
      <c r="E32" s="193" t="s">
        <v>4</v>
      </c>
      <c r="F32" s="193" t="s">
        <v>381</v>
      </c>
    </row>
    <row r="33" spans="1:6" x14ac:dyDescent="0.2">
      <c r="A33" s="520" t="s">
        <v>356</v>
      </c>
      <c r="B33" s="520"/>
      <c r="C33" s="520"/>
      <c r="D33" s="520"/>
      <c r="E33" s="177">
        <f>SUM(E34:E43)</f>
        <v>6058.8937750669229</v>
      </c>
      <c r="F33" s="382">
        <f t="shared" ref="F33:F43" si="2">E33/$E$33</f>
        <v>1</v>
      </c>
    </row>
    <row r="34" spans="1:6" x14ac:dyDescent="0.2">
      <c r="A34" s="515" t="s">
        <v>382</v>
      </c>
      <c r="B34" s="515"/>
      <c r="C34" s="515"/>
      <c r="D34" s="515"/>
      <c r="E34" s="161">
        <f t="array" ref="E34:E43">TRANSPOSE(INDEX(B5:K28,MATCH(MIN(M5:M28),M5:M28,0),0))</f>
        <v>2593.9368882354502</v>
      </c>
      <c r="F34" s="383">
        <f t="shared" si="2"/>
        <v>0.42812054222006873</v>
      </c>
    </row>
    <row r="35" spans="1:6" x14ac:dyDescent="0.2">
      <c r="A35" s="515" t="s">
        <v>383</v>
      </c>
      <c r="B35" s="515"/>
      <c r="C35" s="515"/>
      <c r="D35" s="516"/>
      <c r="E35" s="158">
        <v>2909.3508897615802</v>
      </c>
      <c r="F35" s="384">
        <f t="shared" si="2"/>
        <v>0.48017856027347916</v>
      </c>
    </row>
    <row r="36" spans="1:6" x14ac:dyDescent="0.2">
      <c r="A36" s="515" t="s">
        <v>386</v>
      </c>
      <c r="B36" s="515"/>
      <c r="C36" s="515"/>
      <c r="D36" s="516"/>
      <c r="E36" s="158">
        <v>270.48744551355401</v>
      </c>
      <c r="F36" s="384">
        <f t="shared" si="2"/>
        <v>4.4643041379375623E-2</v>
      </c>
    </row>
    <row r="37" spans="1:6" x14ac:dyDescent="0.2">
      <c r="A37" s="370" t="s">
        <v>387</v>
      </c>
      <c r="B37" s="385"/>
      <c r="C37" s="385"/>
      <c r="D37" s="385"/>
      <c r="E37" s="158">
        <v>410.62158876300703</v>
      </c>
      <c r="F37" s="384">
        <f t="shared" si="2"/>
        <v>6.7771709491386736E-2</v>
      </c>
    </row>
    <row r="38" spans="1:6" x14ac:dyDescent="0.2">
      <c r="A38" s="515" t="s">
        <v>384</v>
      </c>
      <c r="B38" s="515"/>
      <c r="C38" s="515"/>
      <c r="D38" s="516"/>
      <c r="E38" s="158">
        <v>196.07120084428701</v>
      </c>
      <c r="F38" s="384">
        <f t="shared" si="2"/>
        <v>3.2360890968437771E-2</v>
      </c>
    </row>
    <row r="39" spans="1:6" x14ac:dyDescent="0.2">
      <c r="A39" s="515" t="s">
        <v>388</v>
      </c>
      <c r="B39" s="515"/>
      <c r="C39" s="515"/>
      <c r="D39" s="516"/>
      <c r="E39" s="158">
        <v>0</v>
      </c>
      <c r="F39" s="384">
        <f t="shared" si="2"/>
        <v>0</v>
      </c>
    </row>
    <row r="40" spans="1:6" x14ac:dyDescent="0.2">
      <c r="A40" s="515" t="s">
        <v>389</v>
      </c>
      <c r="B40" s="515"/>
      <c r="C40" s="515"/>
      <c r="D40" s="516"/>
      <c r="E40" s="158">
        <v>0</v>
      </c>
      <c r="F40" s="384">
        <f t="shared" si="2"/>
        <v>0</v>
      </c>
    </row>
    <row r="41" spans="1:6" x14ac:dyDescent="0.2">
      <c r="A41" s="515" t="s">
        <v>390</v>
      </c>
      <c r="B41" s="515"/>
      <c r="C41" s="515"/>
      <c r="D41" s="516"/>
      <c r="E41" s="158">
        <v>88.607159705521099</v>
      </c>
      <c r="F41" s="384">
        <f t="shared" si="2"/>
        <v>1.4624313116389369E-2</v>
      </c>
    </row>
    <row r="42" spans="1:6" x14ac:dyDescent="0.2">
      <c r="A42" s="515" t="s">
        <v>377</v>
      </c>
      <c r="B42" s="515"/>
      <c r="C42" s="515"/>
      <c r="D42" s="516"/>
      <c r="E42" s="158">
        <v>-410.18139775647597</v>
      </c>
      <c r="F42" s="384">
        <f t="shared" si="2"/>
        <v>-6.7699057449137304E-2</v>
      </c>
    </row>
    <row r="43" spans="1:6" x14ac:dyDescent="0.2">
      <c r="A43" s="515" t="s">
        <v>94</v>
      </c>
      <c r="B43" s="515"/>
      <c r="C43" s="515"/>
      <c r="D43" s="515"/>
      <c r="E43" s="161">
        <v>0</v>
      </c>
      <c r="F43" s="383">
        <f t="shared" si="2"/>
        <v>0</v>
      </c>
    </row>
    <row r="44" spans="1:6" x14ac:dyDescent="0.2">
      <c r="A44" s="15"/>
      <c r="B44" s="15"/>
      <c r="C44" s="15"/>
      <c r="D44" s="15"/>
      <c r="E44" s="15"/>
      <c r="F44" s="14" t="s">
        <v>385</v>
      </c>
    </row>
  </sheetData>
  <mergeCells count="10">
    <mergeCell ref="A40:D40"/>
    <mergeCell ref="A41:D41"/>
    <mergeCell ref="A42:D42"/>
    <mergeCell ref="A43:D43"/>
    <mergeCell ref="A33:D33"/>
    <mergeCell ref="A34:D34"/>
    <mergeCell ref="A35:D35"/>
    <mergeCell ref="A36:D36"/>
    <mergeCell ref="A38:D38"/>
    <mergeCell ref="A39:D39"/>
  </mergeCells>
  <conditionalFormatting sqref="A5:O29">
    <cfRule type="expression" dxfId="0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18.75" x14ac:dyDescent="0.3">
      <c r="A1" s="238" t="s">
        <v>354</v>
      </c>
      <c r="T1" s="389"/>
      <c r="U1" s="60"/>
      <c r="V1" s="60"/>
      <c r="W1" s="60"/>
      <c r="Y1" s="61"/>
      <c r="Z1" s="60"/>
      <c r="AC1" s="390"/>
      <c r="AF1" s="391"/>
      <c r="AH1" s="150" t="str">
        <f>Titulní!A35</f>
        <v>I. čtvrtletí 2020</v>
      </c>
    </row>
    <row r="2" spans="1:34" ht="6" customHeight="1" x14ac:dyDescent="0.2"/>
    <row r="3" spans="1:34" ht="12" customHeight="1" x14ac:dyDescent="0.2">
      <c r="F3" s="392"/>
      <c r="U3" s="392"/>
    </row>
    <row r="4" spans="1:34" ht="12" customHeight="1" x14ac:dyDescent="0.2"/>
    <row r="5" spans="1:34" s="25" customFormat="1" ht="12" customHeight="1" x14ac:dyDescent="0.2">
      <c r="A5" s="521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1"/>
      <c r="P5" s="521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393"/>
    </row>
    <row r="6" spans="1:34" s="25" customFormat="1" ht="12" customHeight="1" x14ac:dyDescent="0.2">
      <c r="A6" s="521"/>
      <c r="B6" s="522"/>
      <c r="C6" s="522"/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371"/>
      <c r="O6" s="31"/>
      <c r="P6" s="521"/>
      <c r="Q6" s="523"/>
      <c r="R6" s="523"/>
      <c r="S6" s="523"/>
      <c r="T6" s="523"/>
      <c r="U6" s="523"/>
      <c r="V6" s="523"/>
      <c r="W6" s="523"/>
      <c r="X6" s="523"/>
      <c r="Y6" s="523"/>
      <c r="Z6" s="523"/>
      <c r="AA6" s="523"/>
      <c r="AB6" s="523"/>
      <c r="AC6" s="371"/>
    </row>
    <row r="7" spans="1:34" ht="12" customHeight="1" x14ac:dyDescent="0.2">
      <c r="A7" s="119"/>
      <c r="B7" s="71" t="s">
        <v>7</v>
      </c>
      <c r="C7" s="71" t="s">
        <v>20</v>
      </c>
      <c r="D7" s="71" t="s">
        <v>21</v>
      </c>
      <c r="E7" s="71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9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34" ht="12" customHeight="1" x14ac:dyDescent="0.2">
      <c r="A8" s="120" t="s">
        <v>164</v>
      </c>
      <c r="C8" s="71">
        <f>SUM('4.1'!B11:D11)</f>
        <v>612.10950400000002</v>
      </c>
      <c r="D8" s="71">
        <f>SUM('4.2'!B8:D8)</f>
        <v>0</v>
      </c>
      <c r="E8" s="71">
        <f>SUM('4.2'!B22:D22)</f>
        <v>0.66833299999999995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9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pans="1:34" ht="12" customHeight="1" x14ac:dyDescent="0.2">
      <c r="A9" s="120" t="s">
        <v>163</v>
      </c>
      <c r="B9" s="71"/>
      <c r="C9" s="71">
        <f>SUM('4.1'!B12:D12)</f>
        <v>3.0467650000000002</v>
      </c>
      <c r="D9" s="71">
        <f>SUM('4.2'!B9:D9)</f>
        <v>0</v>
      </c>
      <c r="E9" s="71">
        <f>SUM('4.2'!B23:D23)</f>
        <v>654.87995300000057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9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pans="1:34" ht="12" customHeight="1" x14ac:dyDescent="0.2">
      <c r="A10" s="120" t="s">
        <v>162</v>
      </c>
      <c r="B10" s="71"/>
      <c r="C10" s="71">
        <f>SUM('4.1'!B13:D13)</f>
        <v>626.70901400000002</v>
      </c>
      <c r="D10" s="71">
        <f>SUM('4.2'!B10:D10)</f>
        <v>0</v>
      </c>
      <c r="E10" s="71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9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pans="1:34" ht="12" customHeight="1" x14ac:dyDescent="0.2">
      <c r="A11" s="120" t="s">
        <v>161</v>
      </c>
      <c r="B11" s="71"/>
      <c r="C11" s="71">
        <f>SUM('4.1'!B14:D14)</f>
        <v>9102.6837909999995</v>
      </c>
      <c r="D11" s="71">
        <f>SUM('4.2'!B11:D11)</f>
        <v>0</v>
      </c>
      <c r="E11" s="71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9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pans="1:34" ht="12" customHeight="1" x14ac:dyDescent="0.2">
      <c r="A12" s="120" t="s">
        <v>160</v>
      </c>
      <c r="B12" s="71"/>
      <c r="C12" s="71">
        <f>SUM('4.1'!B15:D15)</f>
        <v>0</v>
      </c>
      <c r="D12" s="71">
        <f>SUM('4.2'!B12:D12)</f>
        <v>0</v>
      </c>
      <c r="E12" s="71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pans="1:34" ht="12" customHeight="1" x14ac:dyDescent="0.2">
      <c r="A13" s="120" t="s">
        <v>159</v>
      </c>
      <c r="B13" s="71"/>
      <c r="C13" s="71">
        <f>SUM('4.1'!B16:D16)</f>
        <v>16.711572</v>
      </c>
      <c r="D13" s="71">
        <f>SUM('4.2'!B13:D13)</f>
        <v>0</v>
      </c>
      <c r="E13" s="71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pans="1:34" ht="12" customHeight="1" x14ac:dyDescent="0.2">
      <c r="A14" s="120" t="s">
        <v>158</v>
      </c>
      <c r="B14" s="71"/>
      <c r="C14" s="71">
        <f>SUM('4.1'!B17:D17)</f>
        <v>9.0200599999999991</v>
      </c>
      <c r="D14" s="71">
        <f>SUM('4.2'!B14:D14)</f>
        <v>0</v>
      </c>
      <c r="E14" s="71">
        <f>SUM('4.2'!B28:D28)</f>
        <v>3.392E-3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9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pans="1:34" ht="12" customHeight="1" x14ac:dyDescent="0.2">
      <c r="A15" s="120" t="s">
        <v>157</v>
      </c>
      <c r="B15" s="71"/>
      <c r="C15" s="71">
        <f>SUM('4.1'!B18:D18)</f>
        <v>57.164973000000003</v>
      </c>
      <c r="D15" s="71">
        <f>SUM('4.2'!B15:D15)</f>
        <v>0</v>
      </c>
      <c r="E15" s="71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9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pans="1:34" ht="12" customHeight="1" x14ac:dyDescent="0.2">
      <c r="A16" s="120" t="s">
        <v>156</v>
      </c>
      <c r="B16" s="71"/>
      <c r="C16" s="71">
        <f>SUM('4.1'!B19:D19)</f>
        <v>192.71714600000001</v>
      </c>
      <c r="D16" s="71">
        <f>SUM('4.2'!B16:D16)</f>
        <v>453.88418000000001</v>
      </c>
      <c r="E16" s="71">
        <f>SUM('4.2'!B30:D30)</f>
        <v>58.204325000000011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pans="1:29" ht="12" customHeight="1" x14ac:dyDescent="0.2">
      <c r="A17" s="120" t="s">
        <v>14</v>
      </c>
      <c r="C17" s="71">
        <f>SUM('4.1'!B20:D20)</f>
        <v>0</v>
      </c>
      <c r="D17" s="71">
        <f>SUM('4.2'!B17:D17)</f>
        <v>0</v>
      </c>
      <c r="E17" s="71">
        <f>SUM('4.2'!B31:D31)</f>
        <v>0.97781099999999987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ht="12" customHeight="1" x14ac:dyDescent="0.2">
      <c r="A18" s="120" t="s">
        <v>155</v>
      </c>
      <c r="B18" s="71"/>
      <c r="C18" s="71">
        <f>SUM('4.1'!B21:D21)</f>
        <v>4.4930719999999997</v>
      </c>
      <c r="D18" s="71">
        <f>SUM('4.2'!B18:D18)</f>
        <v>0</v>
      </c>
      <c r="E18" s="71">
        <f>SUM('4.2'!B32:D32)</f>
        <v>1.8785519999999996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pans="1:29" ht="12" customHeight="1" x14ac:dyDescent="0.2">
      <c r="A19" s="120" t="s">
        <v>154</v>
      </c>
      <c r="B19" s="71"/>
      <c r="C19" s="71">
        <f>SUM('4.1'!B22:D22)</f>
        <v>172.051332</v>
      </c>
      <c r="D19" s="71">
        <f>SUM('4.2'!B19:D19)</f>
        <v>1167.1519920000001</v>
      </c>
      <c r="E19" s="71">
        <f>SUM('4.2'!B33:D33)</f>
        <v>328.80833799999994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9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pans="1:29" ht="12" customHeight="1" x14ac:dyDescent="0.2">
      <c r="A20" s="120" t="s">
        <v>222</v>
      </c>
      <c r="B20" s="71">
        <f>SUM('4.1'!B8:D8)</f>
        <v>7239.3982600000008</v>
      </c>
      <c r="C20" s="71"/>
      <c r="D20" s="71"/>
      <c r="E20" s="71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9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9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pans="1:29" ht="12" customHeight="1" x14ac:dyDescent="0.2">
      <c r="A22" s="69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9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pans="1:29" ht="12" customHeight="1" x14ac:dyDescent="0.2">
      <c r="A23" s="69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9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pans="1:29" ht="12" customHeight="1" x14ac:dyDescent="0.2">
      <c r="A24" s="69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9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pans="1:29" ht="12" customHeight="1" x14ac:dyDescent="0.2">
      <c r="A25" s="69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9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pans="1:29" ht="12" customHeight="1" x14ac:dyDescent="0.2">
      <c r="A26" s="69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9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pans="1:29" ht="12" customHeight="1" x14ac:dyDescent="0.2">
      <c r="A27" s="6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9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pans="1:29" ht="12" customHeight="1" x14ac:dyDescent="0.2">
      <c r="A28" s="6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9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pans="1:29" ht="12" customHeight="1" x14ac:dyDescent="0.2">
      <c r="A29" s="6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9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pans="1:29" ht="12" customHeight="1" x14ac:dyDescent="0.2">
      <c r="A30" s="6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9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</row>
    <row r="31" spans="1:29" ht="12" customHeight="1" x14ac:dyDescent="0.2">
      <c r="A31" s="6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388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524"/>
      <c r="B34" s="525"/>
      <c r="C34" s="525"/>
      <c r="D34" s="525"/>
      <c r="E34" s="394"/>
      <c r="F34" s="394"/>
      <c r="G34" s="524"/>
      <c r="H34" s="525"/>
      <c r="I34" s="525"/>
      <c r="J34" s="525"/>
      <c r="K34" s="394"/>
      <c r="L34" s="394"/>
      <c r="M34" s="22"/>
      <c r="N34" s="22"/>
      <c r="O34" s="22"/>
      <c r="P34" s="22"/>
    </row>
    <row r="35" spans="1:16" ht="12" customHeight="1" x14ac:dyDescent="0.2">
      <c r="A35" s="526"/>
      <c r="B35" s="526"/>
      <c r="C35" s="526"/>
      <c r="D35" s="526"/>
      <c r="E35" s="71"/>
      <c r="F35" s="32"/>
      <c r="G35" s="526"/>
      <c r="H35" s="526"/>
      <c r="I35" s="526"/>
      <c r="J35" s="526"/>
      <c r="K35" s="71"/>
      <c r="L35" s="32"/>
    </row>
    <row r="36" spans="1:16" ht="12" customHeight="1" x14ac:dyDescent="0.2">
      <c r="A36" s="526"/>
      <c r="B36" s="526"/>
      <c r="C36" s="526"/>
      <c r="D36" s="526"/>
      <c r="E36" s="71"/>
      <c r="F36" s="32"/>
      <c r="G36" s="526"/>
      <c r="H36" s="526"/>
      <c r="I36" s="526"/>
      <c r="J36" s="526"/>
      <c r="K36" s="71"/>
      <c r="L36" s="32"/>
    </row>
    <row r="37" spans="1:16" ht="12" customHeight="1" x14ac:dyDescent="0.2">
      <c r="A37" s="526"/>
      <c r="B37" s="526"/>
      <c r="C37" s="526"/>
      <c r="D37" s="526"/>
      <c r="E37" s="71"/>
      <c r="F37" s="32"/>
      <c r="G37" s="526"/>
      <c r="H37" s="526"/>
      <c r="I37" s="526"/>
      <c r="J37" s="526"/>
      <c r="K37" s="71"/>
      <c r="L37" s="32"/>
    </row>
    <row r="38" spans="1:16" ht="12" customHeight="1" x14ac:dyDescent="0.2">
      <c r="A38" s="526"/>
      <c r="B38" s="526"/>
      <c r="C38" s="526"/>
      <c r="D38" s="526"/>
      <c r="E38" s="71"/>
      <c r="F38" s="32"/>
      <c r="G38" s="526"/>
      <c r="H38" s="526"/>
      <c r="I38" s="526"/>
      <c r="J38" s="526"/>
      <c r="K38" s="71"/>
      <c r="L38" s="32"/>
    </row>
    <row r="39" spans="1:16" ht="12" customHeight="1" x14ac:dyDescent="0.2">
      <c r="A39" s="526"/>
      <c r="B39" s="526"/>
      <c r="C39" s="526"/>
      <c r="D39" s="526"/>
      <c r="E39" s="71"/>
      <c r="F39" s="32"/>
      <c r="G39" s="526"/>
      <c r="H39" s="526"/>
      <c r="I39" s="526"/>
      <c r="J39" s="526"/>
      <c r="K39" s="71"/>
      <c r="L39" s="32"/>
    </row>
    <row r="40" spans="1:16" ht="12" customHeight="1" x14ac:dyDescent="0.2">
      <c r="A40" s="526"/>
      <c r="B40" s="526"/>
      <c r="C40" s="526"/>
      <c r="D40" s="526"/>
      <c r="E40" s="71"/>
      <c r="F40" s="32"/>
      <c r="G40" s="526"/>
      <c r="H40" s="526"/>
      <c r="I40" s="526"/>
      <c r="J40" s="526"/>
      <c r="K40" s="71"/>
      <c r="L40" s="32"/>
    </row>
    <row r="41" spans="1:16" ht="12" customHeight="1" x14ac:dyDescent="0.2">
      <c r="A41" s="526"/>
      <c r="B41" s="526"/>
      <c r="C41" s="526"/>
      <c r="D41" s="526"/>
      <c r="E41" s="71"/>
      <c r="F41" s="32"/>
      <c r="G41" s="526"/>
      <c r="H41" s="526"/>
      <c r="I41" s="526"/>
      <c r="J41" s="526"/>
      <c r="K41" s="71"/>
      <c r="L41" s="32"/>
    </row>
    <row r="42" spans="1:16" ht="12" customHeight="1" x14ac:dyDescent="0.2">
      <c r="A42" s="526"/>
      <c r="B42" s="526"/>
      <c r="C42" s="526"/>
      <c r="D42" s="526"/>
      <c r="E42" s="71"/>
      <c r="F42" s="32"/>
      <c r="G42" s="526"/>
      <c r="H42" s="526"/>
      <c r="I42" s="526"/>
      <c r="J42" s="526"/>
      <c r="K42" s="71"/>
      <c r="L42" s="32"/>
    </row>
    <row r="43" spans="1:16" ht="12" customHeight="1" x14ac:dyDescent="0.2">
      <c r="A43" s="526"/>
      <c r="B43" s="526"/>
      <c r="C43" s="526"/>
      <c r="D43" s="526"/>
      <c r="E43" s="71"/>
      <c r="F43" s="32"/>
      <c r="G43" s="526"/>
      <c r="H43" s="526"/>
      <c r="I43" s="526"/>
      <c r="J43" s="526"/>
      <c r="K43" s="71"/>
      <c r="L43" s="32"/>
    </row>
    <row r="44" spans="1:16" ht="12" customHeight="1" x14ac:dyDescent="0.2">
      <c r="A44" s="526"/>
      <c r="B44" s="526"/>
      <c r="C44" s="526"/>
      <c r="D44" s="526"/>
      <c r="E44" s="71"/>
      <c r="F44" s="32"/>
      <c r="G44" s="526"/>
      <c r="H44" s="526"/>
      <c r="I44" s="526"/>
      <c r="J44" s="526"/>
      <c r="K44" s="71"/>
      <c r="L44" s="32"/>
    </row>
    <row r="45" spans="1:16" ht="12" customHeight="1" x14ac:dyDescent="0.2">
      <c r="A45" s="526"/>
      <c r="B45" s="526"/>
      <c r="C45" s="526"/>
      <c r="D45" s="526"/>
      <c r="E45" s="71"/>
      <c r="F45" s="32"/>
      <c r="G45" s="526"/>
      <c r="H45" s="526"/>
      <c r="I45" s="526"/>
      <c r="J45" s="526"/>
      <c r="K45" s="71"/>
      <c r="L45" s="32"/>
    </row>
    <row r="46" spans="1:16" ht="12" customHeight="1" x14ac:dyDescent="0.2">
      <c r="F46" s="388"/>
      <c r="L46" s="388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372"/>
      <c r="B115" s="372"/>
    </row>
    <row r="116" spans="1:2" x14ac:dyDescent="0.2">
      <c r="A116" s="372"/>
      <c r="B116" s="372"/>
    </row>
    <row r="137" spans="1:2" x14ac:dyDescent="0.2">
      <c r="A137" s="372"/>
      <c r="B137" s="372"/>
    </row>
    <row r="138" spans="1:2" ht="12" customHeight="1" x14ac:dyDescent="0.2">
      <c r="A138" s="395"/>
      <c r="B138" s="395"/>
    </row>
    <row r="139" spans="1:2" x14ac:dyDescent="0.2">
      <c r="A139" s="395"/>
      <c r="B139" s="395"/>
    </row>
    <row r="140" spans="1:2" ht="12.75" customHeight="1" x14ac:dyDescent="0.2">
      <c r="B140" s="395"/>
    </row>
    <row r="141" spans="1:2" ht="12.75" customHeight="1" x14ac:dyDescent="0.2">
      <c r="B141" s="395"/>
    </row>
    <row r="142" spans="1:2" x14ac:dyDescent="0.2">
      <c r="B142" s="395"/>
    </row>
    <row r="143" spans="1:2" x14ac:dyDescent="0.2">
      <c r="B143" s="395"/>
    </row>
    <row r="144" spans="1:2" x14ac:dyDescent="0.2">
      <c r="B144" s="395"/>
    </row>
    <row r="145" spans="1:2" x14ac:dyDescent="0.2">
      <c r="B145" s="395"/>
    </row>
    <row r="146" spans="1:2" x14ac:dyDescent="0.2">
      <c r="B146" s="395"/>
    </row>
    <row r="147" spans="1:2" x14ac:dyDescent="0.2">
      <c r="B147" s="395"/>
    </row>
    <row r="148" spans="1:2" x14ac:dyDescent="0.2">
      <c r="B148" s="395"/>
    </row>
    <row r="149" spans="1:2" x14ac:dyDescent="0.2">
      <c r="B149" s="395"/>
    </row>
    <row r="150" spans="1:2" x14ac:dyDescent="0.2">
      <c r="B150" s="395"/>
    </row>
    <row r="151" spans="1:2" x14ac:dyDescent="0.2">
      <c r="B151" s="395"/>
    </row>
    <row r="152" spans="1:2" x14ac:dyDescent="0.2">
      <c r="B152" s="395"/>
    </row>
    <row r="153" spans="1:2" x14ac:dyDescent="0.2">
      <c r="B153" s="395"/>
    </row>
    <row r="154" spans="1:2" x14ac:dyDescent="0.2">
      <c r="B154" s="395"/>
    </row>
    <row r="155" spans="1:2" x14ac:dyDescent="0.2">
      <c r="B155" s="395"/>
    </row>
    <row r="156" spans="1:2" x14ac:dyDescent="0.2">
      <c r="B156" s="395"/>
    </row>
    <row r="157" spans="1:2" x14ac:dyDescent="0.2">
      <c r="B157" s="395"/>
    </row>
    <row r="158" spans="1:2" x14ac:dyDescent="0.2">
      <c r="B158" s="372"/>
    </row>
    <row r="159" spans="1:2" x14ac:dyDescent="0.2">
      <c r="B159" s="372"/>
    </row>
    <row r="160" spans="1:2" ht="12" customHeight="1" x14ac:dyDescent="0.2">
      <c r="A160" s="395"/>
      <c r="B160" s="372"/>
    </row>
    <row r="161" spans="1:2" x14ac:dyDescent="0.2">
      <c r="A161" s="395"/>
      <c r="B161" s="372"/>
    </row>
    <row r="162" spans="1:2" x14ac:dyDescent="0.2">
      <c r="A162" s="395"/>
      <c r="B162" s="372"/>
    </row>
    <row r="163" spans="1:2" ht="90" customHeight="1" x14ac:dyDescent="0.2">
      <c r="B163" s="372"/>
    </row>
    <row r="164" spans="1:2" x14ac:dyDescent="0.2">
      <c r="B164" s="372"/>
    </row>
    <row r="165" spans="1:2" x14ac:dyDescent="0.2">
      <c r="B165" s="372"/>
    </row>
    <row r="166" spans="1:2" x14ac:dyDescent="0.2">
      <c r="B166" s="372"/>
    </row>
    <row r="167" spans="1:2" x14ac:dyDescent="0.2">
      <c r="B167" s="372"/>
    </row>
    <row r="168" spans="1:2" x14ac:dyDescent="0.2">
      <c r="B168" s="372"/>
    </row>
    <row r="169" spans="1:2" x14ac:dyDescent="0.2">
      <c r="B169" s="372"/>
    </row>
    <row r="170" spans="1:2" x14ac:dyDescent="0.2">
      <c r="B170" s="372"/>
    </row>
    <row r="171" spans="1:2" x14ac:dyDescent="0.2">
      <c r="B171" s="372"/>
    </row>
    <row r="172" spans="1:2" x14ac:dyDescent="0.2">
      <c r="B172" s="372"/>
    </row>
    <row r="173" spans="1:2" x14ac:dyDescent="0.2">
      <c r="B173" s="372"/>
    </row>
    <row r="174" spans="1:2" x14ac:dyDescent="0.2">
      <c r="B174" s="372"/>
    </row>
    <row r="175" spans="1:2" x14ac:dyDescent="0.2">
      <c r="B175" s="372"/>
    </row>
    <row r="176" spans="1:2" x14ac:dyDescent="0.2">
      <c r="A176" s="395"/>
      <c r="B176" s="372"/>
    </row>
    <row r="177" spans="1:2" x14ac:dyDescent="0.2">
      <c r="A177" s="395"/>
      <c r="B177" s="372"/>
    </row>
    <row r="178" spans="1:2" x14ac:dyDescent="0.2">
      <c r="A178" s="395"/>
      <c r="B178" s="372"/>
    </row>
    <row r="179" spans="1:2" x14ac:dyDescent="0.2">
      <c r="A179" s="372"/>
      <c r="B179" s="372"/>
    </row>
    <row r="180" spans="1:2" x14ac:dyDescent="0.2">
      <c r="A180" s="372"/>
      <c r="B180" s="372"/>
    </row>
    <row r="181" spans="1:2" x14ac:dyDescent="0.2">
      <c r="A181" s="372"/>
      <c r="B181" s="372"/>
    </row>
    <row r="182" spans="1:2" x14ac:dyDescent="0.2">
      <c r="B182" s="372"/>
    </row>
    <row r="183" spans="1:2" x14ac:dyDescent="0.2">
      <c r="B183" s="372"/>
    </row>
    <row r="184" spans="1:2" x14ac:dyDescent="0.2">
      <c r="B184" s="372"/>
    </row>
    <row r="185" spans="1:2" x14ac:dyDescent="0.2">
      <c r="B185" s="372"/>
    </row>
    <row r="186" spans="1:2" x14ac:dyDescent="0.2">
      <c r="B186" s="372"/>
    </row>
    <row r="187" spans="1:2" x14ac:dyDescent="0.2">
      <c r="B187" s="372"/>
    </row>
    <row r="188" spans="1:2" x14ac:dyDescent="0.2">
      <c r="B188" s="372"/>
    </row>
    <row r="189" spans="1:2" x14ac:dyDescent="0.2">
      <c r="B189" s="372"/>
    </row>
    <row r="190" spans="1:2" x14ac:dyDescent="0.2">
      <c r="B190" s="372"/>
    </row>
    <row r="191" spans="1:2" x14ac:dyDescent="0.2">
      <c r="B191" s="372"/>
    </row>
    <row r="192" spans="1:2" x14ac:dyDescent="0.2">
      <c r="B192" s="372"/>
    </row>
    <row r="193" spans="1:2" x14ac:dyDescent="0.2">
      <c r="B193" s="372"/>
    </row>
    <row r="194" spans="1:2" x14ac:dyDescent="0.2">
      <c r="B194" s="372"/>
    </row>
    <row r="195" spans="1:2" x14ac:dyDescent="0.2">
      <c r="B195" s="372"/>
    </row>
    <row r="196" spans="1:2" x14ac:dyDescent="0.2">
      <c r="B196" s="372"/>
    </row>
    <row r="197" spans="1:2" x14ac:dyDescent="0.2">
      <c r="B197" s="372"/>
    </row>
    <row r="198" spans="1:2" x14ac:dyDescent="0.2">
      <c r="B198" s="372"/>
    </row>
    <row r="199" spans="1:2" x14ac:dyDescent="0.2">
      <c r="B199" s="372"/>
    </row>
    <row r="200" spans="1:2" x14ac:dyDescent="0.2">
      <c r="B200" s="372"/>
    </row>
    <row r="201" spans="1:2" x14ac:dyDescent="0.2">
      <c r="A201" s="372"/>
      <c r="B201" s="372"/>
    </row>
    <row r="202" spans="1:2" x14ac:dyDescent="0.2">
      <c r="A202" s="372"/>
      <c r="B202" s="372"/>
    </row>
    <row r="203" spans="1:2" ht="12.75" customHeight="1" x14ac:dyDescent="0.2">
      <c r="B203" s="372"/>
    </row>
    <row r="204" spans="1:2" ht="12" customHeight="1" x14ac:dyDescent="0.2">
      <c r="B204" s="372"/>
    </row>
    <row r="205" spans="1:2" x14ac:dyDescent="0.2">
      <c r="B205" s="372"/>
    </row>
    <row r="206" spans="1:2" x14ac:dyDescent="0.2">
      <c r="B206" s="372"/>
    </row>
    <row r="207" spans="1:2" x14ac:dyDescent="0.2">
      <c r="B207" s="372"/>
    </row>
    <row r="208" spans="1:2" x14ac:dyDescent="0.2">
      <c r="B208" s="372"/>
    </row>
    <row r="209" spans="1:2" x14ac:dyDescent="0.2">
      <c r="B209" s="372"/>
    </row>
    <row r="210" spans="1:2" x14ac:dyDescent="0.2">
      <c r="B210" s="372"/>
    </row>
    <row r="211" spans="1:2" x14ac:dyDescent="0.2">
      <c r="B211" s="372"/>
    </row>
    <row r="212" spans="1:2" x14ac:dyDescent="0.2">
      <c r="B212" s="372"/>
    </row>
    <row r="213" spans="1:2" x14ac:dyDescent="0.2">
      <c r="B213" s="372"/>
    </row>
    <row r="214" spans="1:2" x14ac:dyDescent="0.2">
      <c r="B214" s="372"/>
    </row>
    <row r="215" spans="1:2" x14ac:dyDescent="0.2">
      <c r="B215" s="372"/>
    </row>
    <row r="216" spans="1:2" x14ac:dyDescent="0.2">
      <c r="B216" s="372"/>
    </row>
    <row r="217" spans="1:2" x14ac:dyDescent="0.2">
      <c r="B217" s="372"/>
    </row>
    <row r="218" spans="1:2" x14ac:dyDescent="0.2">
      <c r="B218" s="372"/>
    </row>
    <row r="219" spans="1:2" x14ac:dyDescent="0.2">
      <c r="B219" s="372"/>
    </row>
    <row r="220" spans="1:2" x14ac:dyDescent="0.2">
      <c r="B220" s="372"/>
    </row>
    <row r="221" spans="1:2" x14ac:dyDescent="0.2">
      <c r="B221" s="372"/>
    </row>
    <row r="222" spans="1:2" x14ac:dyDescent="0.2">
      <c r="A222" s="395"/>
      <c r="B222" s="372"/>
    </row>
    <row r="223" spans="1:2" x14ac:dyDescent="0.2">
      <c r="A223" s="395"/>
      <c r="B223" s="372"/>
    </row>
    <row r="224" spans="1:2" x14ac:dyDescent="0.2">
      <c r="A224" s="395"/>
      <c r="B224" s="372"/>
    </row>
    <row r="225" spans="1:2" x14ac:dyDescent="0.2">
      <c r="A225" s="395"/>
      <c r="B225" s="372"/>
    </row>
    <row r="226" spans="1:2" x14ac:dyDescent="0.2">
      <c r="A226" s="395"/>
      <c r="B226" s="372"/>
    </row>
    <row r="227" spans="1:2" x14ac:dyDescent="0.2">
      <c r="A227" s="395"/>
      <c r="B227" s="372"/>
    </row>
    <row r="228" spans="1:2" x14ac:dyDescent="0.2">
      <c r="A228" s="395"/>
      <c r="B228" s="372"/>
    </row>
    <row r="229" spans="1:2" x14ac:dyDescent="0.2">
      <c r="A229" s="372"/>
      <c r="B229" s="372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48"/>
  <sheetViews>
    <sheetView showGridLines="0" zoomScaleNormal="100" zoomScaleSheetLayoutView="100" workbookViewId="0"/>
  </sheetViews>
  <sheetFormatPr defaultColWidth="9.140625" defaultRowHeight="12" x14ac:dyDescent="0.2"/>
  <cols>
    <col min="1" max="9" width="11" style="9" customWidth="1"/>
    <col min="10" max="16384" width="9.140625" style="9"/>
  </cols>
  <sheetData>
    <row r="1" spans="1:9" s="44" customFormat="1" ht="18.75" x14ac:dyDescent="0.3">
      <c r="A1" s="128" t="s">
        <v>374</v>
      </c>
    </row>
    <row r="2" spans="1:9" ht="6" customHeight="1" x14ac:dyDescent="0.2"/>
    <row r="3" spans="1:9" ht="14.25" customHeight="1" x14ac:dyDescent="0.2">
      <c r="A3" s="442" t="s">
        <v>423</v>
      </c>
      <c r="B3" s="442"/>
      <c r="C3" s="442"/>
      <c r="D3" s="442"/>
      <c r="E3" s="442"/>
      <c r="F3" s="442"/>
      <c r="G3" s="442"/>
      <c r="H3" s="442"/>
      <c r="I3" s="442"/>
    </row>
    <row r="4" spans="1:9" ht="14.25" customHeight="1" x14ac:dyDescent="0.2">
      <c r="A4" s="442"/>
      <c r="B4" s="442"/>
      <c r="C4" s="442"/>
      <c r="D4" s="442"/>
      <c r="E4" s="442"/>
      <c r="F4" s="442"/>
      <c r="G4" s="442"/>
      <c r="H4" s="442"/>
      <c r="I4" s="442"/>
    </row>
    <row r="5" spans="1:9" ht="15" customHeight="1" x14ac:dyDescent="0.2">
      <c r="A5" s="442"/>
      <c r="B5" s="442"/>
      <c r="C5" s="442"/>
      <c r="D5" s="442"/>
      <c r="E5" s="442"/>
      <c r="F5" s="442"/>
      <c r="G5" s="442"/>
      <c r="H5" s="442"/>
      <c r="I5" s="442"/>
    </row>
    <row r="6" spans="1:9" ht="17.100000000000001" customHeight="1" x14ac:dyDescent="0.2">
      <c r="A6" s="442"/>
      <c r="B6" s="442"/>
      <c r="C6" s="442"/>
      <c r="D6" s="442"/>
      <c r="E6" s="442"/>
      <c r="F6" s="442"/>
      <c r="G6" s="442"/>
      <c r="H6" s="442"/>
      <c r="I6" s="442"/>
    </row>
    <row r="7" spans="1:9" ht="17.100000000000001" customHeight="1" x14ac:dyDescent="0.2">
      <c r="A7" s="442"/>
      <c r="B7" s="442"/>
      <c r="C7" s="442"/>
      <c r="D7" s="442"/>
      <c r="E7" s="442"/>
      <c r="F7" s="442"/>
      <c r="G7" s="442"/>
      <c r="H7" s="442"/>
      <c r="I7" s="442"/>
    </row>
    <row r="8" spans="1:9" ht="17.100000000000001" customHeight="1" x14ac:dyDescent="0.2">
      <c r="A8" s="442"/>
      <c r="B8" s="442"/>
      <c r="C8" s="442"/>
      <c r="D8" s="442"/>
      <c r="E8" s="442"/>
      <c r="F8" s="442"/>
      <c r="G8" s="442"/>
      <c r="H8" s="442"/>
      <c r="I8" s="442"/>
    </row>
    <row r="9" spans="1:9" ht="17.100000000000001" customHeight="1" x14ac:dyDescent="0.2">
      <c r="A9" s="442"/>
      <c r="B9" s="442"/>
      <c r="C9" s="442"/>
      <c r="D9" s="442"/>
      <c r="E9" s="442"/>
      <c r="F9" s="442"/>
      <c r="G9" s="442"/>
      <c r="H9" s="442"/>
      <c r="I9" s="442"/>
    </row>
    <row r="10" spans="1:9" ht="17.100000000000001" customHeight="1" x14ac:dyDescent="0.2">
      <c r="A10" s="442"/>
      <c r="B10" s="442"/>
      <c r="C10" s="442"/>
      <c r="D10" s="442"/>
      <c r="E10" s="442"/>
      <c r="F10" s="442"/>
      <c r="G10" s="442"/>
      <c r="H10" s="442"/>
      <c r="I10" s="442"/>
    </row>
    <row r="11" spans="1:9" ht="17.100000000000001" customHeight="1" x14ac:dyDescent="0.2">
      <c r="A11" s="442"/>
      <c r="B11" s="442"/>
      <c r="C11" s="442"/>
      <c r="D11" s="442"/>
      <c r="E11" s="442"/>
      <c r="F11" s="442"/>
      <c r="G11" s="442"/>
      <c r="H11" s="442"/>
      <c r="I11" s="442"/>
    </row>
    <row r="12" spans="1:9" ht="17.100000000000001" customHeight="1" x14ac:dyDescent="0.2">
      <c r="A12" s="442"/>
      <c r="B12" s="442"/>
      <c r="C12" s="442"/>
      <c r="D12" s="442"/>
      <c r="E12" s="442"/>
      <c r="F12" s="442"/>
      <c r="G12" s="442"/>
      <c r="H12" s="442"/>
      <c r="I12" s="442"/>
    </row>
    <row r="13" spans="1:9" ht="17.100000000000001" customHeight="1" x14ac:dyDescent="0.2">
      <c r="A13" s="442"/>
      <c r="B13" s="442"/>
      <c r="C13" s="442"/>
      <c r="D13" s="442"/>
      <c r="E13" s="442"/>
      <c r="F13" s="442"/>
      <c r="G13" s="442"/>
      <c r="H13" s="442"/>
      <c r="I13" s="442"/>
    </row>
    <row r="14" spans="1:9" ht="17.100000000000001" customHeight="1" x14ac:dyDescent="0.2">
      <c r="A14" s="442"/>
      <c r="B14" s="442"/>
      <c r="C14" s="442"/>
      <c r="D14" s="442"/>
      <c r="E14" s="442"/>
      <c r="F14" s="442"/>
      <c r="G14" s="442"/>
      <c r="H14" s="442"/>
      <c r="I14" s="442"/>
    </row>
    <row r="15" spans="1:9" ht="17.100000000000001" customHeight="1" x14ac:dyDescent="0.2">
      <c r="A15" s="442"/>
      <c r="B15" s="442"/>
      <c r="C15" s="442"/>
      <c r="D15" s="442"/>
      <c r="E15" s="442"/>
      <c r="F15" s="442"/>
      <c r="G15" s="442"/>
      <c r="H15" s="442"/>
      <c r="I15" s="442"/>
    </row>
    <row r="16" spans="1:9" ht="17.100000000000001" customHeight="1" x14ac:dyDescent="0.2">
      <c r="A16" s="442"/>
      <c r="B16" s="442"/>
      <c r="C16" s="442"/>
      <c r="D16" s="442"/>
      <c r="E16" s="442"/>
      <c r="F16" s="442"/>
      <c r="G16" s="442"/>
      <c r="H16" s="442"/>
      <c r="I16" s="442"/>
    </row>
    <row r="17" spans="1:9" ht="17.100000000000001" customHeight="1" x14ac:dyDescent="0.2">
      <c r="A17" s="442"/>
      <c r="B17" s="442"/>
      <c r="C17" s="442"/>
      <c r="D17" s="442"/>
      <c r="E17" s="442"/>
      <c r="F17" s="442"/>
      <c r="G17" s="442"/>
      <c r="H17" s="442"/>
      <c r="I17" s="442"/>
    </row>
    <row r="18" spans="1:9" ht="17.100000000000001" customHeight="1" x14ac:dyDescent="0.2">
      <c r="A18" s="442"/>
      <c r="B18" s="442"/>
      <c r="C18" s="442"/>
      <c r="D18" s="442"/>
      <c r="E18" s="442"/>
      <c r="F18" s="442"/>
      <c r="G18" s="442"/>
      <c r="H18" s="442"/>
      <c r="I18" s="442"/>
    </row>
    <row r="19" spans="1:9" ht="17.100000000000001" customHeight="1" x14ac:dyDescent="0.2">
      <c r="A19" s="442"/>
      <c r="B19" s="442"/>
      <c r="C19" s="442"/>
      <c r="D19" s="442"/>
      <c r="E19" s="442"/>
      <c r="F19" s="442"/>
      <c r="G19" s="442"/>
      <c r="H19" s="442"/>
      <c r="I19" s="442"/>
    </row>
    <row r="20" spans="1:9" ht="17.100000000000001" customHeight="1" x14ac:dyDescent="0.2">
      <c r="A20" s="442"/>
      <c r="B20" s="442"/>
      <c r="C20" s="442"/>
      <c r="D20" s="442"/>
      <c r="E20" s="442"/>
      <c r="F20" s="442"/>
      <c r="G20" s="442"/>
      <c r="H20" s="442"/>
      <c r="I20" s="442"/>
    </row>
    <row r="21" spans="1:9" ht="17.100000000000001" customHeight="1" x14ac:dyDescent="0.2">
      <c r="A21" s="442"/>
      <c r="B21" s="442"/>
      <c r="C21" s="442"/>
      <c r="D21" s="442"/>
      <c r="E21" s="442"/>
      <c r="F21" s="442"/>
      <c r="G21" s="442"/>
      <c r="H21" s="442"/>
      <c r="I21" s="442"/>
    </row>
    <row r="22" spans="1:9" ht="17.100000000000001" customHeight="1" x14ac:dyDescent="0.2">
      <c r="A22" s="442"/>
      <c r="B22" s="442"/>
      <c r="C22" s="442"/>
      <c r="D22" s="442"/>
      <c r="E22" s="442"/>
      <c r="F22" s="442"/>
      <c r="G22" s="442"/>
      <c r="H22" s="442"/>
      <c r="I22" s="442"/>
    </row>
    <row r="23" spans="1:9" ht="17.100000000000001" customHeight="1" x14ac:dyDescent="0.2">
      <c r="A23" s="442"/>
      <c r="B23" s="442"/>
      <c r="C23" s="442"/>
      <c r="D23" s="442"/>
      <c r="E23" s="442"/>
      <c r="F23" s="442"/>
      <c r="G23" s="442"/>
      <c r="H23" s="442"/>
      <c r="I23" s="442"/>
    </row>
    <row r="24" spans="1:9" ht="17.100000000000001" customHeight="1" x14ac:dyDescent="0.2">
      <c r="A24" s="442"/>
      <c r="B24" s="442"/>
      <c r="C24" s="442"/>
      <c r="D24" s="442"/>
      <c r="E24" s="442"/>
      <c r="F24" s="442"/>
      <c r="G24" s="442"/>
      <c r="H24" s="442"/>
      <c r="I24" s="442"/>
    </row>
    <row r="25" spans="1:9" ht="17.100000000000001" customHeight="1" x14ac:dyDescent="0.2">
      <c r="A25" s="442"/>
      <c r="B25" s="442"/>
      <c r="C25" s="442"/>
      <c r="D25" s="442"/>
      <c r="E25" s="442"/>
      <c r="F25" s="442"/>
      <c r="G25" s="442"/>
      <c r="H25" s="442"/>
      <c r="I25" s="442"/>
    </row>
    <row r="26" spans="1:9" ht="17.100000000000001" customHeight="1" x14ac:dyDescent="0.2">
      <c r="A26" s="442"/>
      <c r="B26" s="442"/>
      <c r="C26" s="442"/>
      <c r="D26" s="442"/>
      <c r="E26" s="442"/>
      <c r="F26" s="442"/>
      <c r="G26" s="442"/>
      <c r="H26" s="442"/>
      <c r="I26" s="442"/>
    </row>
    <row r="27" spans="1:9" ht="17.100000000000001" customHeight="1" x14ac:dyDescent="0.2">
      <c r="A27" s="442"/>
      <c r="B27" s="442"/>
      <c r="C27" s="442"/>
      <c r="D27" s="442"/>
      <c r="E27" s="442"/>
      <c r="F27" s="442"/>
      <c r="G27" s="442"/>
      <c r="H27" s="442"/>
      <c r="I27" s="442"/>
    </row>
    <row r="28" spans="1:9" ht="17.100000000000001" customHeight="1" x14ac:dyDescent="0.2">
      <c r="A28" s="442"/>
      <c r="B28" s="442"/>
      <c r="C28" s="442"/>
      <c r="D28" s="442"/>
      <c r="E28" s="442"/>
      <c r="F28" s="442"/>
      <c r="G28" s="442"/>
      <c r="H28" s="442"/>
      <c r="I28" s="442"/>
    </row>
    <row r="29" spans="1:9" ht="17.100000000000001" customHeight="1" x14ac:dyDescent="0.2">
      <c r="A29" s="442"/>
      <c r="B29" s="442"/>
      <c r="C29" s="442"/>
      <c r="D29" s="442"/>
      <c r="E29" s="442"/>
      <c r="F29" s="442"/>
      <c r="G29" s="442"/>
      <c r="H29" s="442"/>
      <c r="I29" s="442"/>
    </row>
    <row r="30" spans="1:9" ht="12.75" customHeight="1" x14ac:dyDescent="0.2">
      <c r="A30" s="442"/>
      <c r="B30" s="442"/>
      <c r="C30" s="442"/>
      <c r="D30" s="442"/>
      <c r="E30" s="442"/>
      <c r="F30" s="442"/>
      <c r="G30" s="442"/>
      <c r="H30" s="442"/>
      <c r="I30" s="442"/>
    </row>
    <row r="31" spans="1:9" ht="17.100000000000001" customHeight="1" x14ac:dyDescent="0.2">
      <c r="A31" s="442"/>
      <c r="B31" s="442"/>
      <c r="C31" s="442"/>
      <c r="D31" s="442"/>
      <c r="E31" s="442"/>
      <c r="F31" s="442"/>
      <c r="G31" s="442"/>
      <c r="H31" s="442"/>
      <c r="I31" s="442"/>
    </row>
    <row r="32" spans="1:9" ht="17.100000000000001" customHeight="1" x14ac:dyDescent="0.2">
      <c r="A32" s="442"/>
      <c r="B32" s="442"/>
      <c r="C32" s="442"/>
      <c r="D32" s="442"/>
      <c r="E32" s="442"/>
      <c r="F32" s="442"/>
      <c r="G32" s="442"/>
      <c r="H32" s="442"/>
      <c r="I32" s="442"/>
    </row>
    <row r="33" spans="1:9" ht="17.100000000000001" customHeight="1" x14ac:dyDescent="0.2">
      <c r="A33" s="442"/>
      <c r="B33" s="442"/>
      <c r="C33" s="442"/>
      <c r="D33" s="442"/>
      <c r="E33" s="442"/>
      <c r="F33" s="442"/>
      <c r="G33" s="442"/>
      <c r="H33" s="442"/>
      <c r="I33" s="442"/>
    </row>
    <row r="34" spans="1:9" ht="17.100000000000001" customHeight="1" x14ac:dyDescent="0.2">
      <c r="A34" s="442"/>
      <c r="B34" s="442"/>
      <c r="C34" s="442"/>
      <c r="D34" s="442"/>
      <c r="E34" s="442"/>
      <c r="F34" s="442"/>
      <c r="G34" s="442"/>
      <c r="H34" s="442"/>
      <c r="I34" s="442"/>
    </row>
    <row r="35" spans="1:9" ht="12.75" customHeight="1" x14ac:dyDescent="0.2">
      <c r="A35" s="442"/>
      <c r="B35" s="442"/>
      <c r="C35" s="442"/>
      <c r="D35" s="442"/>
      <c r="E35" s="442"/>
      <c r="F35" s="442"/>
      <c r="G35" s="442"/>
      <c r="H35" s="442"/>
      <c r="I35" s="442"/>
    </row>
    <row r="36" spans="1:9" ht="18" customHeight="1" x14ac:dyDescent="0.2">
      <c r="A36" s="442"/>
      <c r="B36" s="442"/>
      <c r="C36" s="442"/>
      <c r="D36" s="442"/>
      <c r="E36" s="442"/>
      <c r="F36" s="442"/>
      <c r="G36" s="442"/>
      <c r="H36" s="442"/>
      <c r="I36" s="442"/>
    </row>
    <row r="37" spans="1:9" ht="12.75" customHeight="1" x14ac:dyDescent="0.2">
      <c r="A37" s="442"/>
      <c r="B37" s="442"/>
      <c r="C37" s="442"/>
      <c r="D37" s="442"/>
      <c r="E37" s="442"/>
      <c r="F37" s="442"/>
      <c r="G37" s="442"/>
      <c r="H37" s="442"/>
      <c r="I37" s="442"/>
    </row>
    <row r="38" spans="1:9" ht="12.75" customHeight="1" x14ac:dyDescent="0.2">
      <c r="A38" s="442"/>
      <c r="B38" s="442"/>
      <c r="C38" s="442"/>
      <c r="D38" s="442"/>
      <c r="E38" s="442"/>
      <c r="F38" s="442"/>
      <c r="G38" s="442"/>
      <c r="H38" s="442"/>
      <c r="I38" s="442"/>
    </row>
    <row r="39" spans="1:9" ht="12.75" customHeight="1" x14ac:dyDescent="0.2">
      <c r="A39" s="442"/>
      <c r="B39" s="442"/>
      <c r="C39" s="442"/>
      <c r="D39" s="442"/>
      <c r="E39" s="442"/>
      <c r="F39" s="442"/>
      <c r="G39" s="442"/>
      <c r="H39" s="442"/>
      <c r="I39" s="442"/>
    </row>
    <row r="40" spans="1:9" ht="12.75" customHeight="1" x14ac:dyDescent="0.2">
      <c r="A40" s="442"/>
      <c r="B40" s="442"/>
      <c r="C40" s="442"/>
      <c r="D40" s="442"/>
      <c r="E40" s="442"/>
      <c r="F40" s="442"/>
      <c r="G40" s="442"/>
      <c r="H40" s="442"/>
      <c r="I40" s="442"/>
    </row>
    <row r="41" spans="1:9" ht="13.5" customHeight="1" x14ac:dyDescent="0.2">
      <c r="A41" s="442"/>
      <c r="B41" s="442"/>
      <c r="C41" s="442"/>
      <c r="D41" s="442"/>
      <c r="E41" s="442"/>
      <c r="F41" s="442"/>
      <c r="G41" s="442"/>
      <c r="H41" s="442"/>
      <c r="I41" s="442"/>
    </row>
    <row r="42" spans="1:9" ht="12" customHeight="1" x14ac:dyDescent="0.2">
      <c r="A42" s="442"/>
      <c r="B42" s="442"/>
      <c r="C42" s="442"/>
      <c r="D42" s="442"/>
      <c r="E42" s="442"/>
      <c r="F42" s="442"/>
      <c r="G42" s="442"/>
      <c r="H42" s="442"/>
      <c r="I42" s="442"/>
    </row>
    <row r="43" spans="1:9" ht="12" customHeight="1" x14ac:dyDescent="0.2">
      <c r="A43" s="442"/>
      <c r="B43" s="442"/>
      <c r="C43" s="442"/>
      <c r="D43" s="442"/>
      <c r="E43" s="442"/>
      <c r="F43" s="442"/>
      <c r="G43" s="442"/>
      <c r="H43" s="442"/>
      <c r="I43" s="442"/>
    </row>
    <row r="44" spans="1:9" ht="12" customHeight="1" x14ac:dyDescent="0.2">
      <c r="A44" s="442"/>
      <c r="B44" s="442"/>
      <c r="C44" s="442"/>
      <c r="D44" s="442"/>
      <c r="E44" s="442"/>
      <c r="F44" s="442"/>
      <c r="G44" s="442"/>
      <c r="H44" s="442"/>
      <c r="I44" s="442"/>
    </row>
    <row r="45" spans="1:9" ht="12" customHeight="1" x14ac:dyDescent="0.2">
      <c r="A45" s="442"/>
      <c r="B45" s="442"/>
      <c r="C45" s="442"/>
      <c r="D45" s="442"/>
      <c r="E45" s="442"/>
      <c r="F45" s="442"/>
      <c r="G45" s="442"/>
      <c r="H45" s="442"/>
      <c r="I45" s="442"/>
    </row>
    <row r="46" spans="1:9" ht="12" customHeight="1" x14ac:dyDescent="0.2">
      <c r="A46" s="442"/>
      <c r="B46" s="442"/>
      <c r="C46" s="442"/>
      <c r="D46" s="442"/>
      <c r="E46" s="442"/>
      <c r="F46" s="442"/>
      <c r="G46" s="442"/>
      <c r="H46" s="442"/>
      <c r="I46" s="442"/>
    </row>
    <row r="47" spans="1:9" ht="12" customHeight="1" x14ac:dyDescent="0.2">
      <c r="A47" s="442"/>
      <c r="B47" s="442"/>
      <c r="C47" s="442"/>
      <c r="D47" s="442"/>
      <c r="E47" s="442"/>
      <c r="F47" s="442"/>
      <c r="G47" s="442"/>
      <c r="H47" s="442"/>
      <c r="I47" s="442"/>
    </row>
    <row r="48" spans="1:9" ht="12" customHeight="1" x14ac:dyDescent="0.2">
      <c r="A48" s="442"/>
      <c r="B48" s="442"/>
      <c r="C48" s="442"/>
      <c r="D48" s="442"/>
      <c r="E48" s="442"/>
      <c r="F48" s="442"/>
      <c r="G48" s="442"/>
      <c r="H48" s="442"/>
      <c r="I48" s="442"/>
    </row>
  </sheetData>
  <mergeCells count="1">
    <mergeCell ref="A3:I48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18.75" x14ac:dyDescent="0.3">
      <c r="A1" s="130" t="s">
        <v>327</v>
      </c>
      <c r="N1" s="129" t="str">
        <f>Titulní!A35</f>
        <v>I. čtvrtletí 2020</v>
      </c>
    </row>
    <row r="2" spans="1:14" s="51" customFormat="1" ht="18.75" x14ac:dyDescent="0.3">
      <c r="A2" s="131" t="s">
        <v>328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4" ht="6" customHeight="1" x14ac:dyDescent="0.2">
      <c r="A3" s="6"/>
      <c r="B3" s="6"/>
      <c r="C3" s="6"/>
      <c r="D3" s="6"/>
      <c r="E3" s="6"/>
      <c r="F3" s="6"/>
      <c r="G3" s="6"/>
      <c r="H3" s="58"/>
      <c r="I3" s="58"/>
      <c r="J3" s="58"/>
      <c r="K3" s="58"/>
      <c r="L3" s="58"/>
      <c r="M3" s="58"/>
      <c r="N3" s="6"/>
    </row>
    <row r="4" spans="1:14" x14ac:dyDescent="0.2">
      <c r="A4" s="461"/>
      <c r="B4" s="457" t="s">
        <v>198</v>
      </c>
      <c r="C4" s="458"/>
      <c r="D4" s="459"/>
      <c r="E4" s="457" t="s">
        <v>200</v>
      </c>
      <c r="F4" s="458"/>
      <c r="G4" s="459"/>
      <c r="H4" s="457" t="s">
        <v>201</v>
      </c>
      <c r="I4" s="458"/>
      <c r="J4" s="459"/>
      <c r="K4" s="457" t="s">
        <v>202</v>
      </c>
      <c r="L4" s="458"/>
      <c r="M4" s="459"/>
      <c r="N4" s="455" t="s">
        <v>54</v>
      </c>
    </row>
    <row r="5" spans="1:14" x14ac:dyDescent="0.2">
      <c r="A5" s="462"/>
      <c r="B5" s="134" t="s">
        <v>62</v>
      </c>
      <c r="C5" s="135" t="s">
        <v>63</v>
      </c>
      <c r="D5" s="136" t="s">
        <v>64</v>
      </c>
      <c r="E5" s="134" t="s">
        <v>65</v>
      </c>
      <c r="F5" s="135" t="s">
        <v>66</v>
      </c>
      <c r="G5" s="136" t="s">
        <v>67</v>
      </c>
      <c r="H5" s="134" t="s">
        <v>68</v>
      </c>
      <c r="I5" s="135" t="s">
        <v>69</v>
      </c>
      <c r="J5" s="136" t="s">
        <v>70</v>
      </c>
      <c r="K5" s="134" t="s">
        <v>71</v>
      </c>
      <c r="L5" s="135" t="s">
        <v>72</v>
      </c>
      <c r="M5" s="136" t="s">
        <v>73</v>
      </c>
      <c r="N5" s="456"/>
    </row>
    <row r="6" spans="1:14" s="36" customFormat="1" ht="14.25" customHeight="1" x14ac:dyDescent="0.2">
      <c r="A6" s="445" t="s">
        <v>19</v>
      </c>
      <c r="B6" s="447">
        <f>SUM(B7:D7)</f>
        <v>22188.316905999996</v>
      </c>
      <c r="C6" s="448"/>
      <c r="D6" s="449"/>
      <c r="E6" s="450">
        <f>SUM(E7:G7)</f>
        <v>0</v>
      </c>
      <c r="F6" s="451"/>
      <c r="G6" s="452"/>
      <c r="H6" s="450">
        <f>SUM(H7:J7)</f>
        <v>0</v>
      </c>
      <c r="I6" s="451"/>
      <c r="J6" s="452"/>
      <c r="K6" s="450">
        <f>SUM(K7:M7)</f>
        <v>0</v>
      </c>
      <c r="L6" s="451"/>
      <c r="M6" s="452"/>
      <c r="N6" s="453">
        <f>SUM(N8:N15)</f>
        <v>22188.316906</v>
      </c>
    </row>
    <row r="7" spans="1:14" s="36" customFormat="1" ht="14.25" customHeight="1" x14ac:dyDescent="0.2">
      <c r="A7" s="460"/>
      <c r="B7" s="259">
        <f t="shared" ref="B7:M7" si="0">SUM(B8:B15)</f>
        <v>8055.0590809999976</v>
      </c>
      <c r="C7" s="260">
        <f t="shared" si="0"/>
        <v>7178.2993310000011</v>
      </c>
      <c r="D7" s="261">
        <f t="shared" si="0"/>
        <v>6954.9584939999995</v>
      </c>
      <c r="E7" s="284">
        <f t="shared" si="0"/>
        <v>0</v>
      </c>
      <c r="F7" s="285">
        <f t="shared" si="0"/>
        <v>0</v>
      </c>
      <c r="G7" s="286">
        <f t="shared" si="0"/>
        <v>0</v>
      </c>
      <c r="H7" s="284">
        <f t="shared" si="0"/>
        <v>0</v>
      </c>
      <c r="I7" s="285">
        <f t="shared" si="0"/>
        <v>0</v>
      </c>
      <c r="J7" s="286">
        <f t="shared" si="0"/>
        <v>0</v>
      </c>
      <c r="K7" s="284">
        <f t="shared" si="0"/>
        <v>0</v>
      </c>
      <c r="L7" s="285">
        <f t="shared" si="0"/>
        <v>0</v>
      </c>
      <c r="M7" s="286">
        <f t="shared" si="0"/>
        <v>0</v>
      </c>
      <c r="N7" s="454"/>
    </row>
    <row r="8" spans="1:14" x14ac:dyDescent="0.2">
      <c r="A8" s="133" t="s">
        <v>0</v>
      </c>
      <c r="B8" s="137">
        <v>2558.0812500000002</v>
      </c>
      <c r="C8" s="138">
        <v>2422.0693500000002</v>
      </c>
      <c r="D8" s="139">
        <v>2259.24766</v>
      </c>
      <c r="E8" s="278">
        <v>0</v>
      </c>
      <c r="F8" s="279">
        <v>0</v>
      </c>
      <c r="G8" s="280">
        <v>0</v>
      </c>
      <c r="H8" s="278">
        <v>0</v>
      </c>
      <c r="I8" s="279">
        <v>0</v>
      </c>
      <c r="J8" s="280">
        <v>0</v>
      </c>
      <c r="K8" s="278">
        <v>0</v>
      </c>
      <c r="L8" s="279">
        <v>0</v>
      </c>
      <c r="M8" s="280">
        <v>0</v>
      </c>
      <c r="N8" s="262">
        <f t="shared" ref="N8:N15" si="1">SUM(B8:M8)</f>
        <v>7239.3982600000008</v>
      </c>
    </row>
    <row r="9" spans="1:14" ht="12.75" customHeight="1" x14ac:dyDescent="0.2">
      <c r="A9" s="133" t="s">
        <v>15</v>
      </c>
      <c r="B9" s="140">
        <v>4141.9623469999979</v>
      </c>
      <c r="C9" s="141">
        <v>3383.6725660000011</v>
      </c>
      <c r="D9" s="142">
        <v>3270.4368379999992</v>
      </c>
      <c r="E9" s="281">
        <v>0</v>
      </c>
      <c r="F9" s="282">
        <v>0</v>
      </c>
      <c r="G9" s="283">
        <v>0</v>
      </c>
      <c r="H9" s="281">
        <v>0</v>
      </c>
      <c r="I9" s="282">
        <v>0</v>
      </c>
      <c r="J9" s="283">
        <v>0</v>
      </c>
      <c r="K9" s="281">
        <v>0</v>
      </c>
      <c r="L9" s="282">
        <v>0</v>
      </c>
      <c r="M9" s="283">
        <v>0</v>
      </c>
      <c r="N9" s="262">
        <f t="shared" si="1"/>
        <v>10796.071750999998</v>
      </c>
    </row>
    <row r="10" spans="1:14" x14ac:dyDescent="0.2">
      <c r="A10" s="133" t="s">
        <v>16</v>
      </c>
      <c r="B10" s="140">
        <v>623.26305000000002</v>
      </c>
      <c r="C10" s="141">
        <v>535.49879199999998</v>
      </c>
      <c r="D10" s="142">
        <v>462.27432999999996</v>
      </c>
      <c r="E10" s="281">
        <v>0</v>
      </c>
      <c r="F10" s="282">
        <v>0</v>
      </c>
      <c r="G10" s="283">
        <v>0</v>
      </c>
      <c r="H10" s="281">
        <v>0</v>
      </c>
      <c r="I10" s="282">
        <v>0</v>
      </c>
      <c r="J10" s="283">
        <v>0</v>
      </c>
      <c r="K10" s="281">
        <v>0</v>
      </c>
      <c r="L10" s="282">
        <v>0</v>
      </c>
      <c r="M10" s="283">
        <v>0</v>
      </c>
      <c r="N10" s="262">
        <f t="shared" si="1"/>
        <v>1621.0361719999999</v>
      </c>
    </row>
    <row r="11" spans="1:14" ht="12.75" customHeight="1" x14ac:dyDescent="0.2">
      <c r="A11" s="133" t="s">
        <v>17</v>
      </c>
      <c r="B11" s="140">
        <v>363.24294500000059</v>
      </c>
      <c r="C11" s="141">
        <v>334.55956000000015</v>
      </c>
      <c r="D11" s="142">
        <v>347.61819900000017</v>
      </c>
      <c r="E11" s="281">
        <v>0</v>
      </c>
      <c r="F11" s="282">
        <v>0</v>
      </c>
      <c r="G11" s="283">
        <v>0</v>
      </c>
      <c r="H11" s="281">
        <v>0</v>
      </c>
      <c r="I11" s="282">
        <v>0</v>
      </c>
      <c r="J11" s="283">
        <v>0</v>
      </c>
      <c r="K11" s="281">
        <v>0</v>
      </c>
      <c r="L11" s="282">
        <v>0</v>
      </c>
      <c r="M11" s="283">
        <v>0</v>
      </c>
      <c r="N11" s="262">
        <f t="shared" si="1"/>
        <v>1045.420704000001</v>
      </c>
    </row>
    <row r="12" spans="1:14" ht="12.75" customHeight="1" x14ac:dyDescent="0.2">
      <c r="A12" s="133" t="s">
        <v>3</v>
      </c>
      <c r="B12" s="140">
        <v>120.27428799999991</v>
      </c>
      <c r="C12" s="141">
        <v>172.10558699999984</v>
      </c>
      <c r="D12" s="142">
        <v>197.20523000000054</v>
      </c>
      <c r="E12" s="281">
        <v>0</v>
      </c>
      <c r="F12" s="282">
        <v>0</v>
      </c>
      <c r="G12" s="283">
        <v>0</v>
      </c>
      <c r="H12" s="281">
        <v>0</v>
      </c>
      <c r="I12" s="282">
        <v>0</v>
      </c>
      <c r="J12" s="283">
        <v>0</v>
      </c>
      <c r="K12" s="281">
        <v>0</v>
      </c>
      <c r="L12" s="282">
        <v>0</v>
      </c>
      <c r="M12" s="283">
        <v>0</v>
      </c>
      <c r="N12" s="262">
        <f t="shared" si="1"/>
        <v>489.58510500000028</v>
      </c>
    </row>
    <row r="13" spans="1:14" ht="12.75" customHeight="1" x14ac:dyDescent="0.2">
      <c r="A13" s="133" t="s">
        <v>18</v>
      </c>
      <c r="B13" s="140">
        <v>112.21346</v>
      </c>
      <c r="C13" s="141">
        <v>113.04502000000001</v>
      </c>
      <c r="D13" s="142">
        <v>110.35604000000001</v>
      </c>
      <c r="E13" s="281">
        <v>0</v>
      </c>
      <c r="F13" s="282">
        <v>0</v>
      </c>
      <c r="G13" s="283">
        <v>0</v>
      </c>
      <c r="H13" s="281">
        <v>0</v>
      </c>
      <c r="I13" s="282">
        <v>0</v>
      </c>
      <c r="J13" s="283">
        <v>0</v>
      </c>
      <c r="K13" s="281">
        <v>0</v>
      </c>
      <c r="L13" s="282">
        <v>0</v>
      </c>
      <c r="M13" s="283">
        <v>0</v>
      </c>
      <c r="N13" s="262">
        <f t="shared" si="1"/>
        <v>335.61452000000003</v>
      </c>
    </row>
    <row r="14" spans="1:14" ht="12.75" customHeight="1" x14ac:dyDescent="0.2">
      <c r="A14" s="133" t="s">
        <v>1</v>
      </c>
      <c r="B14" s="140">
        <v>74.051712999999992</v>
      </c>
      <c r="C14" s="141">
        <v>114.68980300000008</v>
      </c>
      <c r="D14" s="142">
        <v>79.787316999999916</v>
      </c>
      <c r="E14" s="281">
        <v>0</v>
      </c>
      <c r="F14" s="282">
        <v>0</v>
      </c>
      <c r="G14" s="283">
        <v>0</v>
      </c>
      <c r="H14" s="281">
        <v>0</v>
      </c>
      <c r="I14" s="282">
        <v>0</v>
      </c>
      <c r="J14" s="283">
        <v>0</v>
      </c>
      <c r="K14" s="281">
        <v>0</v>
      </c>
      <c r="L14" s="282">
        <v>0</v>
      </c>
      <c r="M14" s="283">
        <v>0</v>
      </c>
      <c r="N14" s="262">
        <f t="shared" si="1"/>
        <v>268.52883299999996</v>
      </c>
    </row>
    <row r="15" spans="1:14" ht="12.75" customHeight="1" x14ac:dyDescent="0.2">
      <c r="A15" s="133" t="s">
        <v>2</v>
      </c>
      <c r="B15" s="137">
        <v>61.970027999999836</v>
      </c>
      <c r="C15" s="138">
        <v>102.65865300000061</v>
      </c>
      <c r="D15" s="139">
        <v>228.03287999999978</v>
      </c>
      <c r="E15" s="278">
        <v>0</v>
      </c>
      <c r="F15" s="279">
        <v>0</v>
      </c>
      <c r="G15" s="280">
        <v>0</v>
      </c>
      <c r="H15" s="278">
        <v>0</v>
      </c>
      <c r="I15" s="279">
        <v>0</v>
      </c>
      <c r="J15" s="280">
        <v>0</v>
      </c>
      <c r="K15" s="278">
        <v>0</v>
      </c>
      <c r="L15" s="279">
        <v>0</v>
      </c>
      <c r="M15" s="280">
        <v>0</v>
      </c>
      <c r="N15" s="262">
        <f t="shared" si="1"/>
        <v>392.66156100000023</v>
      </c>
    </row>
    <row r="16" spans="1:14" ht="12.75" customHeight="1" x14ac:dyDescent="0.2">
      <c r="A16" s="445" t="s">
        <v>214</v>
      </c>
      <c r="B16" s="447">
        <f>SUM(B17:D17)</f>
        <v>1443.3312990000002</v>
      </c>
      <c r="C16" s="448"/>
      <c r="D16" s="449"/>
      <c r="E16" s="450">
        <f>SUM(E17:G17)</f>
        <v>0</v>
      </c>
      <c r="F16" s="451"/>
      <c r="G16" s="452"/>
      <c r="H16" s="450">
        <f>SUM(H17:J17)</f>
        <v>0</v>
      </c>
      <c r="I16" s="451"/>
      <c r="J16" s="452"/>
      <c r="K16" s="450">
        <f>SUM(K17:M17)</f>
        <v>0</v>
      </c>
      <c r="L16" s="451"/>
      <c r="M16" s="452"/>
      <c r="N16" s="453">
        <f>SUM(N18:N25)</f>
        <v>1443.3312990000002</v>
      </c>
    </row>
    <row r="17" spans="1:14" s="36" customFormat="1" ht="12.75" customHeight="1" x14ac:dyDescent="0.2">
      <c r="A17" s="446"/>
      <c r="B17" s="259">
        <f t="shared" ref="B17:M17" si="2">SUM(B18:B25)</f>
        <v>523.66521100000011</v>
      </c>
      <c r="C17" s="260">
        <f t="shared" si="2"/>
        <v>464.20082400000001</v>
      </c>
      <c r="D17" s="261">
        <f t="shared" si="2"/>
        <v>455.46526400000005</v>
      </c>
      <c r="E17" s="284">
        <f t="shared" si="2"/>
        <v>0</v>
      </c>
      <c r="F17" s="285">
        <f t="shared" si="2"/>
        <v>0</v>
      </c>
      <c r="G17" s="286">
        <f t="shared" si="2"/>
        <v>0</v>
      </c>
      <c r="H17" s="284">
        <f t="shared" si="2"/>
        <v>0</v>
      </c>
      <c r="I17" s="285">
        <f t="shared" si="2"/>
        <v>0</v>
      </c>
      <c r="J17" s="286">
        <f t="shared" si="2"/>
        <v>0</v>
      </c>
      <c r="K17" s="284">
        <f t="shared" si="2"/>
        <v>0</v>
      </c>
      <c r="L17" s="285">
        <f t="shared" si="2"/>
        <v>0</v>
      </c>
      <c r="M17" s="286">
        <f t="shared" si="2"/>
        <v>0</v>
      </c>
      <c r="N17" s="454"/>
    </row>
    <row r="18" spans="1:14" ht="12.75" customHeight="1" x14ac:dyDescent="0.2">
      <c r="A18" s="133" t="s">
        <v>0</v>
      </c>
      <c r="B18" s="137">
        <v>139.86765000000003</v>
      </c>
      <c r="C18" s="138">
        <v>129.94954999999999</v>
      </c>
      <c r="D18" s="139">
        <v>123.18173</v>
      </c>
      <c r="E18" s="278">
        <v>0</v>
      </c>
      <c r="F18" s="279">
        <v>0</v>
      </c>
      <c r="G18" s="280">
        <v>0</v>
      </c>
      <c r="H18" s="278">
        <v>0</v>
      </c>
      <c r="I18" s="279">
        <v>0</v>
      </c>
      <c r="J18" s="280">
        <v>0</v>
      </c>
      <c r="K18" s="278">
        <v>0</v>
      </c>
      <c r="L18" s="279">
        <v>0</v>
      </c>
      <c r="M18" s="280">
        <v>0</v>
      </c>
      <c r="N18" s="262">
        <f t="shared" ref="N18:N25" si="3">SUM(B18:M18)</f>
        <v>392.99893000000003</v>
      </c>
    </row>
    <row r="19" spans="1:14" ht="12.75" customHeight="1" x14ac:dyDescent="0.2">
      <c r="A19" s="133" t="s">
        <v>15</v>
      </c>
      <c r="B19" s="140">
        <v>353.06196700000015</v>
      </c>
      <c r="C19" s="141">
        <v>304.45110500000004</v>
      </c>
      <c r="D19" s="142">
        <v>301.92947300000009</v>
      </c>
      <c r="E19" s="281">
        <v>0</v>
      </c>
      <c r="F19" s="282">
        <v>0</v>
      </c>
      <c r="G19" s="283">
        <v>0</v>
      </c>
      <c r="H19" s="281">
        <v>0</v>
      </c>
      <c r="I19" s="282">
        <v>0</v>
      </c>
      <c r="J19" s="283">
        <v>0</v>
      </c>
      <c r="K19" s="281">
        <v>0</v>
      </c>
      <c r="L19" s="282">
        <v>0</v>
      </c>
      <c r="M19" s="283">
        <v>0</v>
      </c>
      <c r="N19" s="262">
        <f t="shared" si="3"/>
        <v>959.44254500000034</v>
      </c>
    </row>
    <row r="20" spans="1:14" ht="12.75" customHeight="1" x14ac:dyDescent="0.2">
      <c r="A20" s="133" t="s">
        <v>16</v>
      </c>
      <c r="B20" s="140">
        <v>7.0467029999999999</v>
      </c>
      <c r="C20" s="141">
        <v>6.0277979999999998</v>
      </c>
      <c r="D20" s="142">
        <v>5.0078290000000001</v>
      </c>
      <c r="E20" s="281">
        <v>0</v>
      </c>
      <c r="F20" s="282">
        <v>0</v>
      </c>
      <c r="G20" s="283">
        <v>0</v>
      </c>
      <c r="H20" s="281">
        <v>0</v>
      </c>
      <c r="I20" s="282">
        <v>0</v>
      </c>
      <c r="J20" s="283">
        <v>0</v>
      </c>
      <c r="K20" s="281">
        <v>0</v>
      </c>
      <c r="L20" s="282">
        <v>0</v>
      </c>
      <c r="M20" s="283">
        <v>0</v>
      </c>
      <c r="N20" s="262">
        <f t="shared" si="3"/>
        <v>18.082329999999999</v>
      </c>
    </row>
    <row r="21" spans="1:14" ht="12.75" customHeight="1" x14ac:dyDescent="0.2">
      <c r="A21" s="133" t="s">
        <v>17</v>
      </c>
      <c r="B21" s="140">
        <v>19.335450999999949</v>
      </c>
      <c r="C21" s="141">
        <v>18.22593899999994</v>
      </c>
      <c r="D21" s="142">
        <v>19.470716999999958</v>
      </c>
      <c r="E21" s="281">
        <v>0</v>
      </c>
      <c r="F21" s="282">
        <v>0</v>
      </c>
      <c r="G21" s="283">
        <v>0</v>
      </c>
      <c r="H21" s="281">
        <v>0</v>
      </c>
      <c r="I21" s="282">
        <v>0</v>
      </c>
      <c r="J21" s="283">
        <v>0</v>
      </c>
      <c r="K21" s="281">
        <v>0</v>
      </c>
      <c r="L21" s="282">
        <v>0</v>
      </c>
      <c r="M21" s="283">
        <v>0</v>
      </c>
      <c r="N21" s="262">
        <f t="shared" si="3"/>
        <v>57.032106999999847</v>
      </c>
    </row>
    <row r="22" spans="1:14" ht="12.75" customHeight="1" x14ac:dyDescent="0.2">
      <c r="A22" s="133" t="s">
        <v>3</v>
      </c>
      <c r="B22" s="140">
        <v>1.1522049999999964</v>
      </c>
      <c r="C22" s="141">
        <v>1.5343749999999976</v>
      </c>
      <c r="D22" s="142">
        <v>1.5863839999999985</v>
      </c>
      <c r="E22" s="281">
        <v>0</v>
      </c>
      <c r="F22" s="282">
        <v>0</v>
      </c>
      <c r="G22" s="283">
        <v>0</v>
      </c>
      <c r="H22" s="281">
        <v>0</v>
      </c>
      <c r="I22" s="282">
        <v>0</v>
      </c>
      <c r="J22" s="283">
        <v>0</v>
      </c>
      <c r="K22" s="281">
        <v>0</v>
      </c>
      <c r="L22" s="282">
        <v>0</v>
      </c>
      <c r="M22" s="283">
        <v>0</v>
      </c>
      <c r="N22" s="262">
        <f t="shared" si="3"/>
        <v>4.2729639999999929</v>
      </c>
    </row>
    <row r="23" spans="1:14" ht="12.75" customHeight="1" x14ac:dyDescent="0.2">
      <c r="A23" s="133" t="s">
        <v>18</v>
      </c>
      <c r="B23" s="140">
        <v>1.4593600000000002</v>
      </c>
      <c r="C23" s="141">
        <v>1.4738600000000002</v>
      </c>
      <c r="D23" s="142">
        <v>1.4842899999999999</v>
      </c>
      <c r="E23" s="281">
        <v>0</v>
      </c>
      <c r="F23" s="282">
        <v>0</v>
      </c>
      <c r="G23" s="283">
        <v>0</v>
      </c>
      <c r="H23" s="281">
        <v>0</v>
      </c>
      <c r="I23" s="282">
        <v>0</v>
      </c>
      <c r="J23" s="283">
        <v>0</v>
      </c>
      <c r="K23" s="281">
        <v>0</v>
      </c>
      <c r="L23" s="282">
        <v>0</v>
      </c>
      <c r="M23" s="283">
        <v>0</v>
      </c>
      <c r="N23" s="262">
        <f t="shared" si="3"/>
        <v>4.41751</v>
      </c>
    </row>
    <row r="24" spans="1:14" ht="12.75" customHeight="1" x14ac:dyDescent="0.2">
      <c r="A24" s="133" t="s">
        <v>1</v>
      </c>
      <c r="B24" s="140">
        <v>0.83023899999999973</v>
      </c>
      <c r="C24" s="141">
        <v>1.3962469999999989</v>
      </c>
      <c r="D24" s="142">
        <v>0.94779699999999989</v>
      </c>
      <c r="E24" s="281">
        <v>0</v>
      </c>
      <c r="F24" s="282">
        <v>0</v>
      </c>
      <c r="G24" s="283">
        <v>0</v>
      </c>
      <c r="H24" s="281">
        <v>0</v>
      </c>
      <c r="I24" s="282">
        <v>0</v>
      </c>
      <c r="J24" s="283">
        <v>0</v>
      </c>
      <c r="K24" s="281">
        <v>0</v>
      </c>
      <c r="L24" s="282">
        <v>0</v>
      </c>
      <c r="M24" s="283">
        <v>0</v>
      </c>
      <c r="N24" s="262">
        <f t="shared" si="3"/>
        <v>3.1742829999999986</v>
      </c>
    </row>
    <row r="25" spans="1:14" ht="12.75" customHeight="1" x14ac:dyDescent="0.2">
      <c r="A25" s="133" t="s">
        <v>2</v>
      </c>
      <c r="B25" s="137">
        <v>0.91163599999999601</v>
      </c>
      <c r="C25" s="138">
        <v>1.1419499999999931</v>
      </c>
      <c r="D25" s="139">
        <v>1.8570439999999901</v>
      </c>
      <c r="E25" s="278">
        <v>0</v>
      </c>
      <c r="F25" s="279">
        <v>0</v>
      </c>
      <c r="G25" s="280">
        <v>0</v>
      </c>
      <c r="H25" s="278">
        <v>0</v>
      </c>
      <c r="I25" s="279">
        <v>0</v>
      </c>
      <c r="J25" s="280">
        <v>0</v>
      </c>
      <c r="K25" s="278">
        <v>0</v>
      </c>
      <c r="L25" s="279">
        <v>0</v>
      </c>
      <c r="M25" s="280">
        <v>0</v>
      </c>
      <c r="N25" s="262">
        <f t="shared" si="3"/>
        <v>3.910629999999979</v>
      </c>
    </row>
    <row r="26" spans="1:14" ht="12.75" customHeight="1" x14ac:dyDescent="0.2">
      <c r="A26" s="445" t="s">
        <v>215</v>
      </c>
      <c r="B26" s="447">
        <f>SUM(B27:D27)</f>
        <v>400.55263000000002</v>
      </c>
      <c r="C26" s="448"/>
      <c r="D26" s="449"/>
      <c r="E26" s="450">
        <f>SUM(E27:G27)</f>
        <v>0</v>
      </c>
      <c r="F26" s="451"/>
      <c r="G26" s="452"/>
      <c r="H26" s="450">
        <f>SUM(H27:J27)</f>
        <v>0</v>
      </c>
      <c r="I26" s="451"/>
      <c r="J26" s="452"/>
      <c r="K26" s="450">
        <f>SUM(K27:M27)</f>
        <v>0</v>
      </c>
      <c r="L26" s="451"/>
      <c r="M26" s="452"/>
      <c r="N26" s="453">
        <f>SUM(N28:N31)</f>
        <v>400.55262999999997</v>
      </c>
    </row>
    <row r="27" spans="1:14" s="36" customFormat="1" ht="13.5" customHeight="1" x14ac:dyDescent="0.2">
      <c r="A27" s="446"/>
      <c r="B27" s="259">
        <f t="shared" ref="B27:M27" si="4">SUM(B28:B31)</f>
        <v>145.57342500000001</v>
      </c>
      <c r="C27" s="260">
        <f t="shared" si="4"/>
        <v>127.19833100000002</v>
      </c>
      <c r="D27" s="261">
        <f t="shared" si="4"/>
        <v>127.780874</v>
      </c>
      <c r="E27" s="284">
        <f t="shared" si="4"/>
        <v>0</v>
      </c>
      <c r="F27" s="285">
        <f t="shared" si="4"/>
        <v>0</v>
      </c>
      <c r="G27" s="286">
        <f t="shared" si="4"/>
        <v>0</v>
      </c>
      <c r="H27" s="284">
        <f t="shared" si="4"/>
        <v>0</v>
      </c>
      <c r="I27" s="285">
        <f t="shared" si="4"/>
        <v>0</v>
      </c>
      <c r="J27" s="286">
        <f t="shared" si="4"/>
        <v>0</v>
      </c>
      <c r="K27" s="284">
        <f t="shared" si="4"/>
        <v>0</v>
      </c>
      <c r="L27" s="285">
        <f t="shared" si="4"/>
        <v>0</v>
      </c>
      <c r="M27" s="286">
        <f t="shared" si="4"/>
        <v>0</v>
      </c>
      <c r="N27" s="454"/>
    </row>
    <row r="28" spans="1:14" ht="12" customHeight="1" x14ac:dyDescent="0.2">
      <c r="A28" s="133" t="s">
        <v>0</v>
      </c>
      <c r="B28" s="137">
        <v>0.51863000000000004</v>
      </c>
      <c r="C28" s="138">
        <v>0.36904000000000003</v>
      </c>
      <c r="D28" s="139">
        <v>0.47481000000000001</v>
      </c>
      <c r="E28" s="278">
        <v>0</v>
      </c>
      <c r="F28" s="279">
        <v>0</v>
      </c>
      <c r="G28" s="280">
        <v>0</v>
      </c>
      <c r="H28" s="278">
        <v>0</v>
      </c>
      <c r="I28" s="279">
        <v>0</v>
      </c>
      <c r="J28" s="280">
        <v>0</v>
      </c>
      <c r="K28" s="278">
        <v>0</v>
      </c>
      <c r="L28" s="279">
        <v>0</v>
      </c>
      <c r="M28" s="280">
        <v>0</v>
      </c>
      <c r="N28" s="262">
        <f>SUM(B28:M28)</f>
        <v>1.3624800000000001</v>
      </c>
    </row>
    <row r="29" spans="1:14" ht="12.75" customHeight="1" x14ac:dyDescent="0.2">
      <c r="A29" s="133" t="s">
        <v>15</v>
      </c>
      <c r="B29" s="140">
        <v>140.475818</v>
      </c>
      <c r="C29" s="141">
        <v>122.59033500000001</v>
      </c>
      <c r="D29" s="142">
        <v>122.985912</v>
      </c>
      <c r="E29" s="281">
        <v>0</v>
      </c>
      <c r="F29" s="282">
        <v>0</v>
      </c>
      <c r="G29" s="283">
        <v>0</v>
      </c>
      <c r="H29" s="281">
        <v>0</v>
      </c>
      <c r="I29" s="282">
        <v>0</v>
      </c>
      <c r="J29" s="283">
        <v>0</v>
      </c>
      <c r="K29" s="281">
        <v>0</v>
      </c>
      <c r="L29" s="282">
        <v>0</v>
      </c>
      <c r="M29" s="283">
        <v>0</v>
      </c>
      <c r="N29" s="262">
        <f>SUM(B29:M29)</f>
        <v>386.05206499999997</v>
      </c>
    </row>
    <row r="30" spans="1:14" ht="12.75" customHeight="1" x14ac:dyDescent="0.2">
      <c r="A30" s="133" t="s">
        <v>16</v>
      </c>
      <c r="B30" s="140">
        <v>0.89778600000000008</v>
      </c>
      <c r="C30" s="141">
        <v>0.89222699999999999</v>
      </c>
      <c r="D30" s="142">
        <v>0.99211099999999997</v>
      </c>
      <c r="E30" s="281">
        <v>0</v>
      </c>
      <c r="F30" s="282">
        <v>0</v>
      </c>
      <c r="G30" s="283">
        <v>0</v>
      </c>
      <c r="H30" s="281">
        <v>0</v>
      </c>
      <c r="I30" s="282">
        <v>0</v>
      </c>
      <c r="J30" s="283">
        <v>0</v>
      </c>
      <c r="K30" s="281">
        <v>0</v>
      </c>
      <c r="L30" s="282">
        <v>0</v>
      </c>
      <c r="M30" s="283">
        <v>0</v>
      </c>
      <c r="N30" s="262">
        <f>SUM(B30:M30)</f>
        <v>2.782124</v>
      </c>
    </row>
    <row r="31" spans="1:14" ht="12" customHeight="1" x14ac:dyDescent="0.2">
      <c r="A31" s="133" t="s">
        <v>17</v>
      </c>
      <c r="B31" s="137">
        <v>3.6811910000000014</v>
      </c>
      <c r="C31" s="138">
        <v>3.3467290000000034</v>
      </c>
      <c r="D31" s="139">
        <v>3.328040999999998</v>
      </c>
      <c r="E31" s="278">
        <v>0</v>
      </c>
      <c r="F31" s="279">
        <v>0</v>
      </c>
      <c r="G31" s="280">
        <v>0</v>
      </c>
      <c r="H31" s="278">
        <v>0</v>
      </c>
      <c r="I31" s="279">
        <v>0</v>
      </c>
      <c r="J31" s="280">
        <v>0</v>
      </c>
      <c r="K31" s="278">
        <v>0</v>
      </c>
      <c r="L31" s="279">
        <v>0</v>
      </c>
      <c r="M31" s="280">
        <v>0</v>
      </c>
      <c r="N31" s="262">
        <f>SUM(B31:M31)</f>
        <v>10.355961000000004</v>
      </c>
    </row>
    <row r="32" spans="1:14" ht="12" customHeight="1" x14ac:dyDescent="0.2">
      <c r="A32" s="445" t="s">
        <v>6</v>
      </c>
      <c r="B32" s="447">
        <f>SUM(B33:D33)</f>
        <v>20744.985607000002</v>
      </c>
      <c r="C32" s="448"/>
      <c r="D32" s="449"/>
      <c r="E32" s="450">
        <f>SUM(E33:G33)</f>
        <v>0</v>
      </c>
      <c r="F32" s="451"/>
      <c r="G32" s="452"/>
      <c r="H32" s="450">
        <f>SUM(H33:J33)</f>
        <v>0</v>
      </c>
      <c r="I32" s="451"/>
      <c r="J32" s="452"/>
      <c r="K32" s="450">
        <f>SUM(K33:M33)</f>
        <v>0</v>
      </c>
      <c r="L32" s="451"/>
      <c r="M32" s="452"/>
      <c r="N32" s="453">
        <f>SUM(N34:N41)</f>
        <v>20744.985606999995</v>
      </c>
    </row>
    <row r="33" spans="1:14" s="36" customFormat="1" x14ac:dyDescent="0.2">
      <c r="A33" s="446"/>
      <c r="B33" s="259">
        <f t="shared" ref="B33:M33" si="5">SUM(B34:B41)</f>
        <v>7531.393869999999</v>
      </c>
      <c r="C33" s="260">
        <f t="shared" si="5"/>
        <v>6714.0985070000033</v>
      </c>
      <c r="D33" s="261">
        <f t="shared" si="5"/>
        <v>6499.4932299999991</v>
      </c>
      <c r="E33" s="284">
        <f t="shared" si="5"/>
        <v>0</v>
      </c>
      <c r="F33" s="285">
        <f t="shared" si="5"/>
        <v>0</v>
      </c>
      <c r="G33" s="286">
        <f t="shared" si="5"/>
        <v>0</v>
      </c>
      <c r="H33" s="284">
        <f t="shared" si="5"/>
        <v>0</v>
      </c>
      <c r="I33" s="285">
        <f t="shared" si="5"/>
        <v>0</v>
      </c>
      <c r="J33" s="286">
        <f t="shared" si="5"/>
        <v>0</v>
      </c>
      <c r="K33" s="284">
        <f t="shared" si="5"/>
        <v>0</v>
      </c>
      <c r="L33" s="285">
        <f t="shared" si="5"/>
        <v>0</v>
      </c>
      <c r="M33" s="286">
        <f t="shared" si="5"/>
        <v>0</v>
      </c>
      <c r="N33" s="454"/>
    </row>
    <row r="34" spans="1:14" ht="12" customHeight="1" x14ac:dyDescent="0.2">
      <c r="A34" s="133" t="s">
        <v>0</v>
      </c>
      <c r="B34" s="137">
        <f t="shared" ref="B34:M34" si="6">B8-B18</f>
        <v>2418.2136</v>
      </c>
      <c r="C34" s="138">
        <f t="shared" si="6"/>
        <v>2292.1198000000004</v>
      </c>
      <c r="D34" s="139">
        <f t="shared" si="6"/>
        <v>2136.0659300000002</v>
      </c>
      <c r="E34" s="278">
        <f t="shared" si="6"/>
        <v>0</v>
      </c>
      <c r="F34" s="279">
        <f t="shared" si="6"/>
        <v>0</v>
      </c>
      <c r="G34" s="280">
        <f t="shared" si="6"/>
        <v>0</v>
      </c>
      <c r="H34" s="278">
        <f t="shared" si="6"/>
        <v>0</v>
      </c>
      <c r="I34" s="279">
        <f t="shared" si="6"/>
        <v>0</v>
      </c>
      <c r="J34" s="280">
        <f t="shared" si="6"/>
        <v>0</v>
      </c>
      <c r="K34" s="278">
        <f t="shared" si="6"/>
        <v>0</v>
      </c>
      <c r="L34" s="279">
        <f t="shared" si="6"/>
        <v>0</v>
      </c>
      <c r="M34" s="280">
        <f t="shared" si="6"/>
        <v>0</v>
      </c>
      <c r="N34" s="262">
        <f>SUM(B34:M34)</f>
        <v>6846.3993300000002</v>
      </c>
    </row>
    <row r="35" spans="1:14" ht="12" customHeight="1" x14ac:dyDescent="0.2">
      <c r="A35" s="133" t="s">
        <v>15</v>
      </c>
      <c r="B35" s="140">
        <f t="shared" ref="B35:M35" si="7">B9-B19</f>
        <v>3788.9003799999978</v>
      </c>
      <c r="C35" s="141">
        <f t="shared" si="7"/>
        <v>3079.221461000001</v>
      </c>
      <c r="D35" s="142">
        <f t="shared" si="7"/>
        <v>2968.507364999999</v>
      </c>
      <c r="E35" s="281">
        <f t="shared" si="7"/>
        <v>0</v>
      </c>
      <c r="F35" s="282">
        <f t="shared" si="7"/>
        <v>0</v>
      </c>
      <c r="G35" s="283">
        <f t="shared" si="7"/>
        <v>0</v>
      </c>
      <c r="H35" s="281">
        <f t="shared" si="7"/>
        <v>0</v>
      </c>
      <c r="I35" s="282">
        <f t="shared" si="7"/>
        <v>0</v>
      </c>
      <c r="J35" s="283">
        <f t="shared" si="7"/>
        <v>0</v>
      </c>
      <c r="K35" s="281">
        <f t="shared" si="7"/>
        <v>0</v>
      </c>
      <c r="L35" s="282">
        <f t="shared" si="7"/>
        <v>0</v>
      </c>
      <c r="M35" s="283">
        <f t="shared" si="7"/>
        <v>0</v>
      </c>
      <c r="N35" s="262">
        <f>SUM(B35:M35)</f>
        <v>9836.6292059999978</v>
      </c>
    </row>
    <row r="36" spans="1:14" ht="12.75" customHeight="1" x14ac:dyDescent="0.2">
      <c r="A36" s="133" t="s">
        <v>16</v>
      </c>
      <c r="B36" s="140">
        <f t="shared" ref="B36:M36" si="8">B10-B20</f>
        <v>616.21634700000004</v>
      </c>
      <c r="C36" s="141">
        <f t="shared" si="8"/>
        <v>529.47099400000002</v>
      </c>
      <c r="D36" s="142">
        <f t="shared" si="8"/>
        <v>457.26650099999995</v>
      </c>
      <c r="E36" s="281">
        <f t="shared" si="8"/>
        <v>0</v>
      </c>
      <c r="F36" s="282">
        <f t="shared" si="8"/>
        <v>0</v>
      </c>
      <c r="G36" s="283">
        <f t="shared" si="8"/>
        <v>0</v>
      </c>
      <c r="H36" s="281">
        <f t="shared" si="8"/>
        <v>0</v>
      </c>
      <c r="I36" s="282">
        <f t="shared" si="8"/>
        <v>0</v>
      </c>
      <c r="J36" s="283">
        <f t="shared" si="8"/>
        <v>0</v>
      </c>
      <c r="K36" s="281">
        <f t="shared" si="8"/>
        <v>0</v>
      </c>
      <c r="L36" s="282">
        <f t="shared" si="8"/>
        <v>0</v>
      </c>
      <c r="M36" s="283">
        <f t="shared" si="8"/>
        <v>0</v>
      </c>
      <c r="N36" s="262">
        <f t="shared" ref="N36:N41" si="9">SUM(B36:M36)</f>
        <v>1602.9538419999999</v>
      </c>
    </row>
    <row r="37" spans="1:14" ht="12.75" customHeight="1" x14ac:dyDescent="0.2">
      <c r="A37" s="133" t="s">
        <v>17</v>
      </c>
      <c r="B37" s="140">
        <f t="shared" ref="B37:M37" si="10">B11-B21</f>
        <v>343.90749400000061</v>
      </c>
      <c r="C37" s="141">
        <f t="shared" si="10"/>
        <v>316.33362100000022</v>
      </c>
      <c r="D37" s="142">
        <f t="shared" si="10"/>
        <v>328.1474820000002</v>
      </c>
      <c r="E37" s="281">
        <f t="shared" si="10"/>
        <v>0</v>
      </c>
      <c r="F37" s="282">
        <f t="shared" si="10"/>
        <v>0</v>
      </c>
      <c r="G37" s="283">
        <f t="shared" si="10"/>
        <v>0</v>
      </c>
      <c r="H37" s="281">
        <f t="shared" si="10"/>
        <v>0</v>
      </c>
      <c r="I37" s="282">
        <f t="shared" si="10"/>
        <v>0</v>
      </c>
      <c r="J37" s="283">
        <f t="shared" si="10"/>
        <v>0</v>
      </c>
      <c r="K37" s="281">
        <f t="shared" si="10"/>
        <v>0</v>
      </c>
      <c r="L37" s="282">
        <f t="shared" si="10"/>
        <v>0</v>
      </c>
      <c r="M37" s="283">
        <f t="shared" si="10"/>
        <v>0</v>
      </c>
      <c r="N37" s="262">
        <f t="shared" si="9"/>
        <v>988.38859700000103</v>
      </c>
    </row>
    <row r="38" spans="1:14" ht="12.75" customHeight="1" x14ac:dyDescent="0.2">
      <c r="A38" s="133" t="s">
        <v>3</v>
      </c>
      <c r="B38" s="140">
        <f t="shared" ref="B38:M38" si="11">B12-B22</f>
        <v>119.12208299999992</v>
      </c>
      <c r="C38" s="141">
        <f t="shared" si="11"/>
        <v>170.57121199999983</v>
      </c>
      <c r="D38" s="142">
        <f t="shared" si="11"/>
        <v>195.61884600000053</v>
      </c>
      <c r="E38" s="281">
        <f t="shared" si="11"/>
        <v>0</v>
      </c>
      <c r="F38" s="282">
        <f t="shared" si="11"/>
        <v>0</v>
      </c>
      <c r="G38" s="283">
        <f t="shared" si="11"/>
        <v>0</v>
      </c>
      <c r="H38" s="281">
        <f t="shared" si="11"/>
        <v>0</v>
      </c>
      <c r="I38" s="282">
        <f t="shared" si="11"/>
        <v>0</v>
      </c>
      <c r="J38" s="283">
        <f t="shared" si="11"/>
        <v>0</v>
      </c>
      <c r="K38" s="281">
        <f t="shared" si="11"/>
        <v>0</v>
      </c>
      <c r="L38" s="282">
        <f t="shared" si="11"/>
        <v>0</v>
      </c>
      <c r="M38" s="283">
        <f t="shared" si="11"/>
        <v>0</v>
      </c>
      <c r="N38" s="262">
        <f t="shared" si="9"/>
        <v>485.31214100000028</v>
      </c>
    </row>
    <row r="39" spans="1:14" ht="12.75" customHeight="1" x14ac:dyDescent="0.2">
      <c r="A39" s="133" t="s">
        <v>18</v>
      </c>
      <c r="B39" s="140">
        <f t="shared" ref="B39:M39" si="12">B13-B23</f>
        <v>110.75409999999999</v>
      </c>
      <c r="C39" s="141">
        <f t="shared" si="12"/>
        <v>111.57116000000001</v>
      </c>
      <c r="D39" s="142">
        <f t="shared" si="12"/>
        <v>108.87175000000001</v>
      </c>
      <c r="E39" s="281">
        <f t="shared" si="12"/>
        <v>0</v>
      </c>
      <c r="F39" s="282">
        <f t="shared" si="12"/>
        <v>0</v>
      </c>
      <c r="G39" s="283">
        <f t="shared" si="12"/>
        <v>0</v>
      </c>
      <c r="H39" s="281">
        <f t="shared" si="12"/>
        <v>0</v>
      </c>
      <c r="I39" s="282">
        <f t="shared" si="12"/>
        <v>0</v>
      </c>
      <c r="J39" s="283">
        <f t="shared" si="12"/>
        <v>0</v>
      </c>
      <c r="K39" s="281">
        <f t="shared" si="12"/>
        <v>0</v>
      </c>
      <c r="L39" s="282">
        <f t="shared" si="12"/>
        <v>0</v>
      </c>
      <c r="M39" s="283">
        <f t="shared" si="12"/>
        <v>0</v>
      </c>
      <c r="N39" s="262">
        <f t="shared" si="9"/>
        <v>331.19701000000003</v>
      </c>
    </row>
    <row r="40" spans="1:14" ht="12.75" customHeight="1" x14ac:dyDescent="0.2">
      <c r="A40" s="133" t="s">
        <v>1</v>
      </c>
      <c r="B40" s="140">
        <f t="shared" ref="B40:M40" si="13">B14-B24</f>
        <v>73.221473999999986</v>
      </c>
      <c r="C40" s="141">
        <f t="shared" si="13"/>
        <v>113.29355600000008</v>
      </c>
      <c r="D40" s="142">
        <f t="shared" si="13"/>
        <v>78.839519999999922</v>
      </c>
      <c r="E40" s="281">
        <f t="shared" si="13"/>
        <v>0</v>
      </c>
      <c r="F40" s="282">
        <f t="shared" si="13"/>
        <v>0</v>
      </c>
      <c r="G40" s="283">
        <f t="shared" si="13"/>
        <v>0</v>
      </c>
      <c r="H40" s="281">
        <f t="shared" si="13"/>
        <v>0</v>
      </c>
      <c r="I40" s="282">
        <f t="shared" si="13"/>
        <v>0</v>
      </c>
      <c r="J40" s="283">
        <f t="shared" si="13"/>
        <v>0</v>
      </c>
      <c r="K40" s="281">
        <f t="shared" si="13"/>
        <v>0</v>
      </c>
      <c r="L40" s="282">
        <f t="shared" si="13"/>
        <v>0</v>
      </c>
      <c r="M40" s="283">
        <f t="shared" si="13"/>
        <v>0</v>
      </c>
      <c r="N40" s="262">
        <f t="shared" si="9"/>
        <v>265.35455000000002</v>
      </c>
    </row>
    <row r="41" spans="1:14" x14ac:dyDescent="0.2">
      <c r="A41" s="133" t="s">
        <v>2</v>
      </c>
      <c r="B41" s="137">
        <f t="shared" ref="B41:M41" si="14">B15-B25</f>
        <v>61.058391999999841</v>
      </c>
      <c r="C41" s="138">
        <f t="shared" si="14"/>
        <v>101.51670300000062</v>
      </c>
      <c r="D41" s="139">
        <f t="shared" si="14"/>
        <v>226.17583599999978</v>
      </c>
      <c r="E41" s="278">
        <f t="shared" si="14"/>
        <v>0</v>
      </c>
      <c r="F41" s="279">
        <f t="shared" si="14"/>
        <v>0</v>
      </c>
      <c r="G41" s="280">
        <f t="shared" si="14"/>
        <v>0</v>
      </c>
      <c r="H41" s="278">
        <f t="shared" si="14"/>
        <v>0</v>
      </c>
      <c r="I41" s="279">
        <f t="shared" si="14"/>
        <v>0</v>
      </c>
      <c r="J41" s="280">
        <f t="shared" si="14"/>
        <v>0</v>
      </c>
      <c r="K41" s="278">
        <f t="shared" si="14"/>
        <v>0</v>
      </c>
      <c r="L41" s="279">
        <f t="shared" si="14"/>
        <v>0</v>
      </c>
      <c r="M41" s="280">
        <f t="shared" si="14"/>
        <v>0</v>
      </c>
      <c r="N41" s="262">
        <f t="shared" si="9"/>
        <v>388.75093100000026</v>
      </c>
    </row>
    <row r="42" spans="1:14" s="42" customFormat="1" ht="11.25" x14ac:dyDescent="0.2">
      <c r="A42" s="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8" t="s">
        <v>104</v>
      </c>
    </row>
    <row r="43" spans="1:14" x14ac:dyDescent="0.2">
      <c r="A43" s="6"/>
      <c r="B43" s="6"/>
      <c r="C43" s="6"/>
      <c r="D43" s="6"/>
      <c r="E43" s="6"/>
      <c r="F43" s="6"/>
      <c r="G43" s="6"/>
      <c r="H43" s="58"/>
      <c r="I43" s="58"/>
      <c r="J43" s="58"/>
      <c r="K43" s="58"/>
      <c r="L43" s="58"/>
      <c r="M43" s="58"/>
    </row>
    <row r="45" spans="1:14" x14ac:dyDescent="0.2">
      <c r="A45" s="9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x14ac:dyDescent="0.2">
      <c r="A46" s="9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5.75" x14ac:dyDescent="0.25">
      <c r="A1" s="132" t="s">
        <v>329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29" t="str">
        <f>Titulní!A35</f>
        <v>I. čtvrtletí 2020</v>
      </c>
    </row>
    <row r="2" spans="1:15" s="6" customFormat="1" ht="6" customHeight="1" x14ac:dyDescent="0.2"/>
    <row r="3" spans="1:15" s="6" customFormat="1" ht="12" x14ac:dyDescent="0.2">
      <c r="A3" s="461"/>
      <c r="B3" s="457" t="s">
        <v>198</v>
      </c>
      <c r="C3" s="458"/>
      <c r="D3" s="459"/>
      <c r="E3" s="457" t="s">
        <v>200</v>
      </c>
      <c r="F3" s="458"/>
      <c r="G3" s="459"/>
      <c r="H3" s="457" t="s">
        <v>201</v>
      </c>
      <c r="I3" s="458"/>
      <c r="J3" s="459"/>
      <c r="K3" s="457" t="s">
        <v>202</v>
      </c>
      <c r="L3" s="458"/>
      <c r="M3" s="459"/>
      <c r="N3" s="455" t="s">
        <v>54</v>
      </c>
    </row>
    <row r="4" spans="1:15" s="6" customFormat="1" ht="12" customHeight="1" x14ac:dyDescent="0.2">
      <c r="A4" s="462"/>
      <c r="B4" s="134" t="s">
        <v>62</v>
      </c>
      <c r="C4" s="410" t="s">
        <v>63</v>
      </c>
      <c r="D4" s="136" t="s">
        <v>64</v>
      </c>
      <c r="E4" s="134" t="s">
        <v>65</v>
      </c>
      <c r="F4" s="410" t="s">
        <v>66</v>
      </c>
      <c r="G4" s="136" t="s">
        <v>67</v>
      </c>
      <c r="H4" s="134" t="s">
        <v>68</v>
      </c>
      <c r="I4" s="410" t="s">
        <v>69</v>
      </c>
      <c r="J4" s="136" t="s">
        <v>70</v>
      </c>
      <c r="K4" s="134" t="s">
        <v>71</v>
      </c>
      <c r="L4" s="410" t="s">
        <v>72</v>
      </c>
      <c r="M4" s="136" t="s">
        <v>73</v>
      </c>
      <c r="N4" s="456"/>
    </row>
    <row r="5" spans="1:15" s="6" customFormat="1" ht="12" customHeight="1" x14ac:dyDescent="0.2">
      <c r="A5" s="445" t="s">
        <v>397</v>
      </c>
      <c r="B5" s="447">
        <f>SUM(B6:D6)</f>
        <v>-2034.9032910000001</v>
      </c>
      <c r="C5" s="448"/>
      <c r="D5" s="449"/>
      <c r="E5" s="450">
        <f>SUM(E6:G6)</f>
        <v>0</v>
      </c>
      <c r="F5" s="451"/>
      <c r="G5" s="452"/>
      <c r="H5" s="450">
        <f>SUM(H6:J6)</f>
        <v>0</v>
      </c>
      <c r="I5" s="451"/>
      <c r="J5" s="452"/>
      <c r="K5" s="450">
        <f>SUM(K6:M6)</f>
        <v>0</v>
      </c>
      <c r="L5" s="451"/>
      <c r="M5" s="452"/>
      <c r="N5" s="453">
        <f>SUM(B6:M6)</f>
        <v>-2034.9032910000001</v>
      </c>
    </row>
    <row r="6" spans="1:15" s="40" customFormat="1" ht="12" customHeight="1" x14ac:dyDescent="0.2">
      <c r="A6" s="460"/>
      <c r="B6" s="263">
        <f t="shared" ref="B6:M6" si="0">B7+B8+B9+B10</f>
        <v>-866.82555799999989</v>
      </c>
      <c r="C6" s="264">
        <f t="shared" si="0"/>
        <v>-672.92486199999996</v>
      </c>
      <c r="D6" s="265">
        <f t="shared" si="0"/>
        <v>-495.15287100000012</v>
      </c>
      <c r="E6" s="287">
        <f t="shared" si="0"/>
        <v>0</v>
      </c>
      <c r="F6" s="288">
        <f t="shared" si="0"/>
        <v>0</v>
      </c>
      <c r="G6" s="289">
        <f t="shared" si="0"/>
        <v>0</v>
      </c>
      <c r="H6" s="287">
        <f t="shared" si="0"/>
        <v>0</v>
      </c>
      <c r="I6" s="288">
        <f t="shared" si="0"/>
        <v>0</v>
      </c>
      <c r="J6" s="289">
        <f t="shared" si="0"/>
        <v>0</v>
      </c>
      <c r="K6" s="287">
        <f t="shared" si="0"/>
        <v>0</v>
      </c>
      <c r="L6" s="288">
        <f t="shared" si="0"/>
        <v>0</v>
      </c>
      <c r="M6" s="289">
        <f t="shared" si="0"/>
        <v>0</v>
      </c>
      <c r="N6" s="463"/>
    </row>
    <row r="7" spans="1:15" s="6" customFormat="1" ht="12" customHeight="1" x14ac:dyDescent="0.2">
      <c r="A7" s="133" t="s">
        <v>50</v>
      </c>
      <c r="B7" s="146">
        <v>1692.4839999999999</v>
      </c>
      <c r="C7" s="143">
        <v>1313.009</v>
      </c>
      <c r="D7" s="139">
        <v>1218.885</v>
      </c>
      <c r="E7" s="290">
        <v>0</v>
      </c>
      <c r="F7" s="291">
        <v>0</v>
      </c>
      <c r="G7" s="280">
        <v>0</v>
      </c>
      <c r="H7" s="290">
        <v>0</v>
      </c>
      <c r="I7" s="291">
        <v>0</v>
      </c>
      <c r="J7" s="280">
        <v>0</v>
      </c>
      <c r="K7" s="290">
        <v>0</v>
      </c>
      <c r="L7" s="291">
        <v>0</v>
      </c>
      <c r="M7" s="280">
        <v>0</v>
      </c>
      <c r="N7" s="270">
        <f>SUM(B7:M7)</f>
        <v>4224.3779999999997</v>
      </c>
    </row>
    <row r="8" spans="1:15" s="6" customFormat="1" ht="12" customHeight="1" x14ac:dyDescent="0.2">
      <c r="A8" s="133" t="s">
        <v>51</v>
      </c>
      <c r="B8" s="147">
        <v>8.3830000000000002E-2</v>
      </c>
      <c r="C8" s="144">
        <v>7.6990960000000008</v>
      </c>
      <c r="D8" s="139">
        <v>0</v>
      </c>
      <c r="E8" s="292">
        <v>0</v>
      </c>
      <c r="F8" s="293">
        <v>0</v>
      </c>
      <c r="G8" s="283">
        <v>0</v>
      </c>
      <c r="H8" s="292">
        <v>0</v>
      </c>
      <c r="I8" s="293">
        <v>0</v>
      </c>
      <c r="J8" s="283">
        <v>0</v>
      </c>
      <c r="K8" s="292">
        <v>0</v>
      </c>
      <c r="L8" s="293">
        <v>0</v>
      </c>
      <c r="M8" s="283">
        <v>0</v>
      </c>
      <c r="N8" s="270">
        <f>SUM(B8:M8)</f>
        <v>7.7829260000000007</v>
      </c>
    </row>
    <row r="9" spans="1:15" s="6" customFormat="1" ht="12" customHeight="1" x14ac:dyDescent="0.2">
      <c r="A9" s="133" t="s">
        <v>52</v>
      </c>
      <c r="B9" s="147">
        <v>-2514.4569999999999</v>
      </c>
      <c r="C9" s="145">
        <v>-1952.095</v>
      </c>
      <c r="D9" s="139">
        <v>-1680.8980000000001</v>
      </c>
      <c r="E9" s="292">
        <v>0</v>
      </c>
      <c r="F9" s="293">
        <v>0</v>
      </c>
      <c r="G9" s="283">
        <v>0</v>
      </c>
      <c r="H9" s="292">
        <v>0</v>
      </c>
      <c r="I9" s="293">
        <v>0</v>
      </c>
      <c r="J9" s="283">
        <v>0</v>
      </c>
      <c r="K9" s="292">
        <v>0</v>
      </c>
      <c r="L9" s="293">
        <v>0</v>
      </c>
      <c r="M9" s="283">
        <v>0</v>
      </c>
      <c r="N9" s="270">
        <f>SUM(B9:M9)</f>
        <v>-6147.45</v>
      </c>
    </row>
    <row r="10" spans="1:15" s="6" customFormat="1" ht="12" customHeight="1" x14ac:dyDescent="0.2">
      <c r="A10" s="133" t="s">
        <v>53</v>
      </c>
      <c r="B10" s="146">
        <v>-44.936388000000001</v>
      </c>
      <c r="C10" s="143">
        <v>-41.537957999999996</v>
      </c>
      <c r="D10" s="139">
        <v>-33.139870999999999</v>
      </c>
      <c r="E10" s="290">
        <v>0</v>
      </c>
      <c r="F10" s="291">
        <v>0</v>
      </c>
      <c r="G10" s="280">
        <v>0</v>
      </c>
      <c r="H10" s="290">
        <v>0</v>
      </c>
      <c r="I10" s="291">
        <v>0</v>
      </c>
      <c r="J10" s="280">
        <v>0</v>
      </c>
      <c r="K10" s="290">
        <v>0</v>
      </c>
      <c r="L10" s="291">
        <v>0</v>
      </c>
      <c r="M10" s="280">
        <v>0</v>
      </c>
      <c r="N10" s="270">
        <f>SUM(B10:M10)</f>
        <v>-119.614217</v>
      </c>
      <c r="O10" s="41"/>
    </row>
    <row r="11" spans="1:15" s="6" customFormat="1" ht="12" customHeight="1" x14ac:dyDescent="0.2">
      <c r="A11" s="445" t="s">
        <v>247</v>
      </c>
      <c r="B11" s="447">
        <f>SUM(B12:D12)</f>
        <v>1228.0648140000001</v>
      </c>
      <c r="C11" s="448"/>
      <c r="D11" s="449"/>
      <c r="E11" s="450">
        <f>SUM(E12:G12)</f>
        <v>0</v>
      </c>
      <c r="F11" s="451"/>
      <c r="G11" s="452"/>
      <c r="H11" s="450">
        <f>SUM(H12:J12)</f>
        <v>0</v>
      </c>
      <c r="I11" s="451"/>
      <c r="J11" s="452"/>
      <c r="K11" s="450">
        <f>SUM(K12:M12)</f>
        <v>0</v>
      </c>
      <c r="L11" s="451"/>
      <c r="M11" s="452"/>
      <c r="N11" s="453">
        <f>N13+N14</f>
        <v>1228.0648140000001</v>
      </c>
      <c r="O11" s="41"/>
    </row>
    <row r="12" spans="1:15" s="40" customFormat="1" ht="12" customHeight="1" x14ac:dyDescent="0.2">
      <c r="A12" s="460"/>
      <c r="B12" s="263">
        <f>SUM(B13:B14)</f>
        <v>469.40438000000006</v>
      </c>
      <c r="C12" s="264">
        <f t="shared" ref="C12:M12" si="1">SUM(C13:C14)</f>
        <v>393.80685500000004</v>
      </c>
      <c r="D12" s="265">
        <f t="shared" si="1"/>
        <v>364.85357899999997</v>
      </c>
      <c r="E12" s="287">
        <f t="shared" si="1"/>
        <v>0</v>
      </c>
      <c r="F12" s="288">
        <f t="shared" si="1"/>
        <v>0</v>
      </c>
      <c r="G12" s="289">
        <f t="shared" si="1"/>
        <v>0</v>
      </c>
      <c r="H12" s="287">
        <f t="shared" si="1"/>
        <v>0</v>
      </c>
      <c r="I12" s="288">
        <f t="shared" si="1"/>
        <v>0</v>
      </c>
      <c r="J12" s="289">
        <f t="shared" si="1"/>
        <v>0</v>
      </c>
      <c r="K12" s="287">
        <f t="shared" si="1"/>
        <v>0</v>
      </c>
      <c r="L12" s="288">
        <f t="shared" si="1"/>
        <v>0</v>
      </c>
      <c r="M12" s="289">
        <f t="shared" si="1"/>
        <v>0</v>
      </c>
      <c r="N12" s="463"/>
      <c r="O12" s="41"/>
    </row>
    <row r="13" spans="1:15" s="6" customFormat="1" ht="12" customHeight="1" x14ac:dyDescent="0.2">
      <c r="A13" s="133" t="s">
        <v>60</v>
      </c>
      <c r="B13" s="146">
        <v>165.405</v>
      </c>
      <c r="C13" s="143">
        <v>125.988</v>
      </c>
      <c r="D13" s="148">
        <v>100.33199999999999</v>
      </c>
      <c r="E13" s="290">
        <v>0</v>
      </c>
      <c r="F13" s="291">
        <v>0</v>
      </c>
      <c r="G13" s="294">
        <v>0</v>
      </c>
      <c r="H13" s="291">
        <v>0</v>
      </c>
      <c r="I13" s="291">
        <v>0</v>
      </c>
      <c r="J13" s="291">
        <v>0</v>
      </c>
      <c r="K13" s="290">
        <v>0</v>
      </c>
      <c r="L13" s="291">
        <v>0</v>
      </c>
      <c r="M13" s="294">
        <v>0</v>
      </c>
      <c r="N13" s="270">
        <f>SUM(B13:M13)</f>
        <v>391.72500000000002</v>
      </c>
    </row>
    <row r="14" spans="1:15" s="6" customFormat="1" ht="12" customHeight="1" x14ac:dyDescent="0.2">
      <c r="A14" s="415" t="s">
        <v>61</v>
      </c>
      <c r="B14" s="417">
        <v>303.99938000000003</v>
      </c>
      <c r="C14" s="418">
        <v>267.81885500000004</v>
      </c>
      <c r="D14" s="419">
        <v>264.52157899999997</v>
      </c>
      <c r="E14" s="420">
        <v>0</v>
      </c>
      <c r="F14" s="421">
        <v>0</v>
      </c>
      <c r="G14" s="422">
        <v>0</v>
      </c>
      <c r="H14" s="423">
        <v>0</v>
      </c>
      <c r="I14" s="421">
        <v>0</v>
      </c>
      <c r="J14" s="424">
        <v>0</v>
      </c>
      <c r="K14" s="420">
        <v>0</v>
      </c>
      <c r="L14" s="421">
        <v>0</v>
      </c>
      <c r="M14" s="422">
        <v>0</v>
      </c>
      <c r="N14" s="416">
        <f>SUM(B14:M14)</f>
        <v>836.33981400000005</v>
      </c>
    </row>
    <row r="15" spans="1:15" s="58" customFormat="1" ht="0.75" customHeight="1" x14ac:dyDescent="0.2">
      <c r="A15" s="425"/>
      <c r="B15" s="426"/>
      <c r="C15" s="427"/>
      <c r="D15" s="428"/>
      <c r="E15" s="429"/>
      <c r="F15" s="430"/>
      <c r="G15" s="431"/>
      <c r="H15" s="430"/>
      <c r="I15" s="430"/>
      <c r="J15" s="430"/>
      <c r="K15" s="429"/>
      <c r="L15" s="430"/>
      <c r="M15" s="431"/>
      <c r="N15" s="432"/>
    </row>
    <row r="16" spans="1:15" s="6" customFormat="1" ht="12" customHeight="1" x14ac:dyDescent="0.2">
      <c r="A16" s="445" t="s">
        <v>248</v>
      </c>
      <c r="B16" s="447">
        <f>SUM(B17:D17)</f>
        <v>16635.517342000003</v>
      </c>
      <c r="C16" s="448"/>
      <c r="D16" s="449"/>
      <c r="E16" s="450">
        <f>SUM(E17:G17)</f>
        <v>0</v>
      </c>
      <c r="F16" s="451"/>
      <c r="G16" s="452"/>
      <c r="H16" s="450">
        <f>SUM(H17:J17)</f>
        <v>0</v>
      </c>
      <c r="I16" s="451"/>
      <c r="J16" s="452"/>
      <c r="K16" s="450">
        <f>SUM(K17:M17)</f>
        <v>0</v>
      </c>
      <c r="L16" s="451"/>
      <c r="M16" s="452"/>
      <c r="N16" s="453">
        <f>SUM(B17:M17)</f>
        <v>16635.517342000003</v>
      </c>
    </row>
    <row r="17" spans="1:15" s="40" customFormat="1" ht="12" customHeight="1" x14ac:dyDescent="0.2">
      <c r="A17" s="460"/>
      <c r="B17" s="263">
        <f>B28-B25</f>
        <v>5898.8264520000021</v>
      </c>
      <c r="C17" s="264">
        <f t="shared" ref="C17:M17" si="2">C28-C25</f>
        <v>5353.8888259999967</v>
      </c>
      <c r="D17" s="265">
        <f t="shared" si="2"/>
        <v>5382.8020640000032</v>
      </c>
      <c r="E17" s="287">
        <f t="shared" si="2"/>
        <v>0</v>
      </c>
      <c r="F17" s="288">
        <f t="shared" si="2"/>
        <v>0</v>
      </c>
      <c r="G17" s="289">
        <f t="shared" si="2"/>
        <v>0</v>
      </c>
      <c r="H17" s="287">
        <f t="shared" si="2"/>
        <v>0</v>
      </c>
      <c r="I17" s="288">
        <f t="shared" si="2"/>
        <v>0</v>
      </c>
      <c r="J17" s="289">
        <f t="shared" si="2"/>
        <v>0</v>
      </c>
      <c r="K17" s="287">
        <f t="shared" si="2"/>
        <v>0</v>
      </c>
      <c r="L17" s="288">
        <f t="shared" si="2"/>
        <v>0</v>
      </c>
      <c r="M17" s="289">
        <f t="shared" si="2"/>
        <v>0</v>
      </c>
      <c r="N17" s="463"/>
    </row>
    <row r="18" spans="1:15" s="6" customFormat="1" ht="12" customHeight="1" x14ac:dyDescent="0.2">
      <c r="A18" s="133" t="s">
        <v>165</v>
      </c>
      <c r="B18" s="137">
        <v>670.30913699999985</v>
      </c>
      <c r="C18" s="138">
        <v>631.69823399999996</v>
      </c>
      <c r="D18" s="139">
        <v>661.84518600000013</v>
      </c>
      <c r="E18" s="278">
        <v>0</v>
      </c>
      <c r="F18" s="279">
        <v>0</v>
      </c>
      <c r="G18" s="280">
        <v>0</v>
      </c>
      <c r="H18" s="278">
        <v>0</v>
      </c>
      <c r="I18" s="279">
        <v>0</v>
      </c>
      <c r="J18" s="280">
        <v>0</v>
      </c>
      <c r="K18" s="278">
        <v>0</v>
      </c>
      <c r="L18" s="279">
        <v>0</v>
      </c>
      <c r="M18" s="280">
        <v>0</v>
      </c>
      <c r="N18" s="271">
        <f t="shared" ref="N18:N26" si="3">SUM(B18:M18)</f>
        <v>1963.8525569999997</v>
      </c>
    </row>
    <row r="19" spans="1:15" s="6" customFormat="1" ht="12" customHeight="1" x14ac:dyDescent="0.2">
      <c r="A19" s="133" t="s">
        <v>166</v>
      </c>
      <c r="B19" s="137">
        <v>2118.50848</v>
      </c>
      <c r="C19" s="141">
        <v>2004.455929</v>
      </c>
      <c r="D19" s="142">
        <v>1968.3419699999999</v>
      </c>
      <c r="E19" s="281">
        <v>0</v>
      </c>
      <c r="F19" s="282">
        <v>0</v>
      </c>
      <c r="G19" s="283">
        <v>0</v>
      </c>
      <c r="H19" s="281">
        <v>0</v>
      </c>
      <c r="I19" s="282">
        <v>0</v>
      </c>
      <c r="J19" s="283">
        <v>0</v>
      </c>
      <c r="K19" s="281">
        <v>0</v>
      </c>
      <c r="L19" s="282">
        <v>0</v>
      </c>
      <c r="M19" s="283">
        <v>0</v>
      </c>
      <c r="N19" s="271">
        <f t="shared" si="3"/>
        <v>6091.3063789999997</v>
      </c>
    </row>
    <row r="20" spans="1:15" s="6" customFormat="1" ht="12" customHeight="1" x14ac:dyDescent="0.2">
      <c r="A20" s="133" t="s">
        <v>167</v>
      </c>
      <c r="B20" s="137">
        <v>922.54894848782203</v>
      </c>
      <c r="C20" s="141">
        <v>696.708411812397</v>
      </c>
      <c r="D20" s="142">
        <v>739.64266903813598</v>
      </c>
      <c r="E20" s="281">
        <v>0</v>
      </c>
      <c r="F20" s="282">
        <v>0</v>
      </c>
      <c r="G20" s="283">
        <v>0</v>
      </c>
      <c r="H20" s="281">
        <v>0</v>
      </c>
      <c r="I20" s="282">
        <v>0</v>
      </c>
      <c r="J20" s="283">
        <v>0</v>
      </c>
      <c r="K20" s="281">
        <v>0</v>
      </c>
      <c r="L20" s="282">
        <v>0</v>
      </c>
      <c r="M20" s="283">
        <v>0</v>
      </c>
      <c r="N20" s="271">
        <f t="shared" si="3"/>
        <v>2358.9000293383551</v>
      </c>
    </row>
    <row r="21" spans="1:15" s="6" customFormat="1" ht="12" customHeight="1" x14ac:dyDescent="0.2">
      <c r="A21" s="133" t="s">
        <v>212</v>
      </c>
      <c r="B21" s="137">
        <v>1692.793141512178</v>
      </c>
      <c r="C21" s="141">
        <v>1558.2967451876029</v>
      </c>
      <c r="D21" s="142">
        <v>1511.353451961864</v>
      </c>
      <c r="E21" s="281">
        <v>0</v>
      </c>
      <c r="F21" s="282">
        <v>0</v>
      </c>
      <c r="G21" s="283">
        <v>0</v>
      </c>
      <c r="H21" s="281">
        <v>0</v>
      </c>
      <c r="I21" s="282">
        <v>0</v>
      </c>
      <c r="J21" s="283">
        <v>0</v>
      </c>
      <c r="K21" s="281">
        <v>0</v>
      </c>
      <c r="L21" s="282">
        <v>0</v>
      </c>
      <c r="M21" s="283">
        <v>0</v>
      </c>
      <c r="N21" s="271">
        <f t="shared" si="3"/>
        <v>4762.4433386616447</v>
      </c>
    </row>
    <row r="22" spans="1:15" s="6" customFormat="1" ht="12" customHeight="1" x14ac:dyDescent="0.2">
      <c r="A22" s="133" t="s">
        <v>169</v>
      </c>
      <c r="B22" s="140">
        <v>19.401938999999999</v>
      </c>
      <c r="C22" s="141">
        <v>17.458125000000003</v>
      </c>
      <c r="D22" s="142">
        <v>29.930709999999998</v>
      </c>
      <c r="E22" s="281">
        <v>0</v>
      </c>
      <c r="F22" s="282">
        <v>0</v>
      </c>
      <c r="G22" s="283">
        <v>0</v>
      </c>
      <c r="H22" s="281">
        <v>0</v>
      </c>
      <c r="I22" s="282">
        <v>0</v>
      </c>
      <c r="J22" s="283">
        <v>0</v>
      </c>
      <c r="K22" s="281">
        <v>0</v>
      </c>
      <c r="L22" s="282">
        <v>0</v>
      </c>
      <c r="M22" s="283">
        <v>0</v>
      </c>
      <c r="N22" s="271">
        <f t="shared" si="3"/>
        <v>66.790773999999999</v>
      </c>
    </row>
    <row r="23" spans="1:15" s="6" customFormat="1" ht="12" customHeight="1" x14ac:dyDescent="0.2">
      <c r="A23" s="133" t="s">
        <v>173</v>
      </c>
      <c r="B23" s="140">
        <v>475.26480600000195</v>
      </c>
      <c r="C23" s="141">
        <v>445.2713809999961</v>
      </c>
      <c r="D23" s="142">
        <v>471.68807700000366</v>
      </c>
      <c r="E23" s="281">
        <v>0</v>
      </c>
      <c r="F23" s="282">
        <v>0</v>
      </c>
      <c r="G23" s="283">
        <v>0</v>
      </c>
      <c r="H23" s="281">
        <v>0</v>
      </c>
      <c r="I23" s="282">
        <v>0</v>
      </c>
      <c r="J23" s="283">
        <v>0</v>
      </c>
      <c r="K23" s="281">
        <v>0</v>
      </c>
      <c r="L23" s="282">
        <v>0</v>
      </c>
      <c r="M23" s="283">
        <v>0</v>
      </c>
      <c r="N23" s="271">
        <f t="shared" si="3"/>
        <v>1392.2242640000018</v>
      </c>
    </row>
    <row r="24" spans="1:15" s="6" customFormat="1" ht="12" customHeight="1" x14ac:dyDescent="0.25">
      <c r="A24" s="133" t="s">
        <v>203</v>
      </c>
      <c r="B24" s="140">
        <f>'3.1'!B17</f>
        <v>523.66521100000011</v>
      </c>
      <c r="C24" s="141">
        <f>'3.1'!C17</f>
        <v>464.20082400000001</v>
      </c>
      <c r="D24" s="142">
        <f>'3.1'!D17</f>
        <v>455.46526400000005</v>
      </c>
      <c r="E24" s="281">
        <f>'3.1'!E17</f>
        <v>0</v>
      </c>
      <c r="F24" s="282">
        <f>'3.1'!F17</f>
        <v>0</v>
      </c>
      <c r="G24" s="283">
        <f>'3.1'!G17</f>
        <v>0</v>
      </c>
      <c r="H24" s="281">
        <f>'3.1'!H17</f>
        <v>0</v>
      </c>
      <c r="I24" s="282">
        <f>'3.1'!I17</f>
        <v>0</v>
      </c>
      <c r="J24" s="283">
        <f>'3.1'!J17</f>
        <v>0</v>
      </c>
      <c r="K24" s="281">
        <f>'3.1'!K17</f>
        <v>0</v>
      </c>
      <c r="L24" s="282">
        <f>'3.1'!L17</f>
        <v>0</v>
      </c>
      <c r="M24" s="283">
        <f>'3.1'!M17</f>
        <v>0</v>
      </c>
      <c r="N24" s="271">
        <f t="shared" si="3"/>
        <v>1443.3312990000002</v>
      </c>
    </row>
    <row r="25" spans="1:15" s="6" customFormat="1" ht="12" customHeight="1" x14ac:dyDescent="0.25">
      <c r="A25" s="133" t="s">
        <v>204</v>
      </c>
      <c r="B25" s="140">
        <f>'3.1'!B27</f>
        <v>145.57342500000001</v>
      </c>
      <c r="C25" s="141">
        <f>'3.1'!C27</f>
        <v>127.19833100000002</v>
      </c>
      <c r="D25" s="142">
        <f>'3.1'!D27</f>
        <v>127.780874</v>
      </c>
      <c r="E25" s="281">
        <f>'3.1'!E27</f>
        <v>0</v>
      </c>
      <c r="F25" s="282">
        <f>'3.1'!F27</f>
        <v>0</v>
      </c>
      <c r="G25" s="283">
        <f>'3.1'!G27</f>
        <v>0</v>
      </c>
      <c r="H25" s="281">
        <f>'3.1'!H27</f>
        <v>0</v>
      </c>
      <c r="I25" s="282">
        <f>'3.1'!I27</f>
        <v>0</v>
      </c>
      <c r="J25" s="283">
        <f>'3.1'!J27</f>
        <v>0</v>
      </c>
      <c r="K25" s="281">
        <f>'3.1'!K27</f>
        <v>0</v>
      </c>
      <c r="L25" s="282">
        <f>'3.1'!L27</f>
        <v>0</v>
      </c>
      <c r="M25" s="283">
        <f>'3.1'!M27</f>
        <v>0</v>
      </c>
      <c r="N25" s="271">
        <f t="shared" si="3"/>
        <v>400.55263000000002</v>
      </c>
    </row>
    <row r="26" spans="1:15" s="6" customFormat="1" ht="12" customHeight="1" x14ac:dyDescent="0.2">
      <c r="A26" s="133" t="s">
        <v>170</v>
      </c>
      <c r="B26" s="140">
        <v>147.72478599999999</v>
      </c>
      <c r="C26" s="141">
        <v>146.72281999999998</v>
      </c>
      <c r="D26" s="142">
        <v>145.19722999999999</v>
      </c>
      <c r="E26" s="281">
        <v>0</v>
      </c>
      <c r="F26" s="282">
        <v>0</v>
      </c>
      <c r="G26" s="283">
        <v>0</v>
      </c>
      <c r="H26" s="281">
        <v>0</v>
      </c>
      <c r="I26" s="282">
        <v>0</v>
      </c>
      <c r="J26" s="283">
        <v>0</v>
      </c>
      <c r="K26" s="281">
        <v>0</v>
      </c>
      <c r="L26" s="282">
        <v>0</v>
      </c>
      <c r="M26" s="283">
        <v>0</v>
      </c>
      <c r="N26" s="271">
        <f t="shared" si="3"/>
        <v>439.64483599999994</v>
      </c>
    </row>
    <row r="27" spans="1:15" s="6" customFormat="1" ht="12" customHeight="1" x14ac:dyDescent="0.2">
      <c r="A27" s="133" t="s">
        <v>171</v>
      </c>
      <c r="B27" s="140">
        <f t="shared" ref="B27:M27" si="4">B28+B12+B24+B26</f>
        <v>7185.1942540000018</v>
      </c>
      <c r="C27" s="141">
        <f t="shared" si="4"/>
        <v>6485.8176559999965</v>
      </c>
      <c r="D27" s="142">
        <f t="shared" si="4"/>
        <v>6476.099011000003</v>
      </c>
      <c r="E27" s="281">
        <f t="shared" si="4"/>
        <v>0</v>
      </c>
      <c r="F27" s="282">
        <f t="shared" si="4"/>
        <v>0</v>
      </c>
      <c r="G27" s="283">
        <f t="shared" si="4"/>
        <v>0</v>
      </c>
      <c r="H27" s="281">
        <f t="shared" si="4"/>
        <v>0</v>
      </c>
      <c r="I27" s="282">
        <f t="shared" si="4"/>
        <v>0</v>
      </c>
      <c r="J27" s="283">
        <f t="shared" si="4"/>
        <v>0</v>
      </c>
      <c r="K27" s="281">
        <f t="shared" si="4"/>
        <v>0</v>
      </c>
      <c r="L27" s="282">
        <f t="shared" si="4"/>
        <v>0</v>
      </c>
      <c r="M27" s="283">
        <f t="shared" si="4"/>
        <v>0</v>
      </c>
      <c r="N27" s="271">
        <f>SUM(B27:M27)</f>
        <v>20147.110921</v>
      </c>
    </row>
    <row r="28" spans="1:15" s="6" customFormat="1" ht="12" customHeight="1" x14ac:dyDescent="0.2">
      <c r="A28" s="133" t="s">
        <v>172</v>
      </c>
      <c r="B28" s="137">
        <f>B18+B19+B20+B21+B22+B23+B25</f>
        <v>6044.3998770000017</v>
      </c>
      <c r="C28" s="138">
        <f t="shared" ref="C28:M28" si="5">C18+C19+C20+C21+C22+C23+C25</f>
        <v>5481.0871569999963</v>
      </c>
      <c r="D28" s="139">
        <f t="shared" si="5"/>
        <v>5510.5829380000032</v>
      </c>
      <c r="E28" s="278">
        <f t="shared" si="5"/>
        <v>0</v>
      </c>
      <c r="F28" s="279">
        <f t="shared" si="5"/>
        <v>0</v>
      </c>
      <c r="G28" s="280">
        <f t="shared" si="5"/>
        <v>0</v>
      </c>
      <c r="H28" s="278">
        <f t="shared" si="5"/>
        <v>0</v>
      </c>
      <c r="I28" s="279">
        <f t="shared" si="5"/>
        <v>0</v>
      </c>
      <c r="J28" s="280">
        <f t="shared" si="5"/>
        <v>0</v>
      </c>
      <c r="K28" s="278">
        <f t="shared" si="5"/>
        <v>0</v>
      </c>
      <c r="L28" s="279">
        <f t="shared" si="5"/>
        <v>0</v>
      </c>
      <c r="M28" s="280">
        <f t="shared" si="5"/>
        <v>0</v>
      </c>
      <c r="N28" s="271">
        <f>SUM(B28:M28)</f>
        <v>17036.069972000001</v>
      </c>
    </row>
    <row r="29" spans="1:15" s="126" customFormat="1" ht="12" x14ac:dyDescent="0.2">
      <c r="A29" s="266" t="s">
        <v>278</v>
      </c>
      <c r="B29" s="267">
        <f>'3.1'!B7+'3.2'!B6-'3.2'!B27</f>
        <v>3.0392689999962386</v>
      </c>
      <c r="C29" s="268">
        <f>'3.1'!C7+'3.2'!C6-'3.2'!C27</f>
        <v>19.556813000004695</v>
      </c>
      <c r="D29" s="269">
        <f>'3.1'!D7+'3.2'!D6-'3.2'!D27</f>
        <v>-16.293388000003688</v>
      </c>
      <c r="E29" s="295">
        <f>'3.1'!E7+'3.2'!E6-'3.2'!E27</f>
        <v>0</v>
      </c>
      <c r="F29" s="296">
        <f>'3.1'!F7+'3.2'!F6-'3.2'!F27</f>
        <v>0</v>
      </c>
      <c r="G29" s="297">
        <f>'3.1'!G7+'3.2'!G6-'3.2'!G27</f>
        <v>0</v>
      </c>
      <c r="H29" s="295">
        <f>'3.1'!H7+'3.2'!H6-'3.2'!H27</f>
        <v>0</v>
      </c>
      <c r="I29" s="296">
        <f>'3.1'!I7+'3.2'!I6-'3.2'!I27</f>
        <v>0</v>
      </c>
      <c r="J29" s="297">
        <f>'3.1'!J7+'3.2'!J6-'3.2'!J27</f>
        <v>0</v>
      </c>
      <c r="K29" s="295">
        <f>'3.1'!K7+'3.2'!K6-'3.2'!K27</f>
        <v>0</v>
      </c>
      <c r="L29" s="296">
        <f>'3.1'!L7+'3.2'!L6-'3.2'!L27</f>
        <v>0</v>
      </c>
      <c r="M29" s="297">
        <f>'3.1'!M7+'3.2'!M6-'3.2'!M27</f>
        <v>0</v>
      </c>
      <c r="N29" s="268">
        <f>SUM(B29:M29)</f>
        <v>6.3026939999972456</v>
      </c>
    </row>
    <row r="30" spans="1:15" s="4" customFormat="1" x14ac:dyDescent="0.2">
      <c r="A30" s="123" t="s">
        <v>396</v>
      </c>
      <c r="N30" s="8" t="s">
        <v>175</v>
      </c>
    </row>
    <row r="31" spans="1:15" s="6" customFormat="1" x14ac:dyDescent="0.2">
      <c r="A31" s="38" t="s">
        <v>229</v>
      </c>
      <c r="B31" s="39">
        <f>-'3.2'!B24</f>
        <v>-523.66521100000011</v>
      </c>
      <c r="C31" s="39">
        <f>-'3.2'!C24</f>
        <v>-464.20082400000001</v>
      </c>
      <c r="D31" s="39">
        <f>-'3.2'!D24</f>
        <v>-455.46526400000005</v>
      </c>
      <c r="E31" s="39">
        <f>-'3.2'!E24</f>
        <v>0</v>
      </c>
      <c r="F31" s="39">
        <f>-'3.2'!F24</f>
        <v>0</v>
      </c>
      <c r="G31" s="39">
        <f>-'3.2'!G24</f>
        <v>0</v>
      </c>
      <c r="H31" s="39">
        <f>-'3.2'!H24</f>
        <v>0</v>
      </c>
      <c r="I31" s="39">
        <f>-'3.2'!I24</f>
        <v>0</v>
      </c>
      <c r="J31" s="39">
        <f>-'3.2'!J24</f>
        <v>0</v>
      </c>
      <c r="K31" s="39">
        <f>-'3.2'!K24</f>
        <v>0</v>
      </c>
      <c r="L31" s="39">
        <f>-'3.2'!L24</f>
        <v>0</v>
      </c>
      <c r="M31" s="39">
        <f>-'3.2'!M24</f>
        <v>0</v>
      </c>
      <c r="N31" s="39">
        <f>-'3.1'!N17</f>
        <v>0</v>
      </c>
    </row>
    <row r="32" spans="1:15" s="6" customFormat="1" x14ac:dyDescent="0.2">
      <c r="A32" s="38" t="s">
        <v>50</v>
      </c>
      <c r="B32" s="39">
        <f t="shared" ref="B32:N32" si="6">-B7</f>
        <v>-1692.4839999999999</v>
      </c>
      <c r="C32" s="39">
        <f t="shared" si="6"/>
        <v>-1313.009</v>
      </c>
      <c r="D32" s="39">
        <f t="shared" si="6"/>
        <v>-1218.885</v>
      </c>
      <c r="E32" s="39">
        <f t="shared" si="6"/>
        <v>0</v>
      </c>
      <c r="F32" s="39">
        <f t="shared" si="6"/>
        <v>0</v>
      </c>
      <c r="G32" s="39">
        <f t="shared" si="6"/>
        <v>0</v>
      </c>
      <c r="H32" s="39">
        <f t="shared" si="6"/>
        <v>0</v>
      </c>
      <c r="I32" s="39">
        <f t="shared" si="6"/>
        <v>0</v>
      </c>
      <c r="J32" s="39">
        <f t="shared" si="6"/>
        <v>0</v>
      </c>
      <c r="K32" s="39">
        <f t="shared" si="6"/>
        <v>0</v>
      </c>
      <c r="L32" s="39">
        <f t="shared" si="6"/>
        <v>0</v>
      </c>
      <c r="M32" s="39">
        <f t="shared" si="6"/>
        <v>0</v>
      </c>
      <c r="N32" s="39">
        <f t="shared" si="6"/>
        <v>-4224.3779999999997</v>
      </c>
      <c r="O32" s="41"/>
    </row>
    <row r="33" spans="1:17" s="6" customFormat="1" x14ac:dyDescent="0.2">
      <c r="A33" s="38" t="s">
        <v>51</v>
      </c>
      <c r="B33" s="39">
        <f t="shared" ref="B33:N33" si="7">-B8</f>
        <v>-8.3830000000000002E-2</v>
      </c>
      <c r="C33" s="39">
        <f t="shared" si="7"/>
        <v>-7.6990960000000008</v>
      </c>
      <c r="D33" s="39">
        <f t="shared" si="7"/>
        <v>0</v>
      </c>
      <c r="E33" s="39">
        <f t="shared" si="7"/>
        <v>0</v>
      </c>
      <c r="F33" s="39">
        <f t="shared" si="7"/>
        <v>0</v>
      </c>
      <c r="G33" s="39">
        <f t="shared" si="7"/>
        <v>0</v>
      </c>
      <c r="H33" s="39">
        <f t="shared" si="7"/>
        <v>0</v>
      </c>
      <c r="I33" s="39">
        <f t="shared" si="7"/>
        <v>0</v>
      </c>
      <c r="J33" s="39">
        <f t="shared" si="7"/>
        <v>0</v>
      </c>
      <c r="K33" s="39">
        <f t="shared" si="7"/>
        <v>0</v>
      </c>
      <c r="L33" s="39">
        <f t="shared" si="7"/>
        <v>0</v>
      </c>
      <c r="M33" s="39">
        <f t="shared" si="7"/>
        <v>0</v>
      </c>
      <c r="N33" s="39">
        <f t="shared" si="7"/>
        <v>-7.7829260000000007</v>
      </c>
      <c r="O33" s="41"/>
    </row>
    <row r="34" spans="1:17" s="6" customFormat="1" x14ac:dyDescent="0.2">
      <c r="A34" s="38" t="s">
        <v>52</v>
      </c>
      <c r="B34" s="39">
        <f t="shared" ref="B34:N34" si="8">-B9</f>
        <v>2514.4569999999999</v>
      </c>
      <c r="C34" s="39">
        <f t="shared" si="8"/>
        <v>1952.095</v>
      </c>
      <c r="D34" s="39">
        <f t="shared" si="8"/>
        <v>1680.8980000000001</v>
      </c>
      <c r="E34" s="39">
        <f t="shared" si="8"/>
        <v>0</v>
      </c>
      <c r="F34" s="39">
        <f t="shared" si="8"/>
        <v>0</v>
      </c>
      <c r="G34" s="39">
        <f t="shared" si="8"/>
        <v>0</v>
      </c>
      <c r="H34" s="39">
        <f t="shared" si="8"/>
        <v>0</v>
      </c>
      <c r="I34" s="39">
        <f t="shared" si="8"/>
        <v>0</v>
      </c>
      <c r="J34" s="39">
        <f t="shared" si="8"/>
        <v>0</v>
      </c>
      <c r="K34" s="39">
        <f t="shared" si="8"/>
        <v>0</v>
      </c>
      <c r="L34" s="39">
        <f t="shared" si="8"/>
        <v>0</v>
      </c>
      <c r="M34" s="39">
        <f t="shared" si="8"/>
        <v>0</v>
      </c>
      <c r="N34" s="39">
        <f t="shared" si="8"/>
        <v>6147.45</v>
      </c>
      <c r="Q34" s="7"/>
    </row>
    <row r="35" spans="1:17" s="6" customFormat="1" x14ac:dyDescent="0.2">
      <c r="A35" s="38" t="s">
        <v>53</v>
      </c>
      <c r="B35" s="39">
        <f t="shared" ref="B35:N35" si="9">-B10</f>
        <v>44.936388000000001</v>
      </c>
      <c r="C35" s="39">
        <f t="shared" si="9"/>
        <v>41.537957999999996</v>
      </c>
      <c r="D35" s="39">
        <f t="shared" si="9"/>
        <v>33.139870999999999</v>
      </c>
      <c r="E35" s="39">
        <f t="shared" si="9"/>
        <v>0</v>
      </c>
      <c r="F35" s="39">
        <f t="shared" si="9"/>
        <v>0</v>
      </c>
      <c r="G35" s="39">
        <f t="shared" si="9"/>
        <v>0</v>
      </c>
      <c r="H35" s="39">
        <f t="shared" si="9"/>
        <v>0</v>
      </c>
      <c r="I35" s="39">
        <f t="shared" si="9"/>
        <v>0</v>
      </c>
      <c r="J35" s="39">
        <f t="shared" si="9"/>
        <v>0</v>
      </c>
      <c r="K35" s="39">
        <f t="shared" si="9"/>
        <v>0</v>
      </c>
      <c r="L35" s="39">
        <f t="shared" si="9"/>
        <v>0</v>
      </c>
      <c r="M35" s="39">
        <f t="shared" si="9"/>
        <v>0</v>
      </c>
      <c r="N35" s="39">
        <f t="shared" si="9"/>
        <v>119.614217</v>
      </c>
    </row>
    <row r="36" spans="1:17" s="6" customFormat="1" x14ac:dyDescent="0.2">
      <c r="A36" s="38" t="s">
        <v>247</v>
      </c>
      <c r="B36" s="39">
        <f t="shared" ref="B36:M36" si="10">-B12</f>
        <v>-469.40438000000006</v>
      </c>
      <c r="C36" s="39">
        <f t="shared" si="10"/>
        <v>-393.80685500000004</v>
      </c>
      <c r="D36" s="39">
        <f t="shared" si="10"/>
        <v>-364.85357899999997</v>
      </c>
      <c r="E36" s="39">
        <f t="shared" si="10"/>
        <v>0</v>
      </c>
      <c r="F36" s="39">
        <f t="shared" si="10"/>
        <v>0</v>
      </c>
      <c r="G36" s="39">
        <f t="shared" si="10"/>
        <v>0</v>
      </c>
      <c r="H36" s="39">
        <f t="shared" si="10"/>
        <v>0</v>
      </c>
      <c r="I36" s="39">
        <f t="shared" si="10"/>
        <v>0</v>
      </c>
      <c r="J36" s="39">
        <f t="shared" si="10"/>
        <v>0</v>
      </c>
      <c r="K36" s="39">
        <f t="shared" si="10"/>
        <v>0</v>
      </c>
      <c r="L36" s="39">
        <f t="shared" si="10"/>
        <v>0</v>
      </c>
      <c r="M36" s="39">
        <f t="shared" si="10"/>
        <v>0</v>
      </c>
      <c r="N36" s="39">
        <f>-N11</f>
        <v>-1228.0648140000001</v>
      </c>
    </row>
    <row r="37" spans="1:17" s="6" customFormat="1" x14ac:dyDescent="0.2">
      <c r="A37" s="38" t="s">
        <v>60</v>
      </c>
      <c r="B37" s="39">
        <f t="shared" ref="B37:M37" si="11">-B13</f>
        <v>-165.405</v>
      </c>
      <c r="C37" s="39">
        <f t="shared" si="11"/>
        <v>-125.988</v>
      </c>
      <c r="D37" s="39">
        <f t="shared" si="11"/>
        <v>-100.33199999999999</v>
      </c>
      <c r="E37" s="39">
        <f t="shared" si="11"/>
        <v>0</v>
      </c>
      <c r="F37" s="39">
        <f t="shared" si="11"/>
        <v>0</v>
      </c>
      <c r="G37" s="39">
        <f t="shared" si="11"/>
        <v>0</v>
      </c>
      <c r="H37" s="39">
        <f t="shared" si="11"/>
        <v>0</v>
      </c>
      <c r="I37" s="39">
        <f t="shared" si="11"/>
        <v>0</v>
      </c>
      <c r="J37" s="39">
        <f t="shared" si="11"/>
        <v>0</v>
      </c>
      <c r="K37" s="39">
        <f t="shared" si="11"/>
        <v>0</v>
      </c>
      <c r="L37" s="39">
        <f t="shared" si="11"/>
        <v>0</v>
      </c>
      <c r="M37" s="39">
        <f t="shared" si="11"/>
        <v>0</v>
      </c>
      <c r="N37" s="39">
        <f>-N13</f>
        <v>-391.72500000000002</v>
      </c>
    </row>
    <row r="38" spans="1:17" s="6" customFormat="1" x14ac:dyDescent="0.2">
      <c r="A38" s="38" t="s">
        <v>61</v>
      </c>
      <c r="B38" s="39">
        <f t="shared" ref="B38:M38" si="12">-B14</f>
        <v>-303.99938000000003</v>
      </c>
      <c r="C38" s="39">
        <f t="shared" si="12"/>
        <v>-267.81885500000004</v>
      </c>
      <c r="D38" s="39">
        <f t="shared" si="12"/>
        <v>-264.52157899999997</v>
      </c>
      <c r="E38" s="39">
        <f t="shared" si="12"/>
        <v>0</v>
      </c>
      <c r="F38" s="39">
        <f t="shared" si="12"/>
        <v>0</v>
      </c>
      <c r="G38" s="39">
        <f t="shared" si="12"/>
        <v>0</v>
      </c>
      <c r="H38" s="39">
        <f t="shared" si="12"/>
        <v>0</v>
      </c>
      <c r="I38" s="39">
        <f t="shared" si="12"/>
        <v>0</v>
      </c>
      <c r="J38" s="39">
        <f t="shared" si="12"/>
        <v>0</v>
      </c>
      <c r="K38" s="39">
        <f t="shared" si="12"/>
        <v>0</v>
      </c>
      <c r="L38" s="39">
        <f t="shared" si="12"/>
        <v>0</v>
      </c>
      <c r="M38" s="39">
        <f t="shared" si="12"/>
        <v>0</v>
      </c>
      <c r="N38" s="39">
        <f>-N14</f>
        <v>-836.33981400000005</v>
      </c>
    </row>
    <row r="39" spans="1:17" s="6" customFormat="1" x14ac:dyDescent="0.2">
      <c r="A39" s="38"/>
      <c r="B39" s="39" t="e">
        <f>-#REF!</f>
        <v>#REF!</v>
      </c>
      <c r="C39" s="39" t="e">
        <f>-#REF!</f>
        <v>#REF!</v>
      </c>
      <c r="D39" s="39" t="e">
        <f>-#REF!</f>
        <v>#REF!</v>
      </c>
      <c r="E39" s="39" t="e">
        <f>-#REF!</f>
        <v>#REF!</v>
      </c>
      <c r="F39" s="39" t="e">
        <f>-#REF!</f>
        <v>#REF!</v>
      </c>
      <c r="G39" s="39" t="e">
        <f>-#REF!</f>
        <v>#REF!</v>
      </c>
      <c r="H39" s="39" t="e">
        <f>-#REF!</f>
        <v>#REF!</v>
      </c>
      <c r="I39" s="39" t="e">
        <f>-#REF!</f>
        <v>#REF!</v>
      </c>
      <c r="J39" s="39" t="e">
        <f>-#REF!</f>
        <v>#REF!</v>
      </c>
      <c r="K39" s="39" t="e">
        <f>-#REF!</f>
        <v>#REF!</v>
      </c>
      <c r="L39" s="39" t="e">
        <f>-#REF!</f>
        <v>#REF!</v>
      </c>
      <c r="M39" s="39" t="e">
        <f>-#REF!</f>
        <v>#REF!</v>
      </c>
      <c r="N39" s="39" t="e">
        <f>-#REF!</f>
        <v>#REF!</v>
      </c>
    </row>
    <row r="40" spans="1:17" s="6" customFormat="1" x14ac:dyDescent="0.2">
      <c r="A40" s="38" t="s">
        <v>180</v>
      </c>
      <c r="B40" s="39">
        <f t="shared" ref="B40:M40" si="13">-B17</f>
        <v>-5898.8264520000021</v>
      </c>
      <c r="C40" s="39">
        <f t="shared" si="13"/>
        <v>-5353.8888259999967</v>
      </c>
      <c r="D40" s="39">
        <f t="shared" si="13"/>
        <v>-5382.8020640000032</v>
      </c>
      <c r="E40" s="39">
        <f t="shared" si="13"/>
        <v>0</v>
      </c>
      <c r="F40" s="39">
        <f t="shared" si="13"/>
        <v>0</v>
      </c>
      <c r="G40" s="39">
        <f t="shared" si="13"/>
        <v>0</v>
      </c>
      <c r="H40" s="39">
        <f t="shared" si="13"/>
        <v>0</v>
      </c>
      <c r="I40" s="39">
        <f t="shared" si="13"/>
        <v>0</v>
      </c>
      <c r="J40" s="39">
        <f t="shared" si="13"/>
        <v>0</v>
      </c>
      <c r="K40" s="39">
        <f t="shared" si="13"/>
        <v>0</v>
      </c>
      <c r="L40" s="39">
        <f t="shared" si="13"/>
        <v>0</v>
      </c>
      <c r="M40" s="39">
        <f t="shared" si="13"/>
        <v>0</v>
      </c>
      <c r="N40" s="39">
        <f>-N16</f>
        <v>-16635.517342000003</v>
      </c>
    </row>
    <row r="41" spans="1:17" s="6" customFormat="1" x14ac:dyDescent="0.2">
      <c r="A41" s="38" t="s">
        <v>165</v>
      </c>
      <c r="B41" s="39">
        <f t="shared" ref="B41:N41" si="14">-B18</f>
        <v>-670.30913699999985</v>
      </c>
      <c r="C41" s="39">
        <f t="shared" si="14"/>
        <v>-631.69823399999996</v>
      </c>
      <c r="D41" s="39">
        <f t="shared" si="14"/>
        <v>-661.84518600000013</v>
      </c>
      <c r="E41" s="39">
        <f t="shared" si="14"/>
        <v>0</v>
      </c>
      <c r="F41" s="39">
        <f t="shared" si="14"/>
        <v>0</v>
      </c>
      <c r="G41" s="39">
        <f t="shared" si="14"/>
        <v>0</v>
      </c>
      <c r="H41" s="39">
        <f t="shared" si="14"/>
        <v>0</v>
      </c>
      <c r="I41" s="39">
        <f t="shared" si="14"/>
        <v>0</v>
      </c>
      <c r="J41" s="39">
        <f t="shared" si="14"/>
        <v>0</v>
      </c>
      <c r="K41" s="39">
        <f t="shared" si="14"/>
        <v>0</v>
      </c>
      <c r="L41" s="39">
        <f t="shared" si="14"/>
        <v>0</v>
      </c>
      <c r="M41" s="39">
        <f t="shared" si="14"/>
        <v>0</v>
      </c>
      <c r="N41" s="39">
        <f t="shared" si="14"/>
        <v>-1963.8525569999997</v>
      </c>
    </row>
    <row r="42" spans="1:17" s="6" customFormat="1" x14ac:dyDescent="0.2">
      <c r="A42" s="38" t="s">
        <v>166</v>
      </c>
      <c r="B42" s="39">
        <f t="shared" ref="B42:N42" si="15">-B19</f>
        <v>-2118.50848</v>
      </c>
      <c r="C42" s="39">
        <f t="shared" si="15"/>
        <v>-2004.455929</v>
      </c>
      <c r="D42" s="39">
        <f t="shared" si="15"/>
        <v>-1968.3419699999999</v>
      </c>
      <c r="E42" s="39">
        <f t="shared" si="15"/>
        <v>0</v>
      </c>
      <c r="F42" s="39">
        <f t="shared" si="15"/>
        <v>0</v>
      </c>
      <c r="G42" s="39">
        <f t="shared" si="15"/>
        <v>0</v>
      </c>
      <c r="H42" s="39">
        <f t="shared" si="15"/>
        <v>0</v>
      </c>
      <c r="I42" s="39">
        <f t="shared" si="15"/>
        <v>0</v>
      </c>
      <c r="J42" s="39">
        <f t="shared" si="15"/>
        <v>0</v>
      </c>
      <c r="K42" s="39">
        <f t="shared" si="15"/>
        <v>0</v>
      </c>
      <c r="L42" s="39">
        <f t="shared" si="15"/>
        <v>0</v>
      </c>
      <c r="M42" s="39">
        <f t="shared" si="15"/>
        <v>0</v>
      </c>
      <c r="N42" s="39">
        <f t="shared" si="15"/>
        <v>-6091.3063789999997</v>
      </c>
    </row>
    <row r="43" spans="1:17" s="6" customFormat="1" x14ac:dyDescent="0.2">
      <c r="A43" s="38" t="s">
        <v>167</v>
      </c>
      <c r="B43" s="39">
        <f t="shared" ref="B43:N43" si="16">-B20</f>
        <v>-922.54894848782203</v>
      </c>
      <c r="C43" s="39">
        <f t="shared" si="16"/>
        <v>-696.708411812397</v>
      </c>
      <c r="D43" s="39">
        <f t="shared" si="16"/>
        <v>-739.64266903813598</v>
      </c>
      <c r="E43" s="39">
        <f t="shared" si="16"/>
        <v>0</v>
      </c>
      <c r="F43" s="39">
        <f t="shared" si="16"/>
        <v>0</v>
      </c>
      <c r="G43" s="39">
        <f t="shared" si="16"/>
        <v>0</v>
      </c>
      <c r="H43" s="39">
        <f t="shared" si="16"/>
        <v>0</v>
      </c>
      <c r="I43" s="39">
        <f t="shared" si="16"/>
        <v>0</v>
      </c>
      <c r="J43" s="39">
        <f t="shared" si="16"/>
        <v>0</v>
      </c>
      <c r="K43" s="39">
        <f t="shared" si="16"/>
        <v>0</v>
      </c>
      <c r="L43" s="39">
        <f t="shared" si="16"/>
        <v>0</v>
      </c>
      <c r="M43" s="39">
        <f t="shared" si="16"/>
        <v>0</v>
      </c>
      <c r="N43" s="39">
        <f t="shared" si="16"/>
        <v>-2358.9000293383551</v>
      </c>
    </row>
    <row r="44" spans="1:17" s="6" customFormat="1" x14ac:dyDescent="0.2">
      <c r="A44" s="38" t="s">
        <v>168</v>
      </c>
      <c r="B44" s="39">
        <f t="shared" ref="B44:N44" si="17">-B21</f>
        <v>-1692.793141512178</v>
      </c>
      <c r="C44" s="39">
        <f t="shared" si="17"/>
        <v>-1558.2967451876029</v>
      </c>
      <c r="D44" s="39">
        <f t="shared" si="17"/>
        <v>-1511.353451961864</v>
      </c>
      <c r="E44" s="39">
        <f t="shared" si="17"/>
        <v>0</v>
      </c>
      <c r="F44" s="39">
        <f t="shared" si="17"/>
        <v>0</v>
      </c>
      <c r="G44" s="39">
        <f t="shared" si="17"/>
        <v>0</v>
      </c>
      <c r="H44" s="39">
        <f t="shared" si="17"/>
        <v>0</v>
      </c>
      <c r="I44" s="39">
        <f t="shared" si="17"/>
        <v>0</v>
      </c>
      <c r="J44" s="39">
        <f t="shared" si="17"/>
        <v>0</v>
      </c>
      <c r="K44" s="39">
        <f t="shared" si="17"/>
        <v>0</v>
      </c>
      <c r="L44" s="39">
        <f t="shared" si="17"/>
        <v>0</v>
      </c>
      <c r="M44" s="39">
        <f t="shared" si="17"/>
        <v>0</v>
      </c>
      <c r="N44" s="39">
        <f t="shared" si="17"/>
        <v>-4762.4433386616447</v>
      </c>
    </row>
    <row r="45" spans="1:17" s="6" customFormat="1" x14ac:dyDescent="0.2">
      <c r="A45" s="38" t="s">
        <v>169</v>
      </c>
      <c r="B45" s="39">
        <f t="shared" ref="B45:N45" si="18">-B22</f>
        <v>-19.401938999999999</v>
      </c>
      <c r="C45" s="39">
        <f t="shared" si="18"/>
        <v>-17.458125000000003</v>
      </c>
      <c r="D45" s="39">
        <f t="shared" si="18"/>
        <v>-29.930709999999998</v>
      </c>
      <c r="E45" s="39">
        <f t="shared" si="18"/>
        <v>0</v>
      </c>
      <c r="F45" s="39">
        <f t="shared" si="18"/>
        <v>0</v>
      </c>
      <c r="G45" s="39">
        <f t="shared" si="18"/>
        <v>0</v>
      </c>
      <c r="H45" s="39">
        <f t="shared" si="18"/>
        <v>0</v>
      </c>
      <c r="I45" s="39">
        <f t="shared" si="18"/>
        <v>0</v>
      </c>
      <c r="J45" s="39">
        <f t="shared" si="18"/>
        <v>0</v>
      </c>
      <c r="K45" s="39">
        <f t="shared" si="18"/>
        <v>0</v>
      </c>
      <c r="L45" s="39">
        <f t="shared" si="18"/>
        <v>0</v>
      </c>
      <c r="M45" s="39">
        <f t="shared" si="18"/>
        <v>0</v>
      </c>
      <c r="N45" s="39">
        <f t="shared" si="18"/>
        <v>-66.790773999999999</v>
      </c>
    </row>
    <row r="46" spans="1:17" s="6" customFormat="1" x14ac:dyDescent="0.2">
      <c r="A46" s="38" t="s">
        <v>173</v>
      </c>
      <c r="B46" s="39">
        <f t="shared" ref="B46:N46" si="19">-B23</f>
        <v>-475.26480600000195</v>
      </c>
      <c r="C46" s="39">
        <f t="shared" si="19"/>
        <v>-445.2713809999961</v>
      </c>
      <c r="D46" s="39">
        <f t="shared" si="19"/>
        <v>-471.68807700000366</v>
      </c>
      <c r="E46" s="39">
        <f t="shared" si="19"/>
        <v>0</v>
      </c>
      <c r="F46" s="39">
        <f t="shared" si="19"/>
        <v>0</v>
      </c>
      <c r="G46" s="39">
        <f t="shared" si="19"/>
        <v>0</v>
      </c>
      <c r="H46" s="39">
        <f t="shared" si="19"/>
        <v>0</v>
      </c>
      <c r="I46" s="39">
        <f t="shared" si="19"/>
        <v>0</v>
      </c>
      <c r="J46" s="39">
        <f t="shared" si="19"/>
        <v>0</v>
      </c>
      <c r="K46" s="39">
        <f t="shared" si="19"/>
        <v>0</v>
      </c>
      <c r="L46" s="39">
        <f t="shared" si="19"/>
        <v>0</v>
      </c>
      <c r="M46" s="39">
        <f t="shared" si="19"/>
        <v>0</v>
      </c>
      <c r="N46" s="39">
        <f t="shared" si="19"/>
        <v>-1392.2242640000018</v>
      </c>
    </row>
    <row r="47" spans="1:17" s="6" customFormat="1" x14ac:dyDescent="0.2">
      <c r="A47" s="38" t="s">
        <v>170</v>
      </c>
      <c r="B47" s="39">
        <f t="shared" ref="B47:N47" si="20">-B26</f>
        <v>-147.72478599999999</v>
      </c>
      <c r="C47" s="39">
        <f t="shared" si="20"/>
        <v>-146.72281999999998</v>
      </c>
      <c r="D47" s="39">
        <f t="shared" si="20"/>
        <v>-145.19722999999999</v>
      </c>
      <c r="E47" s="39">
        <f t="shared" si="20"/>
        <v>0</v>
      </c>
      <c r="F47" s="39">
        <f t="shared" si="20"/>
        <v>0</v>
      </c>
      <c r="G47" s="39">
        <f t="shared" si="20"/>
        <v>0</v>
      </c>
      <c r="H47" s="39">
        <f t="shared" si="20"/>
        <v>0</v>
      </c>
      <c r="I47" s="39">
        <f t="shared" si="20"/>
        <v>0</v>
      </c>
      <c r="J47" s="39">
        <f t="shared" si="20"/>
        <v>0</v>
      </c>
      <c r="K47" s="39">
        <f t="shared" si="20"/>
        <v>0</v>
      </c>
      <c r="L47" s="39">
        <f t="shared" si="20"/>
        <v>0</v>
      </c>
      <c r="M47" s="39">
        <f t="shared" si="20"/>
        <v>0</v>
      </c>
      <c r="N47" s="39">
        <f t="shared" si="20"/>
        <v>-439.64483599999994</v>
      </c>
    </row>
    <row r="48" spans="1:17" s="6" customFormat="1" x14ac:dyDescent="0.2">
      <c r="A48" s="38" t="s">
        <v>171</v>
      </c>
      <c r="B48" s="39">
        <f t="shared" ref="B48:N48" si="21">-B27</f>
        <v>-7185.1942540000018</v>
      </c>
      <c r="C48" s="39">
        <f t="shared" si="21"/>
        <v>-6485.8176559999965</v>
      </c>
      <c r="D48" s="39">
        <f t="shared" si="21"/>
        <v>-6476.099011000003</v>
      </c>
      <c r="E48" s="39">
        <f t="shared" si="21"/>
        <v>0</v>
      </c>
      <c r="F48" s="39">
        <f t="shared" si="21"/>
        <v>0</v>
      </c>
      <c r="G48" s="39">
        <f t="shared" si="21"/>
        <v>0</v>
      </c>
      <c r="H48" s="39">
        <f t="shared" si="21"/>
        <v>0</v>
      </c>
      <c r="I48" s="39">
        <f t="shared" si="21"/>
        <v>0</v>
      </c>
      <c r="J48" s="39">
        <f t="shared" si="21"/>
        <v>0</v>
      </c>
      <c r="K48" s="39">
        <f t="shared" si="21"/>
        <v>0</v>
      </c>
      <c r="L48" s="39">
        <f t="shared" si="21"/>
        <v>0</v>
      </c>
      <c r="M48" s="39">
        <f t="shared" si="21"/>
        <v>0</v>
      </c>
      <c r="N48" s="39">
        <f t="shared" si="21"/>
        <v>-20147.110921</v>
      </c>
    </row>
    <row r="49" spans="1:14" s="6" customFormat="1" x14ac:dyDescent="0.2">
      <c r="A49" s="38" t="s">
        <v>172</v>
      </c>
      <c r="B49" s="39">
        <f t="shared" ref="B49:N49" si="22">-B28</f>
        <v>-6044.3998770000017</v>
      </c>
      <c r="C49" s="39">
        <f t="shared" si="22"/>
        <v>-5481.0871569999963</v>
      </c>
      <c r="D49" s="39">
        <f t="shared" si="22"/>
        <v>-5510.5829380000032</v>
      </c>
      <c r="E49" s="39">
        <f t="shared" si="22"/>
        <v>0</v>
      </c>
      <c r="F49" s="39">
        <f t="shared" si="22"/>
        <v>0</v>
      </c>
      <c r="G49" s="39">
        <f t="shared" si="22"/>
        <v>0</v>
      </c>
      <c r="H49" s="39">
        <f t="shared" si="22"/>
        <v>0</v>
      </c>
      <c r="I49" s="39">
        <f t="shared" si="22"/>
        <v>0</v>
      </c>
      <c r="J49" s="39">
        <f t="shared" si="22"/>
        <v>0</v>
      </c>
      <c r="K49" s="39">
        <f t="shared" si="22"/>
        <v>0</v>
      </c>
      <c r="L49" s="39">
        <f t="shared" si="22"/>
        <v>0</v>
      </c>
      <c r="M49" s="39">
        <f t="shared" si="22"/>
        <v>0</v>
      </c>
      <c r="N49" s="39">
        <f t="shared" si="22"/>
        <v>-17036.069972000001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7"/>
    </row>
    <row r="53" spans="1:14" x14ac:dyDescent="0.2">
      <c r="B53" s="57"/>
    </row>
    <row r="54" spans="1:14" x14ac:dyDescent="0.2">
      <c r="B54" s="57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8.75" x14ac:dyDescent="0.3">
      <c r="A1" s="130" t="s">
        <v>330</v>
      </c>
      <c r="P1" s="150" t="str">
        <f>Titulní!A35</f>
        <v>I. čtvrtletí 2020</v>
      </c>
    </row>
    <row r="2" spans="1:17" ht="15.75" x14ac:dyDescent="0.25">
      <c r="A2" s="149" t="s">
        <v>398</v>
      </c>
    </row>
    <row r="3" spans="1:17" ht="6" customHeight="1" x14ac:dyDescent="0.2"/>
    <row r="4" spans="1:17" ht="12" customHeight="1" x14ac:dyDescent="0.2">
      <c r="A4" s="473"/>
      <c r="B4" s="476" t="s">
        <v>19</v>
      </c>
      <c r="C4" s="477"/>
      <c r="D4" s="478"/>
      <c r="E4" s="476" t="s">
        <v>211</v>
      </c>
      <c r="F4" s="477"/>
      <c r="G4" s="478"/>
      <c r="H4" s="476" t="s">
        <v>213</v>
      </c>
      <c r="I4" s="477"/>
      <c r="J4" s="478"/>
      <c r="K4" s="476" t="s">
        <v>6</v>
      </c>
      <c r="L4" s="477"/>
      <c r="M4" s="478"/>
      <c r="N4" s="466" t="s">
        <v>225</v>
      </c>
      <c r="O4" s="467"/>
      <c r="P4" s="467"/>
      <c r="Q4" s="22"/>
    </row>
    <row r="5" spans="1:17" ht="14.1" customHeight="1" x14ac:dyDescent="0.2">
      <c r="A5" s="474"/>
      <c r="B5" s="479" t="s">
        <v>246</v>
      </c>
      <c r="C5" s="480"/>
      <c r="D5" s="481"/>
      <c r="E5" s="479" t="s">
        <v>246</v>
      </c>
      <c r="F5" s="480"/>
      <c r="G5" s="481"/>
      <c r="H5" s="479" t="s">
        <v>246</v>
      </c>
      <c r="I5" s="480"/>
      <c r="J5" s="481"/>
      <c r="K5" s="479" t="s">
        <v>246</v>
      </c>
      <c r="L5" s="480"/>
      <c r="M5" s="481"/>
      <c r="N5" s="468" t="s">
        <v>251</v>
      </c>
      <c r="O5" s="469"/>
      <c r="P5" s="469"/>
      <c r="Q5" s="22"/>
    </row>
    <row r="6" spans="1:17" x14ac:dyDescent="0.2">
      <c r="A6" s="475"/>
      <c r="B6" s="134" t="s">
        <v>62</v>
      </c>
      <c r="C6" s="135" t="s">
        <v>63</v>
      </c>
      <c r="D6" s="136" t="s">
        <v>64</v>
      </c>
      <c r="E6" s="134" t="s">
        <v>62</v>
      </c>
      <c r="F6" s="135" t="s">
        <v>63</v>
      </c>
      <c r="G6" s="136" t="s">
        <v>64</v>
      </c>
      <c r="H6" s="134" t="s">
        <v>62</v>
      </c>
      <c r="I6" s="135" t="s">
        <v>63</v>
      </c>
      <c r="J6" s="136" t="s">
        <v>64</v>
      </c>
      <c r="K6" s="134" t="s">
        <v>62</v>
      </c>
      <c r="L6" s="135" t="s">
        <v>63</v>
      </c>
      <c r="M6" s="136" t="s">
        <v>64</v>
      </c>
      <c r="N6" s="151" t="s">
        <v>62</v>
      </c>
      <c r="O6" s="152" t="s">
        <v>63</v>
      </c>
      <c r="P6" s="152" t="s">
        <v>64</v>
      </c>
      <c r="Q6" s="22"/>
    </row>
    <row r="7" spans="1:17" ht="12.75" customHeight="1" x14ac:dyDescent="0.2">
      <c r="A7" s="470" t="s">
        <v>0</v>
      </c>
      <c r="B7" s="447">
        <f>SUM(B8:D8)</f>
        <v>7239.3982600000008</v>
      </c>
      <c r="C7" s="448"/>
      <c r="D7" s="449"/>
      <c r="E7" s="447">
        <f>SUM(E8:G8)</f>
        <v>392.99893000000003</v>
      </c>
      <c r="F7" s="448"/>
      <c r="G7" s="449"/>
      <c r="H7" s="447">
        <f>SUM(H8:J8)</f>
        <v>1.0267999999999999</v>
      </c>
      <c r="I7" s="448"/>
      <c r="J7" s="449"/>
      <c r="K7" s="447">
        <f>SUM(K8:M8)</f>
        <v>6846.3993300000002</v>
      </c>
      <c r="L7" s="448"/>
      <c r="M7" s="449"/>
      <c r="N7" s="464">
        <f>P8</f>
        <v>4290</v>
      </c>
      <c r="O7" s="465"/>
      <c r="P7" s="465"/>
      <c r="Q7" s="22"/>
    </row>
    <row r="8" spans="1:17" s="117" customFormat="1" ht="15" customHeight="1" x14ac:dyDescent="0.2">
      <c r="A8" s="472"/>
      <c r="B8" s="153">
        <v>2558.0812500000002</v>
      </c>
      <c r="C8" s="154">
        <v>2422.0693500000002</v>
      </c>
      <c r="D8" s="155">
        <v>2259.24766</v>
      </c>
      <c r="E8" s="153">
        <v>139.86765000000003</v>
      </c>
      <c r="F8" s="154">
        <v>129.94954999999999</v>
      </c>
      <c r="G8" s="155">
        <v>123.18173</v>
      </c>
      <c r="H8" s="153">
        <v>0.43010999999999999</v>
      </c>
      <c r="I8" s="154">
        <v>0.36904000000000003</v>
      </c>
      <c r="J8" s="155">
        <v>0.22764999999999996</v>
      </c>
      <c r="K8" s="153">
        <v>2418.2136</v>
      </c>
      <c r="L8" s="154">
        <v>2292.1198000000004</v>
      </c>
      <c r="M8" s="155">
        <v>2136.0659300000002</v>
      </c>
      <c r="N8" s="272">
        <v>4290</v>
      </c>
      <c r="O8" s="273">
        <v>4290</v>
      </c>
      <c r="P8" s="273">
        <v>4290</v>
      </c>
      <c r="Q8" s="105"/>
    </row>
    <row r="9" spans="1:17" s="117" customFormat="1" ht="15" customHeight="1" x14ac:dyDescent="0.2">
      <c r="A9" s="470" t="s">
        <v>15</v>
      </c>
      <c r="B9" s="447">
        <f>SUM(B10:D10)</f>
        <v>10796.707229</v>
      </c>
      <c r="C9" s="448"/>
      <c r="D9" s="449"/>
      <c r="E9" s="447">
        <f>SUM(E10:G10)</f>
        <v>959.45110100000011</v>
      </c>
      <c r="F9" s="448"/>
      <c r="G9" s="449"/>
      <c r="H9" s="447">
        <f>SUM(H10:J10)</f>
        <v>386.05206499999997</v>
      </c>
      <c r="I9" s="448"/>
      <c r="J9" s="449"/>
      <c r="K9" s="447">
        <f>SUM(K10:M10)</f>
        <v>9837.2561279999991</v>
      </c>
      <c r="L9" s="448"/>
      <c r="M9" s="449"/>
      <c r="N9" s="464">
        <f>P10</f>
        <v>10528.742999999999</v>
      </c>
      <c r="O9" s="465"/>
      <c r="P9" s="465"/>
      <c r="Q9" s="105"/>
    </row>
    <row r="10" spans="1:17" s="117" customFormat="1" ht="15" customHeight="1" x14ac:dyDescent="0.2">
      <c r="A10" s="471"/>
      <c r="B10" s="163">
        <f t="shared" ref="B10:M10" si="0">SUM(B11:B22)</f>
        <v>4141.9623469999997</v>
      </c>
      <c r="C10" s="164">
        <f t="shared" si="0"/>
        <v>3384.3080439999999</v>
      </c>
      <c r="D10" s="165">
        <f t="shared" si="0"/>
        <v>3270.4368379999992</v>
      </c>
      <c r="E10" s="163">
        <f t="shared" si="0"/>
        <v>353.06196700000004</v>
      </c>
      <c r="F10" s="164">
        <f t="shared" si="0"/>
        <v>304.45966100000004</v>
      </c>
      <c r="G10" s="165">
        <f t="shared" si="0"/>
        <v>301.92947300000009</v>
      </c>
      <c r="H10" s="163">
        <f t="shared" si="0"/>
        <v>140.47581799999998</v>
      </c>
      <c r="I10" s="164">
        <f t="shared" si="0"/>
        <v>122.590335</v>
      </c>
      <c r="J10" s="165">
        <f t="shared" si="0"/>
        <v>122.98591199999998</v>
      </c>
      <c r="K10" s="163">
        <f t="shared" si="0"/>
        <v>3788.9003799999996</v>
      </c>
      <c r="L10" s="164">
        <f t="shared" si="0"/>
        <v>3079.848383</v>
      </c>
      <c r="M10" s="165">
        <f t="shared" si="0"/>
        <v>2968.5073649999999</v>
      </c>
      <c r="N10" s="274">
        <v>10529.792999999998</v>
      </c>
      <c r="O10" s="275">
        <v>10529.792999999998</v>
      </c>
      <c r="P10" s="275">
        <v>10528.742999999999</v>
      </c>
      <c r="Q10" s="105"/>
    </row>
    <row r="11" spans="1:17" ht="12" customHeight="1" x14ac:dyDescent="0.2">
      <c r="A11" s="156" t="s">
        <v>164</v>
      </c>
      <c r="B11" s="160">
        <v>209.28066199999995</v>
      </c>
      <c r="C11" s="161">
        <v>189.17064100000005</v>
      </c>
      <c r="D11" s="162">
        <v>213.65820100000002</v>
      </c>
      <c r="E11" s="160">
        <v>13.738087</v>
      </c>
      <c r="F11" s="161">
        <v>12.596173</v>
      </c>
      <c r="G11" s="162">
        <v>14.982414000000004</v>
      </c>
      <c r="H11" s="160">
        <v>7.9255389999999997</v>
      </c>
      <c r="I11" s="161">
        <v>6.8081959999999997</v>
      </c>
      <c r="J11" s="162">
        <v>7.7269599999999992</v>
      </c>
      <c r="K11" s="160">
        <v>195.54257499999994</v>
      </c>
      <c r="L11" s="161">
        <v>176.57446800000005</v>
      </c>
      <c r="M11" s="162">
        <v>198.67578700000001</v>
      </c>
      <c r="N11" s="169"/>
      <c r="O11" s="170"/>
      <c r="P11" s="170"/>
      <c r="Q11" s="22"/>
    </row>
    <row r="12" spans="1:17" ht="12" customHeight="1" x14ac:dyDescent="0.2">
      <c r="A12" s="156" t="s">
        <v>163</v>
      </c>
      <c r="B12" s="157">
        <v>1.211635</v>
      </c>
      <c r="C12" s="158">
        <v>0.88896900000000001</v>
      </c>
      <c r="D12" s="159">
        <v>0.94616100000000003</v>
      </c>
      <c r="E12" s="157">
        <v>6.3350000000000004E-2</v>
      </c>
      <c r="F12" s="158">
        <v>5.1455000000000001E-2</v>
      </c>
      <c r="G12" s="159">
        <v>4.7691000000000004E-2</v>
      </c>
      <c r="H12" s="157">
        <v>0.11089</v>
      </c>
      <c r="I12" s="158">
        <v>8.541E-2</v>
      </c>
      <c r="J12" s="159">
        <v>0.10161000000000001</v>
      </c>
      <c r="K12" s="157">
        <v>1.148285</v>
      </c>
      <c r="L12" s="158">
        <v>0.83751399999999998</v>
      </c>
      <c r="M12" s="159">
        <v>0.89846999999999999</v>
      </c>
      <c r="N12" s="171"/>
      <c r="O12" s="23"/>
      <c r="P12" s="23"/>
      <c r="Q12" s="22"/>
    </row>
    <row r="13" spans="1:17" ht="12" customHeight="1" x14ac:dyDescent="0.2">
      <c r="A13" s="156" t="s">
        <v>162</v>
      </c>
      <c r="B13" s="157">
        <v>219.660066</v>
      </c>
      <c r="C13" s="158">
        <v>219.15549799999999</v>
      </c>
      <c r="D13" s="159">
        <v>187.89344999999997</v>
      </c>
      <c r="E13" s="157">
        <v>15.286024000000001</v>
      </c>
      <c r="F13" s="158">
        <v>17.298697000000001</v>
      </c>
      <c r="G13" s="159">
        <v>15.225915000000001</v>
      </c>
      <c r="H13" s="157">
        <v>23.124959999999998</v>
      </c>
      <c r="I13" s="158">
        <v>19.983056000000001</v>
      </c>
      <c r="J13" s="159">
        <v>17.90812</v>
      </c>
      <c r="K13" s="157">
        <v>204.374042</v>
      </c>
      <c r="L13" s="158">
        <v>201.85680099999999</v>
      </c>
      <c r="M13" s="159">
        <v>172.66753499999999</v>
      </c>
      <c r="N13" s="171"/>
      <c r="O13" s="23"/>
      <c r="P13" s="23"/>
      <c r="Q13" s="22"/>
    </row>
    <row r="14" spans="1:17" ht="12" customHeight="1" x14ac:dyDescent="0.2">
      <c r="A14" s="156" t="s">
        <v>161</v>
      </c>
      <c r="B14" s="157">
        <v>3555.4497609999999</v>
      </c>
      <c r="C14" s="158">
        <v>2831.7130470000002</v>
      </c>
      <c r="D14" s="159">
        <v>2715.5209829999994</v>
      </c>
      <c r="E14" s="157">
        <v>312.60646600000001</v>
      </c>
      <c r="F14" s="158">
        <v>263.67607199999998</v>
      </c>
      <c r="G14" s="159">
        <v>259.84262000000001</v>
      </c>
      <c r="H14" s="157">
        <v>94.325427999999988</v>
      </c>
      <c r="I14" s="158">
        <v>81.880316000000008</v>
      </c>
      <c r="J14" s="159">
        <v>83.12827999999999</v>
      </c>
      <c r="K14" s="157">
        <v>3242.8432949999997</v>
      </c>
      <c r="L14" s="158">
        <v>2568.036975</v>
      </c>
      <c r="M14" s="159">
        <v>2455.6783629999995</v>
      </c>
      <c r="N14" s="171"/>
      <c r="O14" s="23"/>
      <c r="P14" s="23"/>
      <c r="Q14" s="22"/>
    </row>
    <row r="15" spans="1:17" ht="12" customHeight="1" x14ac:dyDescent="0.2">
      <c r="A15" s="156" t="s">
        <v>160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159</v>
      </c>
      <c r="B16" s="157">
        <v>5.9531499999999999</v>
      </c>
      <c r="C16" s="158">
        <v>5.1490429999999998</v>
      </c>
      <c r="D16" s="159">
        <v>5.6093789999999997</v>
      </c>
      <c r="E16" s="157">
        <v>0.81213700000000011</v>
      </c>
      <c r="F16" s="158">
        <v>0.74684899999999999</v>
      </c>
      <c r="G16" s="159">
        <v>0.79441700000000004</v>
      </c>
      <c r="H16" s="157">
        <v>0.42047400000000001</v>
      </c>
      <c r="I16" s="158">
        <v>0.37627699999999997</v>
      </c>
      <c r="J16" s="159">
        <v>0.38428099999999998</v>
      </c>
      <c r="K16" s="157">
        <v>5.1410130000000001</v>
      </c>
      <c r="L16" s="158">
        <v>4.4021939999999997</v>
      </c>
      <c r="M16" s="159">
        <v>4.8149619999999995</v>
      </c>
      <c r="N16" s="171"/>
      <c r="O16" s="23"/>
      <c r="P16" s="23"/>
      <c r="Q16" s="22"/>
    </row>
    <row r="17" spans="1:17" ht="12" customHeight="1" x14ac:dyDescent="0.2">
      <c r="A17" s="156" t="s">
        <v>158</v>
      </c>
      <c r="B17" s="157">
        <v>2.3713090000000001</v>
      </c>
      <c r="C17" s="158">
        <v>3.307426</v>
      </c>
      <c r="D17" s="159">
        <v>3.3413249999999999</v>
      </c>
      <c r="E17" s="157">
        <v>2.9566000000000002E-2</v>
      </c>
      <c r="F17" s="158">
        <v>9.7983000000000015E-2</v>
      </c>
      <c r="G17" s="159">
        <v>5.7454000000000005E-2</v>
      </c>
      <c r="H17" s="157">
        <v>0.43096400000000001</v>
      </c>
      <c r="I17" s="158">
        <v>0.44684500000000005</v>
      </c>
      <c r="J17" s="159">
        <v>0.38399800000000001</v>
      </c>
      <c r="K17" s="157">
        <v>2.3417430000000001</v>
      </c>
      <c r="L17" s="158">
        <v>3.2094429999999998</v>
      </c>
      <c r="M17" s="159">
        <v>3.283871</v>
      </c>
      <c r="N17" s="171"/>
      <c r="O17" s="23"/>
      <c r="P17" s="23"/>
      <c r="Q17" s="22"/>
    </row>
    <row r="18" spans="1:17" ht="12" customHeight="1" x14ac:dyDescent="0.2">
      <c r="A18" s="156" t="s">
        <v>157</v>
      </c>
      <c r="B18" s="157">
        <v>18.799678</v>
      </c>
      <c r="C18" s="158">
        <v>19.575944</v>
      </c>
      <c r="D18" s="159">
        <v>18.789351</v>
      </c>
      <c r="E18" s="157">
        <v>2.0406900000000001</v>
      </c>
      <c r="F18" s="158">
        <v>2.1628380000000003</v>
      </c>
      <c r="G18" s="159">
        <v>2.2373629999999998</v>
      </c>
      <c r="H18" s="157">
        <v>3.635059</v>
      </c>
      <c r="I18" s="158">
        <v>3.3436559999999997</v>
      </c>
      <c r="J18" s="159">
        <v>3.2439450000000005</v>
      </c>
      <c r="K18" s="157">
        <v>16.758987999999999</v>
      </c>
      <c r="L18" s="158">
        <v>17.413105999999999</v>
      </c>
      <c r="M18" s="159">
        <v>16.551988000000001</v>
      </c>
      <c r="N18" s="171"/>
      <c r="O18" s="23"/>
      <c r="P18" s="23"/>
      <c r="Q18" s="22"/>
    </row>
    <row r="19" spans="1:17" ht="12" customHeight="1" x14ac:dyDescent="0.2">
      <c r="A19" s="156" t="s">
        <v>156</v>
      </c>
      <c r="B19" s="157">
        <v>63.126477999999999</v>
      </c>
      <c r="C19" s="158">
        <v>63.131625000000014</v>
      </c>
      <c r="D19" s="159">
        <v>66.459043000000008</v>
      </c>
      <c r="E19" s="157">
        <v>6.0663849999999986</v>
      </c>
      <c r="F19" s="158">
        <v>5.7811379999999986</v>
      </c>
      <c r="G19" s="159">
        <v>6.309355</v>
      </c>
      <c r="H19" s="157">
        <v>5.9391809999999996</v>
      </c>
      <c r="I19" s="158">
        <v>6.2429579999999998</v>
      </c>
      <c r="J19" s="159">
        <v>6.7990760000000012</v>
      </c>
      <c r="K19" s="157">
        <v>57.060093000000002</v>
      </c>
      <c r="L19" s="158">
        <v>57.350487000000015</v>
      </c>
      <c r="M19" s="159">
        <v>60.149688000000012</v>
      </c>
      <c r="N19" s="171"/>
      <c r="O19" s="23"/>
      <c r="P19" s="23"/>
      <c r="Q19" s="22"/>
    </row>
    <row r="20" spans="1:17" ht="12" customHeight="1" x14ac:dyDescent="0.2">
      <c r="A20" s="156" t="s">
        <v>14</v>
      </c>
      <c r="B20" s="157">
        <v>0</v>
      </c>
      <c r="C20" s="158">
        <v>0</v>
      </c>
      <c r="D20" s="159">
        <v>0</v>
      </c>
      <c r="E20" s="157">
        <v>0</v>
      </c>
      <c r="F20" s="158">
        <v>0</v>
      </c>
      <c r="G20" s="159">
        <v>0</v>
      </c>
      <c r="H20" s="157">
        <v>0</v>
      </c>
      <c r="I20" s="158">
        <v>0</v>
      </c>
      <c r="J20" s="159">
        <v>0</v>
      </c>
      <c r="K20" s="157">
        <v>0</v>
      </c>
      <c r="L20" s="158">
        <v>0</v>
      </c>
      <c r="M20" s="159">
        <v>0</v>
      </c>
      <c r="N20" s="171"/>
      <c r="O20" s="23"/>
      <c r="P20" s="23"/>
      <c r="Q20" s="22"/>
    </row>
    <row r="21" spans="1:17" ht="12" customHeight="1" x14ac:dyDescent="0.2">
      <c r="A21" s="156" t="s">
        <v>155</v>
      </c>
      <c r="B21" s="157">
        <v>1.1156269999999999</v>
      </c>
      <c r="C21" s="158">
        <v>1.1848270000000001</v>
      </c>
      <c r="D21" s="159">
        <v>2.192618</v>
      </c>
      <c r="E21" s="157">
        <v>0.16834299999999999</v>
      </c>
      <c r="F21" s="158">
        <v>0.19949199999999995</v>
      </c>
      <c r="G21" s="159">
        <v>0.222771</v>
      </c>
      <c r="H21" s="157">
        <v>4.8526999999999994E-2</v>
      </c>
      <c r="I21" s="158">
        <v>7.0555999999999994E-2</v>
      </c>
      <c r="J21" s="159">
        <v>0.136326</v>
      </c>
      <c r="K21" s="157">
        <v>0.9472839999999999</v>
      </c>
      <c r="L21" s="158">
        <v>0.98533500000000007</v>
      </c>
      <c r="M21" s="159">
        <v>1.9698469999999999</v>
      </c>
      <c r="N21" s="171"/>
      <c r="O21" s="23"/>
      <c r="P21" s="23"/>
      <c r="Q21" s="22"/>
    </row>
    <row r="22" spans="1:17" ht="12" customHeight="1" x14ac:dyDescent="0.2">
      <c r="A22" s="156" t="s">
        <v>154</v>
      </c>
      <c r="B22" s="160">
        <v>64.993981000000005</v>
      </c>
      <c r="C22" s="161">
        <v>51.031024000000002</v>
      </c>
      <c r="D22" s="162">
        <v>56.026326999999995</v>
      </c>
      <c r="E22" s="160">
        <v>2.2509190000000001</v>
      </c>
      <c r="F22" s="161">
        <v>1.8489640000000001</v>
      </c>
      <c r="G22" s="162">
        <v>2.209473</v>
      </c>
      <c r="H22" s="160">
        <v>4.5147960000000005</v>
      </c>
      <c r="I22" s="161">
        <v>3.3530649999999991</v>
      </c>
      <c r="J22" s="162">
        <v>3.1733159999999998</v>
      </c>
      <c r="K22" s="160">
        <v>62.743062000000002</v>
      </c>
      <c r="L22" s="161">
        <v>49.18206</v>
      </c>
      <c r="M22" s="162">
        <v>53.816853999999992</v>
      </c>
      <c r="N22" s="172"/>
      <c r="O22" s="173"/>
      <c r="P22" s="173"/>
      <c r="Q22" s="22"/>
    </row>
    <row r="23" spans="1:17" s="116" customFormat="1" ht="11.25" x14ac:dyDescent="0.2">
      <c r="P23" s="14" t="s">
        <v>111</v>
      </c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5.75" x14ac:dyDescent="0.25">
      <c r="A1" s="149" t="s">
        <v>399</v>
      </c>
      <c r="P1" s="150" t="str">
        <f>Titulní!A35</f>
        <v>I. čtvrtletí 2020</v>
      </c>
    </row>
    <row r="2" spans="1:17" ht="6" customHeight="1" x14ac:dyDescent="0.2"/>
    <row r="3" spans="1:17" ht="12" customHeight="1" x14ac:dyDescent="0.2">
      <c r="A3" s="473"/>
      <c r="B3" s="476" t="s">
        <v>19</v>
      </c>
      <c r="C3" s="477"/>
      <c r="D3" s="478"/>
      <c r="E3" s="476" t="s">
        <v>211</v>
      </c>
      <c r="F3" s="477"/>
      <c r="G3" s="478"/>
      <c r="H3" s="476" t="s">
        <v>213</v>
      </c>
      <c r="I3" s="477"/>
      <c r="J3" s="478"/>
      <c r="K3" s="476" t="s">
        <v>6</v>
      </c>
      <c r="L3" s="477"/>
      <c r="M3" s="478"/>
      <c r="N3" s="466" t="s">
        <v>225</v>
      </c>
      <c r="O3" s="467"/>
      <c r="P3" s="467"/>
      <c r="Q3" s="22"/>
    </row>
    <row r="4" spans="1:17" ht="14.1" customHeight="1" x14ac:dyDescent="0.2">
      <c r="A4" s="474"/>
      <c r="B4" s="479" t="s">
        <v>246</v>
      </c>
      <c r="C4" s="480"/>
      <c r="D4" s="481"/>
      <c r="E4" s="479" t="s">
        <v>246</v>
      </c>
      <c r="F4" s="480"/>
      <c r="G4" s="481"/>
      <c r="H4" s="479" t="s">
        <v>246</v>
      </c>
      <c r="I4" s="480"/>
      <c r="J4" s="481"/>
      <c r="K4" s="479" t="s">
        <v>246</v>
      </c>
      <c r="L4" s="480"/>
      <c r="M4" s="481"/>
      <c r="N4" s="468" t="s">
        <v>251</v>
      </c>
      <c r="O4" s="469"/>
      <c r="P4" s="469"/>
      <c r="Q4" s="22"/>
    </row>
    <row r="5" spans="1:17" x14ac:dyDescent="0.2">
      <c r="A5" s="475"/>
      <c r="B5" s="134" t="s">
        <v>62</v>
      </c>
      <c r="C5" s="410" t="s">
        <v>63</v>
      </c>
      <c r="D5" s="136" t="s">
        <v>64</v>
      </c>
      <c r="E5" s="134" t="s">
        <v>62</v>
      </c>
      <c r="F5" s="410" t="s">
        <v>63</v>
      </c>
      <c r="G5" s="136" t="s">
        <v>64</v>
      </c>
      <c r="H5" s="134" t="s">
        <v>62</v>
      </c>
      <c r="I5" s="410" t="s">
        <v>63</v>
      </c>
      <c r="J5" s="136" t="s">
        <v>64</v>
      </c>
      <c r="K5" s="134" t="s">
        <v>62</v>
      </c>
      <c r="L5" s="410" t="s">
        <v>63</v>
      </c>
      <c r="M5" s="136" t="s">
        <v>64</v>
      </c>
      <c r="N5" s="151" t="s">
        <v>62</v>
      </c>
      <c r="O5" s="152" t="s">
        <v>63</v>
      </c>
      <c r="P5" s="152" t="s">
        <v>64</v>
      </c>
      <c r="Q5" s="22"/>
    </row>
    <row r="6" spans="1:17" ht="12" customHeight="1" x14ac:dyDescent="0.2">
      <c r="A6" s="470" t="s">
        <v>16</v>
      </c>
      <c r="B6" s="447">
        <f>SUM(B7:D7)</f>
        <v>1621.0361720000001</v>
      </c>
      <c r="C6" s="448"/>
      <c r="D6" s="449"/>
      <c r="E6" s="447">
        <f>SUM(E7:G7)</f>
        <v>18.082329999999999</v>
      </c>
      <c r="F6" s="448"/>
      <c r="G6" s="449"/>
      <c r="H6" s="447">
        <f>SUM(H7:J7)</f>
        <v>2.782124</v>
      </c>
      <c r="I6" s="448"/>
      <c r="J6" s="449"/>
      <c r="K6" s="447">
        <f>SUM(K7:M7)</f>
        <v>1602.9538419999999</v>
      </c>
      <c r="L6" s="448"/>
      <c r="M6" s="449"/>
      <c r="N6" s="447">
        <f>P7</f>
        <v>1363.5</v>
      </c>
      <c r="O6" s="448"/>
      <c r="P6" s="448"/>
      <c r="Q6" s="22"/>
    </row>
    <row r="7" spans="1:17" s="118" customFormat="1" ht="15" customHeight="1" x14ac:dyDescent="0.2">
      <c r="A7" s="471"/>
      <c r="B7" s="163">
        <f t="shared" ref="B7:M7" si="0">SUM(B8:B19)</f>
        <v>623.26305000000002</v>
      </c>
      <c r="C7" s="164">
        <f t="shared" si="0"/>
        <v>535.49879200000009</v>
      </c>
      <c r="D7" s="165">
        <f t="shared" si="0"/>
        <v>462.27432999999996</v>
      </c>
      <c r="E7" s="163">
        <f t="shared" si="0"/>
        <v>7.0467029999999991</v>
      </c>
      <c r="F7" s="164">
        <f t="shared" si="0"/>
        <v>6.0277980000000007</v>
      </c>
      <c r="G7" s="165">
        <f t="shared" si="0"/>
        <v>5.0078290000000001</v>
      </c>
      <c r="H7" s="163">
        <f t="shared" si="0"/>
        <v>0.89778600000000008</v>
      </c>
      <c r="I7" s="164">
        <f t="shared" si="0"/>
        <v>0.89222699999999988</v>
      </c>
      <c r="J7" s="165">
        <f t="shared" si="0"/>
        <v>0.99211099999999997</v>
      </c>
      <c r="K7" s="163">
        <f t="shared" si="0"/>
        <v>616.21634700000004</v>
      </c>
      <c r="L7" s="164">
        <f t="shared" si="0"/>
        <v>529.47099400000002</v>
      </c>
      <c r="M7" s="165">
        <f t="shared" si="0"/>
        <v>457.26650099999995</v>
      </c>
      <c r="N7" s="272">
        <v>1363.5</v>
      </c>
      <c r="O7" s="273">
        <v>1363.5</v>
      </c>
      <c r="P7" s="273">
        <v>1363.5</v>
      </c>
      <c r="Q7" s="18"/>
    </row>
    <row r="8" spans="1:17" ht="12" customHeight="1" x14ac:dyDescent="0.2">
      <c r="A8" s="156" t="s">
        <v>164</v>
      </c>
      <c r="B8" s="160">
        <v>0</v>
      </c>
      <c r="C8" s="161">
        <v>0</v>
      </c>
      <c r="D8" s="162">
        <v>0</v>
      </c>
      <c r="E8" s="160">
        <v>0</v>
      </c>
      <c r="F8" s="161">
        <v>0</v>
      </c>
      <c r="G8" s="162">
        <v>0</v>
      </c>
      <c r="H8" s="160">
        <v>0</v>
      </c>
      <c r="I8" s="161">
        <v>0</v>
      </c>
      <c r="J8" s="162">
        <v>0</v>
      </c>
      <c r="K8" s="160">
        <v>0</v>
      </c>
      <c r="L8" s="161">
        <v>0</v>
      </c>
      <c r="M8" s="162">
        <v>0</v>
      </c>
      <c r="N8" s="169"/>
      <c r="O8" s="170"/>
      <c r="P8" s="170"/>
      <c r="Q8" s="22"/>
    </row>
    <row r="9" spans="1:17" ht="12" customHeight="1" x14ac:dyDescent="0.2">
      <c r="A9" s="156" t="s">
        <v>163</v>
      </c>
      <c r="B9" s="157">
        <v>0</v>
      </c>
      <c r="C9" s="158">
        <v>0</v>
      </c>
      <c r="D9" s="159">
        <v>0</v>
      </c>
      <c r="E9" s="157">
        <v>0</v>
      </c>
      <c r="F9" s="158">
        <v>0</v>
      </c>
      <c r="G9" s="159">
        <v>0</v>
      </c>
      <c r="H9" s="157">
        <v>0</v>
      </c>
      <c r="I9" s="158">
        <v>0</v>
      </c>
      <c r="J9" s="159">
        <v>0</v>
      </c>
      <c r="K9" s="157">
        <v>0</v>
      </c>
      <c r="L9" s="158">
        <v>0</v>
      </c>
      <c r="M9" s="159">
        <v>0</v>
      </c>
      <c r="N9" s="171"/>
      <c r="O9" s="23"/>
      <c r="P9" s="23"/>
      <c r="Q9" s="22"/>
    </row>
    <row r="10" spans="1:17" ht="12" customHeight="1" x14ac:dyDescent="0.2">
      <c r="A10" s="156" t="s">
        <v>162</v>
      </c>
      <c r="B10" s="157">
        <v>0</v>
      </c>
      <c r="C10" s="158">
        <v>0</v>
      </c>
      <c r="D10" s="159">
        <v>0</v>
      </c>
      <c r="E10" s="157">
        <v>0</v>
      </c>
      <c r="F10" s="158">
        <v>0</v>
      </c>
      <c r="G10" s="159">
        <v>0</v>
      </c>
      <c r="H10" s="157">
        <v>0</v>
      </c>
      <c r="I10" s="158">
        <v>0</v>
      </c>
      <c r="J10" s="159">
        <v>0</v>
      </c>
      <c r="K10" s="157">
        <v>0</v>
      </c>
      <c r="L10" s="158">
        <v>0</v>
      </c>
      <c r="M10" s="159">
        <v>0</v>
      </c>
      <c r="N10" s="171"/>
      <c r="O10" s="23"/>
      <c r="P10" s="23"/>
      <c r="Q10" s="22"/>
    </row>
    <row r="11" spans="1:17" ht="12" customHeight="1" x14ac:dyDescent="0.2">
      <c r="A11" s="156" t="s">
        <v>161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59">
        <v>0</v>
      </c>
      <c r="N11" s="171"/>
      <c r="O11" s="23"/>
      <c r="P11" s="23"/>
      <c r="Q11" s="22"/>
    </row>
    <row r="12" spans="1:17" ht="12" customHeight="1" x14ac:dyDescent="0.2">
      <c r="A12" s="156" t="s">
        <v>160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59">
        <v>0</v>
      </c>
      <c r="N12" s="171"/>
      <c r="O12" s="23"/>
      <c r="P12" s="23"/>
      <c r="Q12" s="22"/>
    </row>
    <row r="13" spans="1:17" ht="12" customHeight="1" x14ac:dyDescent="0.2">
      <c r="A13" s="156" t="s">
        <v>159</v>
      </c>
      <c r="B13" s="157">
        <v>0</v>
      </c>
      <c r="C13" s="158">
        <v>0</v>
      </c>
      <c r="D13" s="159">
        <v>0</v>
      </c>
      <c r="E13" s="157">
        <v>0</v>
      </c>
      <c r="F13" s="158">
        <v>0</v>
      </c>
      <c r="G13" s="159">
        <v>0</v>
      </c>
      <c r="H13" s="157">
        <v>0</v>
      </c>
      <c r="I13" s="158">
        <v>0</v>
      </c>
      <c r="J13" s="159">
        <v>0</v>
      </c>
      <c r="K13" s="157">
        <v>0</v>
      </c>
      <c r="L13" s="158">
        <v>0</v>
      </c>
      <c r="M13" s="159">
        <v>0</v>
      </c>
      <c r="N13" s="171"/>
      <c r="O13" s="23"/>
      <c r="P13" s="23"/>
      <c r="Q13" s="22"/>
    </row>
    <row r="14" spans="1:17" ht="12" customHeight="1" x14ac:dyDescent="0.2">
      <c r="A14" s="156" t="s">
        <v>158</v>
      </c>
      <c r="B14" s="157">
        <v>0</v>
      </c>
      <c r="C14" s="158">
        <v>0</v>
      </c>
      <c r="D14" s="159">
        <v>0</v>
      </c>
      <c r="E14" s="157">
        <v>0</v>
      </c>
      <c r="F14" s="158">
        <v>0</v>
      </c>
      <c r="G14" s="159">
        <v>0</v>
      </c>
      <c r="H14" s="157">
        <v>0</v>
      </c>
      <c r="I14" s="158">
        <v>0</v>
      </c>
      <c r="J14" s="159">
        <v>0</v>
      </c>
      <c r="K14" s="157">
        <v>0</v>
      </c>
      <c r="L14" s="158">
        <v>0</v>
      </c>
      <c r="M14" s="159">
        <v>0</v>
      </c>
      <c r="N14" s="171"/>
      <c r="O14" s="23"/>
      <c r="P14" s="23"/>
      <c r="Q14" s="22"/>
    </row>
    <row r="15" spans="1:17" ht="12" customHeight="1" x14ac:dyDescent="0.2">
      <c r="A15" s="156" t="s">
        <v>157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156</v>
      </c>
      <c r="B16" s="157">
        <v>158.15415999999999</v>
      </c>
      <c r="C16" s="158">
        <v>143.04498999999998</v>
      </c>
      <c r="D16" s="159">
        <v>152.68503000000001</v>
      </c>
      <c r="E16" s="157">
        <v>1.4457</v>
      </c>
      <c r="F16" s="158">
        <v>1.2391700000000001</v>
      </c>
      <c r="G16" s="159">
        <v>1.38524</v>
      </c>
      <c r="H16" s="157">
        <v>7.798999999999999E-2</v>
      </c>
      <c r="I16" s="158">
        <v>6.139E-2</v>
      </c>
      <c r="J16" s="159">
        <v>6.4599999999999991E-2</v>
      </c>
      <c r="K16" s="157">
        <v>156.70846</v>
      </c>
      <c r="L16" s="158">
        <v>141.80581999999998</v>
      </c>
      <c r="M16" s="159">
        <v>151.29979</v>
      </c>
      <c r="N16" s="171"/>
      <c r="O16" s="23"/>
      <c r="P16" s="23"/>
      <c r="Q16" s="22"/>
    </row>
    <row r="17" spans="1:17" ht="12" customHeight="1" x14ac:dyDescent="0.2">
      <c r="A17" s="156" t="s">
        <v>14</v>
      </c>
      <c r="B17" s="157">
        <v>0</v>
      </c>
      <c r="C17" s="158">
        <v>0</v>
      </c>
      <c r="D17" s="159">
        <v>0</v>
      </c>
      <c r="E17" s="157">
        <v>0</v>
      </c>
      <c r="F17" s="158">
        <v>0</v>
      </c>
      <c r="G17" s="159">
        <v>0</v>
      </c>
      <c r="H17" s="157">
        <v>0</v>
      </c>
      <c r="I17" s="158">
        <v>0</v>
      </c>
      <c r="J17" s="159">
        <v>0</v>
      </c>
      <c r="K17" s="157">
        <v>0</v>
      </c>
      <c r="L17" s="158">
        <v>0</v>
      </c>
      <c r="M17" s="159">
        <v>0</v>
      </c>
      <c r="N17" s="171"/>
      <c r="O17" s="23"/>
      <c r="P17" s="23"/>
      <c r="Q17" s="22"/>
    </row>
    <row r="18" spans="1:17" ht="12" customHeight="1" x14ac:dyDescent="0.2">
      <c r="A18" s="156" t="s">
        <v>155</v>
      </c>
      <c r="B18" s="157">
        <v>0</v>
      </c>
      <c r="C18" s="158">
        <v>0</v>
      </c>
      <c r="D18" s="159">
        <v>0</v>
      </c>
      <c r="E18" s="157">
        <v>0</v>
      </c>
      <c r="F18" s="158">
        <v>0</v>
      </c>
      <c r="G18" s="159">
        <v>0</v>
      </c>
      <c r="H18" s="157">
        <v>0</v>
      </c>
      <c r="I18" s="158">
        <v>0</v>
      </c>
      <c r="J18" s="159">
        <v>0</v>
      </c>
      <c r="K18" s="157">
        <v>0</v>
      </c>
      <c r="L18" s="158">
        <v>0</v>
      </c>
      <c r="M18" s="159">
        <v>0</v>
      </c>
      <c r="N18" s="171"/>
      <c r="O18" s="23"/>
      <c r="P18" s="23"/>
      <c r="Q18" s="22"/>
    </row>
    <row r="19" spans="1:17" ht="12" customHeight="1" x14ac:dyDescent="0.2">
      <c r="A19" s="156" t="s">
        <v>154</v>
      </c>
      <c r="B19" s="160">
        <v>465.10889000000003</v>
      </c>
      <c r="C19" s="161">
        <v>392.45380200000005</v>
      </c>
      <c r="D19" s="162">
        <v>309.58929999999998</v>
      </c>
      <c r="E19" s="160">
        <v>5.6010029999999995</v>
      </c>
      <c r="F19" s="161">
        <v>4.7886280000000001</v>
      </c>
      <c r="G19" s="162">
        <v>3.6225890000000001</v>
      </c>
      <c r="H19" s="160">
        <v>0.81979600000000008</v>
      </c>
      <c r="I19" s="161">
        <v>0.83083699999999994</v>
      </c>
      <c r="J19" s="162">
        <v>0.92751099999999997</v>
      </c>
      <c r="K19" s="160">
        <v>459.50788700000004</v>
      </c>
      <c r="L19" s="161">
        <v>387.66517400000004</v>
      </c>
      <c r="M19" s="162">
        <v>305.96671099999998</v>
      </c>
      <c r="N19" s="172"/>
      <c r="O19" s="173"/>
      <c r="P19" s="173"/>
      <c r="Q19" s="22"/>
    </row>
    <row r="20" spans="1:17" ht="12" customHeight="1" x14ac:dyDescent="0.2">
      <c r="A20" s="470" t="s">
        <v>17</v>
      </c>
      <c r="B20" s="447">
        <f>SUM(B21:D21)</f>
        <v>1045.4207040000006</v>
      </c>
      <c r="C20" s="448"/>
      <c r="D20" s="449"/>
      <c r="E20" s="447">
        <f>SUM(E21:G21)</f>
        <v>57.075162000000034</v>
      </c>
      <c r="F20" s="448"/>
      <c r="G20" s="449"/>
      <c r="H20" s="447">
        <f>SUM(H21:J21)</f>
        <v>10.312905999999998</v>
      </c>
      <c r="I20" s="448"/>
      <c r="J20" s="449"/>
      <c r="K20" s="447">
        <f>SUM(K21:M21)</f>
        <v>988.34554200000048</v>
      </c>
      <c r="L20" s="448"/>
      <c r="M20" s="449"/>
      <c r="N20" s="447">
        <f>P21</f>
        <v>946.71799999999871</v>
      </c>
      <c r="O20" s="448"/>
      <c r="P20" s="448"/>
      <c r="Q20" s="22"/>
    </row>
    <row r="21" spans="1:17" s="118" customFormat="1" ht="15" customHeight="1" x14ac:dyDescent="0.2">
      <c r="A21" s="471"/>
      <c r="B21" s="163">
        <f>SUM(B22:B33)</f>
        <v>363.24294500000008</v>
      </c>
      <c r="C21" s="164">
        <f t="shared" ref="C21:M21" si="1">SUM(C22:C33)</f>
        <v>334.55956000000037</v>
      </c>
      <c r="D21" s="165">
        <f t="shared" si="1"/>
        <v>347.618199</v>
      </c>
      <c r="E21" s="163">
        <f t="shared" si="1"/>
        <v>19.33545100000002</v>
      </c>
      <c r="F21" s="164">
        <f t="shared" si="1"/>
        <v>18.225939000000007</v>
      </c>
      <c r="G21" s="165">
        <f t="shared" si="1"/>
        <v>19.513771999999999</v>
      </c>
      <c r="H21" s="163">
        <f t="shared" si="1"/>
        <v>3.6811909999999983</v>
      </c>
      <c r="I21" s="164">
        <f t="shared" si="1"/>
        <v>3.346728999999999</v>
      </c>
      <c r="J21" s="165">
        <f t="shared" si="1"/>
        <v>3.284986</v>
      </c>
      <c r="K21" s="163">
        <f t="shared" si="1"/>
        <v>343.9074940000001</v>
      </c>
      <c r="L21" s="164">
        <f t="shared" si="1"/>
        <v>316.33362100000039</v>
      </c>
      <c r="M21" s="165">
        <f t="shared" si="1"/>
        <v>328.10442699999999</v>
      </c>
      <c r="N21" s="272">
        <v>938.13199999999858</v>
      </c>
      <c r="O21" s="273">
        <v>946.71799999999871</v>
      </c>
      <c r="P21" s="273">
        <v>946.71799999999871</v>
      </c>
      <c r="Q21" s="18"/>
    </row>
    <row r="22" spans="1:17" ht="12" customHeight="1" x14ac:dyDescent="0.2">
      <c r="A22" s="156" t="s">
        <v>164</v>
      </c>
      <c r="B22" s="160">
        <v>0.28917699999999996</v>
      </c>
      <c r="C22" s="161">
        <v>0.17677400000000001</v>
      </c>
      <c r="D22" s="162">
        <v>0.20238199999999998</v>
      </c>
      <c r="E22" s="160">
        <v>6.3879999999999992E-2</v>
      </c>
      <c r="F22" s="161">
        <v>3.3235999999999995E-2</v>
      </c>
      <c r="G22" s="162">
        <v>2.6064E-2</v>
      </c>
      <c r="H22" s="160">
        <v>8.404600000000001E-2</v>
      </c>
      <c r="I22" s="161">
        <v>2.3341000000000001E-2</v>
      </c>
      <c r="J22" s="162">
        <v>1.8707999999999999E-2</v>
      </c>
      <c r="K22" s="160">
        <v>0.22529699999999997</v>
      </c>
      <c r="L22" s="161">
        <v>0.14353800000000003</v>
      </c>
      <c r="M22" s="162">
        <v>0.17631799999999997</v>
      </c>
      <c r="N22" s="169"/>
      <c r="O22" s="170"/>
      <c r="P22" s="170"/>
      <c r="Q22" s="22"/>
    </row>
    <row r="23" spans="1:17" ht="12" customHeight="1" x14ac:dyDescent="0.2">
      <c r="A23" s="156" t="s">
        <v>163</v>
      </c>
      <c r="B23" s="157">
        <v>224.82220700000013</v>
      </c>
      <c r="C23" s="158">
        <v>207.67798500000035</v>
      </c>
      <c r="D23" s="159">
        <v>222.37976100000009</v>
      </c>
      <c r="E23" s="157">
        <v>15.471158000000012</v>
      </c>
      <c r="F23" s="158">
        <v>14.565103000000004</v>
      </c>
      <c r="G23" s="159">
        <v>15.766917999999995</v>
      </c>
      <c r="H23" s="157">
        <v>2.0239019999999996</v>
      </c>
      <c r="I23" s="158">
        <v>1.9498740000000003</v>
      </c>
      <c r="J23" s="159">
        <v>1.8725820000000009</v>
      </c>
      <c r="K23" s="157">
        <v>209.35104900000013</v>
      </c>
      <c r="L23" s="158">
        <v>193.11288200000035</v>
      </c>
      <c r="M23" s="159">
        <v>206.61284300000008</v>
      </c>
      <c r="N23" s="171"/>
      <c r="O23" s="23"/>
      <c r="P23" s="23"/>
      <c r="Q23" s="22"/>
    </row>
    <row r="24" spans="1:17" ht="12" customHeight="1" x14ac:dyDescent="0.2">
      <c r="A24" s="156" t="s">
        <v>162</v>
      </c>
      <c r="B24" s="157">
        <v>0</v>
      </c>
      <c r="C24" s="158">
        <v>0</v>
      </c>
      <c r="D24" s="159">
        <v>0</v>
      </c>
      <c r="E24" s="157">
        <v>0</v>
      </c>
      <c r="F24" s="158">
        <v>0</v>
      </c>
      <c r="G24" s="159">
        <v>0</v>
      </c>
      <c r="H24" s="157">
        <v>0</v>
      </c>
      <c r="I24" s="158">
        <v>0</v>
      </c>
      <c r="J24" s="159">
        <v>0</v>
      </c>
      <c r="K24" s="157">
        <v>0</v>
      </c>
      <c r="L24" s="158">
        <v>0</v>
      </c>
      <c r="M24" s="159">
        <v>0</v>
      </c>
      <c r="N24" s="171"/>
      <c r="O24" s="23"/>
      <c r="P24" s="23"/>
      <c r="Q24" s="22"/>
    </row>
    <row r="25" spans="1:17" ht="12" customHeight="1" x14ac:dyDescent="0.2">
      <c r="A25" s="156" t="s">
        <v>161</v>
      </c>
      <c r="B25" s="157">
        <v>0</v>
      </c>
      <c r="C25" s="158">
        <v>0</v>
      </c>
      <c r="D25" s="159">
        <v>0</v>
      </c>
      <c r="E25" s="157">
        <v>0</v>
      </c>
      <c r="F25" s="158">
        <v>0</v>
      </c>
      <c r="G25" s="159">
        <v>0</v>
      </c>
      <c r="H25" s="157">
        <v>0</v>
      </c>
      <c r="I25" s="158">
        <v>0</v>
      </c>
      <c r="J25" s="159">
        <v>0</v>
      </c>
      <c r="K25" s="157">
        <v>0</v>
      </c>
      <c r="L25" s="158">
        <v>0</v>
      </c>
      <c r="M25" s="159">
        <v>0</v>
      </c>
      <c r="N25" s="171"/>
      <c r="O25" s="23"/>
      <c r="P25" s="23"/>
      <c r="Q25" s="22"/>
    </row>
    <row r="26" spans="1:17" ht="12" customHeight="1" x14ac:dyDescent="0.2">
      <c r="A26" s="156" t="s">
        <v>160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157">
        <v>0</v>
      </c>
      <c r="I26" s="158">
        <v>0</v>
      </c>
      <c r="J26" s="159">
        <v>0</v>
      </c>
      <c r="K26" s="157">
        <v>0</v>
      </c>
      <c r="L26" s="158">
        <v>0</v>
      </c>
      <c r="M26" s="159">
        <v>0</v>
      </c>
      <c r="N26" s="171"/>
      <c r="O26" s="23"/>
      <c r="P26" s="23"/>
      <c r="Q26" s="22"/>
    </row>
    <row r="27" spans="1:17" ht="12" customHeight="1" x14ac:dyDescent="0.2">
      <c r="A27" s="156" t="s">
        <v>159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157">
        <v>0</v>
      </c>
      <c r="I27" s="158">
        <v>0</v>
      </c>
      <c r="J27" s="159">
        <v>0</v>
      </c>
      <c r="K27" s="157">
        <v>0</v>
      </c>
      <c r="L27" s="158">
        <v>0</v>
      </c>
      <c r="M27" s="159">
        <v>0</v>
      </c>
      <c r="N27" s="171"/>
      <c r="O27" s="23"/>
      <c r="P27" s="23"/>
      <c r="Q27" s="22"/>
    </row>
    <row r="28" spans="1:17" ht="12" customHeight="1" x14ac:dyDescent="0.2">
      <c r="A28" s="156" t="s">
        <v>158</v>
      </c>
      <c r="B28" s="157">
        <v>1.186E-3</v>
      </c>
      <c r="C28" s="158">
        <v>1.7829999999999999E-3</v>
      </c>
      <c r="D28" s="159">
        <v>4.2299999999999998E-4</v>
      </c>
      <c r="E28" s="157">
        <v>0</v>
      </c>
      <c r="F28" s="158">
        <v>0</v>
      </c>
      <c r="G28" s="159">
        <v>0</v>
      </c>
      <c r="H28" s="157">
        <v>0</v>
      </c>
      <c r="I28" s="158">
        <v>0</v>
      </c>
      <c r="J28" s="159">
        <v>0</v>
      </c>
      <c r="K28" s="157">
        <v>1.186E-3</v>
      </c>
      <c r="L28" s="158">
        <v>1.7829999999999999E-3</v>
      </c>
      <c r="M28" s="159">
        <v>4.2299999999999998E-4</v>
      </c>
      <c r="N28" s="171"/>
      <c r="O28" s="23"/>
      <c r="P28" s="23"/>
      <c r="Q28" s="22"/>
    </row>
    <row r="29" spans="1:17" ht="12" customHeight="1" x14ac:dyDescent="0.2">
      <c r="A29" s="156" t="s">
        <v>157</v>
      </c>
      <c r="B29" s="157">
        <v>0</v>
      </c>
      <c r="C29" s="158">
        <v>0</v>
      </c>
      <c r="D29" s="159">
        <v>0</v>
      </c>
      <c r="E29" s="157">
        <v>0</v>
      </c>
      <c r="F29" s="158">
        <v>0</v>
      </c>
      <c r="G29" s="159">
        <v>0</v>
      </c>
      <c r="H29" s="157">
        <v>0</v>
      </c>
      <c r="I29" s="158">
        <v>0</v>
      </c>
      <c r="J29" s="159">
        <v>0</v>
      </c>
      <c r="K29" s="157">
        <v>0</v>
      </c>
      <c r="L29" s="158">
        <v>0</v>
      </c>
      <c r="M29" s="159">
        <v>0</v>
      </c>
      <c r="N29" s="171"/>
      <c r="O29" s="23"/>
      <c r="P29" s="23"/>
      <c r="Q29" s="22"/>
    </row>
    <row r="30" spans="1:17" ht="12" customHeight="1" x14ac:dyDescent="0.2">
      <c r="A30" s="156" t="s">
        <v>156</v>
      </c>
      <c r="B30" s="157">
        <v>19.560296000000001</v>
      </c>
      <c r="C30" s="158">
        <v>18.718648000000002</v>
      </c>
      <c r="D30" s="159">
        <v>19.925381000000009</v>
      </c>
      <c r="E30" s="157">
        <v>0.80370000000000008</v>
      </c>
      <c r="F30" s="158">
        <v>0.74756800000000001</v>
      </c>
      <c r="G30" s="159">
        <v>0.85660799999999981</v>
      </c>
      <c r="H30" s="157">
        <v>9.972E-3</v>
      </c>
      <c r="I30" s="158">
        <v>9.0079999999999986E-3</v>
      </c>
      <c r="J30" s="159">
        <v>9.9220000000000003E-3</v>
      </c>
      <c r="K30" s="157">
        <v>18.756596000000002</v>
      </c>
      <c r="L30" s="158">
        <v>17.971080000000001</v>
      </c>
      <c r="M30" s="159">
        <v>19.068773000000007</v>
      </c>
      <c r="N30" s="171"/>
      <c r="O30" s="23"/>
      <c r="P30" s="23"/>
      <c r="Q30" s="22"/>
    </row>
    <row r="31" spans="1:17" ht="12" customHeight="1" x14ac:dyDescent="0.2">
      <c r="A31" s="156" t="s">
        <v>14</v>
      </c>
      <c r="B31" s="157">
        <v>0.59141099999999991</v>
      </c>
      <c r="C31" s="158">
        <v>0.25639999999999996</v>
      </c>
      <c r="D31" s="159">
        <v>0.13</v>
      </c>
      <c r="E31" s="157">
        <v>4.6940000000000003E-3</v>
      </c>
      <c r="F31" s="158">
        <v>2E-3</v>
      </c>
      <c r="G31" s="159">
        <v>1E-3</v>
      </c>
      <c r="H31" s="157">
        <v>0</v>
      </c>
      <c r="I31" s="158">
        <v>0</v>
      </c>
      <c r="J31" s="159">
        <v>0</v>
      </c>
      <c r="K31" s="157">
        <v>0.58671699999999993</v>
      </c>
      <c r="L31" s="158">
        <v>0.25439999999999996</v>
      </c>
      <c r="M31" s="159">
        <v>0.129</v>
      </c>
      <c r="N31" s="171"/>
      <c r="O31" s="23"/>
      <c r="P31" s="23"/>
      <c r="Q31" s="22"/>
    </row>
    <row r="32" spans="1:17" ht="12" customHeight="1" x14ac:dyDescent="0.2">
      <c r="A32" s="156" t="s">
        <v>155</v>
      </c>
      <c r="B32" s="157">
        <v>0.60577199999999987</v>
      </c>
      <c r="C32" s="158">
        <v>0.60523299999999991</v>
      </c>
      <c r="D32" s="159">
        <v>0.667547</v>
      </c>
      <c r="E32" s="157">
        <v>9.0474999999999972E-2</v>
      </c>
      <c r="F32" s="158">
        <v>8.472200000000002E-2</v>
      </c>
      <c r="G32" s="159">
        <v>8.5625000000000021E-2</v>
      </c>
      <c r="H32" s="157">
        <v>5.0009999999999994E-3</v>
      </c>
      <c r="I32" s="158">
        <v>6.353000000000001E-3</v>
      </c>
      <c r="J32" s="159">
        <v>6.9069999999999999E-3</v>
      </c>
      <c r="K32" s="157">
        <v>0.51529699999999989</v>
      </c>
      <c r="L32" s="158">
        <v>0.52051099999999995</v>
      </c>
      <c r="M32" s="159">
        <v>0.58192199999999994</v>
      </c>
      <c r="N32" s="171"/>
      <c r="O32" s="23"/>
      <c r="P32" s="23"/>
      <c r="Q32" s="22"/>
    </row>
    <row r="33" spans="1:17" ht="12" customHeight="1" x14ac:dyDescent="0.2">
      <c r="A33" s="156" t="s">
        <v>154</v>
      </c>
      <c r="B33" s="166">
        <v>117.37289599999998</v>
      </c>
      <c r="C33" s="167">
        <v>107.12273700000004</v>
      </c>
      <c r="D33" s="168">
        <v>104.31270499999989</v>
      </c>
      <c r="E33" s="166">
        <v>2.9015440000000083</v>
      </c>
      <c r="F33" s="167">
        <v>2.7933100000000048</v>
      </c>
      <c r="G33" s="168">
        <v>2.7775570000000016</v>
      </c>
      <c r="H33" s="166">
        <v>1.5582699999999989</v>
      </c>
      <c r="I33" s="167">
        <v>1.3581529999999988</v>
      </c>
      <c r="J33" s="168">
        <v>1.376866999999999</v>
      </c>
      <c r="K33" s="166">
        <v>114.47135199999997</v>
      </c>
      <c r="L33" s="167">
        <v>104.32942700000004</v>
      </c>
      <c r="M33" s="168">
        <v>101.53514799999989</v>
      </c>
      <c r="N33" s="172"/>
      <c r="O33" s="173"/>
      <c r="P33" s="173"/>
      <c r="Q33" s="22"/>
    </row>
    <row r="34" spans="1:17" s="116" customFormat="1" ht="11.25" x14ac:dyDescent="0.2">
      <c r="P34" s="14" t="s">
        <v>111</v>
      </c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4C422C-8600-4CD3-BD02-EDAEFEDB0A3A}"/>
</file>

<file path=customXml/itemProps2.xml><?xml version="1.0" encoding="utf-8"?>
<ds:datastoreItem xmlns:ds="http://schemas.openxmlformats.org/officeDocument/2006/customXml" ds:itemID="{4B38A65F-151C-44C2-AEF9-0C11BB0C0ABC}"/>
</file>

<file path=customXml/itemProps3.xml><?xml version="1.0" encoding="utf-8"?>
<ds:datastoreItem xmlns:ds="http://schemas.openxmlformats.org/officeDocument/2006/customXml" ds:itemID="{13BA5E38-9AE1-4F8C-8FAE-17DBFBBD3A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7</vt:i4>
      </vt:variant>
    </vt:vector>
  </HeadingPairs>
  <TitlesOfParts>
    <vt:vector size="49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9.5</vt:lpstr>
      <vt:lpstr>9.6</vt:lpstr>
      <vt:lpstr>9.7</vt:lpstr>
      <vt:lpstr>9.8</vt:lpstr>
      <vt:lpstr>10</vt:lpstr>
      <vt:lpstr>'3.2'!Oblast_tisku</vt:lpstr>
      <vt:lpstr>'9.3'!Oblast_tisku</vt:lpstr>
      <vt:lpstr>'9.4'!Oblast_tisku</vt:lpstr>
      <vt:lpstr>'9.5'!Oblast_tisku</vt:lpstr>
      <vt:lpstr>'9.6'!Oblast_tisku</vt:lpstr>
      <vt:lpstr>'9.7'!Oblast_tisku</vt:lpstr>
      <vt:lpstr>'9.8'!Oblast_tisku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Liška Jan Ing.</cp:lastModifiedBy>
  <cp:lastPrinted>2020-08-18T14:09:45Z</cp:lastPrinted>
  <dcterms:created xsi:type="dcterms:W3CDTF">2006-03-02T11:20:40Z</dcterms:created>
  <dcterms:modified xsi:type="dcterms:W3CDTF">2020-08-18T14:12:54Z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