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0\2Q_2020_elektro\verze_2_final\"/>
    </mc:Choice>
  </mc:AlternateContent>
  <xr:revisionPtr revIDLastSave="0" documentId="8_{51769875-5C28-4469-87D5-9B1B0DF1075F}" xr6:coauthVersionLast="36" xr6:coauthVersionMax="36" xr10:uidLastSave="{00000000-0000-0000-0000-000000000000}"/>
  <bookViews>
    <workbookView xWindow="-120" yWindow="-120" windowWidth="29040" windowHeight="15840" tabRatio="941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'9.8'!$A$1:$O$45</definedName>
  </definedNames>
  <calcPr calcId="191029"/>
</workbook>
</file>

<file path=xl/calcChain.xml><?xml version="1.0" encoding="utf-8"?>
<calcChain xmlns="http://schemas.openxmlformats.org/spreadsheetml/2006/main">
  <c r="O6" i="135" l="1"/>
  <c r="O7" i="135"/>
  <c r="O8" i="135"/>
  <c r="O9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28" i="135"/>
  <c r="O5" i="135"/>
  <c r="O6" i="132"/>
  <c r="O7" i="132"/>
  <c r="O8" i="132"/>
  <c r="O9" i="132"/>
  <c r="O10" i="132"/>
  <c r="O11" i="132"/>
  <c r="O12" i="132"/>
  <c r="O13" i="132"/>
  <c r="O14" i="132"/>
  <c r="O15" i="132"/>
  <c r="O16" i="132"/>
  <c r="O17" i="132"/>
  <c r="O18" i="132"/>
  <c r="O19" i="132"/>
  <c r="O20" i="132"/>
  <c r="O21" i="132"/>
  <c r="O22" i="132"/>
  <c r="O23" i="132"/>
  <c r="O24" i="132"/>
  <c r="O25" i="132"/>
  <c r="O26" i="132"/>
  <c r="O27" i="132"/>
  <c r="O28" i="132"/>
  <c r="O5" i="132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5" i="133"/>
  <c r="O6" i="134"/>
  <c r="O7" i="134"/>
  <c r="O8" i="134"/>
  <c r="O9" i="134"/>
  <c r="O10" i="134"/>
  <c r="O11" i="134"/>
  <c r="O12" i="134"/>
  <c r="O13" i="134"/>
  <c r="O14" i="134"/>
  <c r="O15" i="134"/>
  <c r="O16" i="134"/>
  <c r="O17" i="134"/>
  <c r="O18" i="134"/>
  <c r="O19" i="134"/>
  <c r="O20" i="134"/>
  <c r="O21" i="134"/>
  <c r="O22" i="134"/>
  <c r="O23" i="134"/>
  <c r="O24" i="134"/>
  <c r="O25" i="134"/>
  <c r="O26" i="134"/>
  <c r="O27" i="134"/>
  <c r="O28" i="134"/>
  <c r="O5" i="134"/>
  <c r="O6" i="131"/>
  <c r="O7" i="131"/>
  <c r="O8" i="131"/>
  <c r="O9" i="131"/>
  <c r="O10" i="131"/>
  <c r="O11" i="131"/>
  <c r="O12" i="131"/>
  <c r="O13" i="131"/>
  <c r="O14" i="131"/>
  <c r="O15" i="131"/>
  <c r="O16" i="131"/>
  <c r="O17" i="131"/>
  <c r="O18" i="131"/>
  <c r="O19" i="131"/>
  <c r="O20" i="131"/>
  <c r="O21" i="131"/>
  <c r="O22" i="131"/>
  <c r="O23" i="131"/>
  <c r="O24" i="131"/>
  <c r="O25" i="131"/>
  <c r="O26" i="131"/>
  <c r="O27" i="131"/>
  <c r="O28" i="131"/>
  <c r="O5" i="131"/>
  <c r="O6" i="130" l="1"/>
  <c r="O7" i="130"/>
  <c r="O8" i="130"/>
  <c r="O9" i="130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5" i="130"/>
  <c r="B46" i="27" l="1"/>
  <c r="B45" i="27"/>
  <c r="B44" i="27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3" i="135" l="1" a="1"/>
  <c r="E33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0" i="135" l="1"/>
  <c r="E35" i="135"/>
  <c r="E42" i="135"/>
  <c r="E38" i="135"/>
  <c r="E34" i="135"/>
  <c r="E36" i="135"/>
  <c r="E39" i="135"/>
  <c r="E41" i="135"/>
  <c r="E37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2" i="135"/>
  <c r="F32" i="135" s="1"/>
  <c r="E32" i="134"/>
  <c r="F34" i="134" s="1"/>
  <c r="E32" i="133"/>
  <c r="F32" i="132"/>
  <c r="F41" i="132"/>
  <c r="F42" i="132"/>
  <c r="F34" i="132"/>
  <c r="F37" i="132"/>
  <c r="F38" i="132"/>
  <c r="F36" i="132"/>
  <c r="F40" i="132"/>
  <c r="F33" i="132"/>
  <c r="E32" i="131"/>
  <c r="F34" i="131" s="1"/>
  <c r="F35" i="132" l="1"/>
  <c r="F37" i="131"/>
  <c r="F39" i="131"/>
  <c r="F40" i="135"/>
  <c r="F38" i="135"/>
  <c r="F41" i="135"/>
  <c r="F34" i="135"/>
  <c r="F39" i="135"/>
  <c r="F36" i="135"/>
  <c r="F42" i="135"/>
  <c r="F33" i="135"/>
  <c r="F37" i="135"/>
  <c r="F35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40" i="130" s="1"/>
  <c r="F34" i="130" l="1"/>
  <c r="F39" i="130"/>
  <c r="F35" i="130"/>
  <c r="F42" i="130"/>
  <c r="F37" i="130"/>
  <c r="F38" i="130"/>
  <c r="F41" i="130"/>
  <c r="F33" i="130"/>
  <c r="F36" i="130"/>
  <c r="F32" i="130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H5" i="32" s="1"/>
  <c r="L6" i="32"/>
  <c r="N25" i="32"/>
  <c r="N26" i="32"/>
  <c r="N27" i="32"/>
  <c r="N28" i="32"/>
  <c r="N29" i="32"/>
  <c r="B24" i="33"/>
  <c r="F24" i="33"/>
  <c r="F18" i="33" s="1"/>
  <c r="J24" i="33"/>
  <c r="J18" i="33" s="1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23" i="32" l="1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J6" i="33"/>
  <c r="E10" i="32"/>
  <c r="N23" i="32"/>
  <c r="K30" i="32"/>
  <c r="N30" i="32"/>
  <c r="E5" i="53"/>
  <c r="K5" i="53"/>
  <c r="F6" i="33"/>
  <c r="N24" i="33"/>
  <c r="N21" i="22"/>
  <c r="H5" i="22"/>
  <c r="N5" i="32"/>
  <c r="E30" i="32"/>
  <c r="K10" i="32"/>
  <c r="B7" i="33"/>
  <c r="H5" i="53"/>
  <c r="H11" i="53"/>
  <c r="N19" i="33"/>
  <c r="B18" i="33"/>
  <c r="N18" i="33" s="1"/>
  <c r="E36" i="53"/>
  <c r="E11" i="53"/>
  <c r="N37" i="53"/>
  <c r="N11" i="53"/>
  <c r="N36" i="53" s="1"/>
  <c r="N5" i="53"/>
  <c r="B5" i="53"/>
  <c r="K11" i="53"/>
  <c r="E5" i="33" l="1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I29" i="53" s="1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J29" i="53" s="1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F48" i="53" l="1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H29" i="53" s="1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16" i="53" l="1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N9" i="97"/>
  <c r="I34" i="122"/>
  <c r="K7" i="110"/>
  <c r="M7" i="110"/>
  <c r="L30" i="10" l="1"/>
  <c r="H29" i="10"/>
  <c r="H20" i="137"/>
  <c r="B9" i="97"/>
  <c r="H6" i="10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K29" i="10" s="1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K20" i="137" s="1"/>
  <c r="B5" i="59"/>
  <c r="B29" i="10"/>
  <c r="H6" i="137"/>
  <c r="I34" i="116"/>
  <c r="I31" i="118"/>
  <c r="K6" i="137" l="1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F27" i="47"/>
  <c r="F28" i="47"/>
  <c r="D23" i="116"/>
  <c r="F23" i="120"/>
  <c r="E25" i="47"/>
  <c r="I22" i="114" s="1"/>
  <c r="I23" i="122"/>
  <c r="I22" i="124"/>
  <c r="I22" i="112"/>
  <c r="F26" i="47"/>
  <c r="B25" i="47"/>
  <c r="I19" i="114" s="1"/>
  <c r="F23" i="112"/>
  <c r="I20" i="123"/>
  <c r="D23" i="114"/>
  <c r="I20" i="115"/>
  <c r="F39" i="47"/>
  <c r="B23" i="117"/>
  <c r="B23" i="111"/>
  <c r="F23" i="116"/>
  <c r="D23" i="115"/>
  <c r="I22" i="123"/>
  <c r="D25" i="47"/>
  <c r="I21" i="119" s="1"/>
  <c r="F23" i="124"/>
  <c r="F24" i="122"/>
  <c r="B23" i="124"/>
  <c r="I19" i="124"/>
  <c r="D23" i="117"/>
  <c r="B24" i="122"/>
  <c r="I19" i="119"/>
  <c r="D23" i="123"/>
  <c r="I20" i="120" l="1"/>
  <c r="I22" i="116"/>
  <c r="I20" i="124"/>
  <c r="D23" i="118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2" i="118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<sst xmlns="http://schemas.openxmlformats.org/spreadsheetml/2006/main" count="1961" uniqueCount="440">
  <si>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</si>
  <si>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</si>
  <si>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</si>
  <si>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</si>
  <si>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</si>
  <si>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</si>
  <si>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</si>
  <si>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</si>
  <si>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</si>
  <si>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</si>
  <si>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</si>
  <si>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</si>
  <si>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</si>
  <si>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</si>
  <si>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</si>
  <si>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</si>
  <si>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</si>
  <si>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</si>
  <si>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</si>
  <si>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</si>
  <si>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</si>
  <si>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</si>
  <si>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</si>
  <si>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</si>
  <si>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</si>
  <si>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</si>
  <si>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</si>
  <si>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</si>
  <si>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</si>
  <si>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</si>
  <si>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</si>
  <si>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</si>
  <si>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</si>
  <si>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</si>
  <si>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</si>
  <si>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</si>
  <si>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</si>
  <si>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</si>
  <si>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</si>
  <si>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</si>
  <si>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</si>
  <si>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</si>
  <si>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</si>
  <si>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</si>
  <si>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</si>
  <si>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</si>
  <si>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</si>
  <si>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</si>
  <si>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</si>
  <si>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</si>
  <si>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</si>
  <si>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</si>
  <si>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</si>
  <si>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</si>
  <si>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</si>
  <si>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</si>
  <si>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</si>
  <si>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E.ON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</si>
  <si>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</si>
  <si>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</si>
  <si>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</si>
  <si>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</si>
  <si>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</si>
  <si>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</si>
  <si>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</si>
  <si>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</si>
  <si>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</si>
  <si>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</si>
  <si>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</si>
  <si>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</si>
  <si>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</si>
  <si>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</si>
  <si>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</si>
  <si>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</si>
  <si>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</si>
  <si>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</si>
  <si>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</si>
  <si>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</si>
  <si>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</si>
  <si>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</si>
  <si>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</si>
  <si>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</si>
  <si>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</si>
  <si>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</si>
  <si>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</si>
  <si>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</si>
  <si>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</si>
  <si>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</si>
  <si>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</si>
  <si>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</si>
  <si>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</si>
  <si>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</si>
  <si>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</si>
  <si>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</si>
  <si>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</si>
  <si>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</si>
  <si>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</si>
  <si>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</si>
  <si>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</si>
  <si>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</si>
  <si>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</si>
  <si>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</si>
  <si>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</si>
  <si>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</si>
  <si>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</si>
  <si>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</si>
  <si>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</si>
  <si>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</si>
  <si>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</si>
  <si>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</si>
  <si>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</si>
  <si>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</si>
  <si>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</si>
  <si>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</si>
  <si>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</si>
  <si>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</si>
  <si>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</si>
  <si>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</si>
  <si>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</si>
  <si>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</si>
  <si>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</si>
  <si>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</si>
  <si>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</si>
  <si>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</si>
  <si>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</si>
  <si>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</si>
  <si>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</si>
  <si>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</si>
  <si>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</si>
  <si>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</si>
  <si>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</si>
  <si>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</si>
  <si>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</si>
  <si>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</si>
  <si>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</si>
  <si>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</si>
  <si>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</si>
  <si>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</si>
  <si>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</si>
  <si>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</si>
  <si>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</si>
  <si>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</si>
  <si>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</si>
  <si>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</si>
  <si>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</si>
  <si>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</si>
  <si>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</si>
  <si>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</si>
  <si>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</si>
  <si>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</si>
  <si>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</si>
  <si>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</si>
  <si>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</si>
  <si>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</si>
  <si>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</si>
  <si>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</si>
  <si>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</si>
  <si>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</si>
  <si>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</si>
  <si>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</si>
  <si>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</si>
  <si>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</si>
  <si>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</si>
  <si>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</si>
  <si>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</si>
  <si>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</si>
  <si>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</si>
  <si>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</si>
  <si>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</si>
  <si>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</si>
  <si>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</si>
  <si>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</si>
  <si>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</si>
  <si>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</si>
  <si>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</si>
  <si>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</si>
  <si>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</si>
  <si>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</si>
  <si>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</si>
  <si>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</si>
  <si>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</si>
  <si>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</si>
  <si>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</si>
  <si>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</si>
  <si>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</si>
  <si>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</si>
  <si>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</si>
  <si>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</si>
  <si>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</si>
  <si>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</si>
  <si>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</si>
  <si>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</si>
  <si>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</si>
  <si>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</si>
  <si>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</si>
  <si>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</si>
  <si>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</si>
  <si>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</si>
  <si>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</si>
  <si>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</si>
  <si>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</si>
  <si>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</si>
  <si>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</si>
  <si>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</si>
  <si>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</si>
  <si>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</si>
  <si>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</si>
  <si>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</si>
  <si>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</si>
  <si>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</si>
  <si>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</si>
  <si>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</si>
  <si>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</si>
  <si>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</si>
  <si>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</si>
  <si>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</si>
  <si>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</si>
  <si>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</si>
  <si>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</si>
  <si>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</si>
  <si>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</si>
  <si>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</si>
  <si>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</si>
  <si>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</si>
  <si>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</si>
  <si>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</si>
  <si>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</si>
  <si>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</si>
  <si>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</si>
  <si>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</si>
  <si>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</si>
  <si>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</si>
  <si>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</si>
  <si>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</si>
  <si>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</si>
  <si>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</si>
  <si>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</si>
  <si>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</si>
  <si>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</si>
  <si>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</si>
  <si>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</si>
  <si>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</si>
  <si>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</si>
  <si>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</si>
  <si>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</si>
  <si>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</si>
  <si>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</si>
  <si>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</si>
  <si>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</si>
  <si>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</si>
  <si>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</si>
  <si>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</si>
  <si>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</si>
  <si>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Hodinová hodnota elektrického výkonu dodávaného do ES ČR připojenými výrobci elektřiny + saldo (uvádí se bez hodnoty výkonu čerpání přečerpávacích vodních elektráren).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</si>
  <si>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</si>
  <si>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</si>
  <si>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</si>
  <si>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</si>
  <si>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</si>
  <si>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</si>
  <si>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</si>
  <si>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</si>
  <si>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</si>
  <si>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</si>
  <si>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</si>
  <si>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</si>
  <si>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</si>
  <si>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</si>
  <si>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</si>
  <si>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</si>
  <si>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</si>
  <si>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</si>
  <si>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</si>
  <si>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</si>
  <si>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</si>
  <si>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</si>
  <si>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</si>
  <si>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</si>
  <si>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</si>
  <si>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</si>
  <si>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</si>
  <si>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</si>
  <si>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</si>
  <si>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</si>
  <si>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</si>
  <si>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</si>
  <si>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</si>
  <si>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</si>
  <si>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</si>
  <si>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</si>
  <si>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</si>
  <si>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</si>
  <si>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</si>
  <si>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</si>
  <si>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</si>
  <si>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</si>
  <si>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</si>
  <si>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</si>
  <si>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</si>
  <si>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</si>
  <si>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</si>
  <si>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</si>
  <si>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</si>
  <si>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</si>
  <si>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</si>
  <si>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</si>
  <si>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</si>
  <si>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</si>
  <si>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</si>
  <si>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</si>
  <si>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</si>
  <si>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</si>
  <si>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</si>
  <si>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</si>
  <si>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</si>
  <si>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</si>
  <si>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</si>
  <si>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</si>
  <si>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</si>
  <si>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</si>
  <si>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</si>
  <si>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</si>
  <si>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</si>
  <si>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</si>
  <si>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</si>
  <si>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</si>
  <si>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</si>
  <si>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</si>
  <si>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</si>
  <si>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</si>
  <si>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</si>
  <si>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</si>
  <si>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</si>
  <si>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</si>
  <si>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</si>
  <si>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</si>
  <si>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</si>
  <si>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</si>
  <si>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</si>
  <si>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</si>
  <si>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</si>
  <si>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</si>
  <si>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</si>
  <si>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</si>
  <si>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</si>
  <si>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</si>
  <si>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</si>
  <si>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</si>
  <si>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</si>
  <si>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</si>
  <si>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</si>
  <si>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</si>
  <si>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</si>
  <si>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</si>
  <si>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</si>
  <si>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</si>
  <si>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</si>
  <si>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</si>
  <si>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</si>
  <si>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</si>
  <si>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</si>
  <si>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</si>
  <si>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</si>
  <si>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</si>
  <si>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</si>
  <si>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</si>
  <si>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</si>
  <si>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</si>
  <si>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</si>
  <si>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</si>
  <si>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</si>
  <si>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</si>
  <si>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</si>
  <si>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</si>
  <si>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</si>
  <si>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</si>
  <si>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</si>
  <si>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</si>
  <si>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</si>
  <si>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</si>
  <si>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[%]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</si>
  <si>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</si>
  <si>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</si>
  <si>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</si>
  <si>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</si>
  <si>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</si>
  <si>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</si>
  <si>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</si>
  <si>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</si>
  <si>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</si>
  <si>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</si>
  <si>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</si>
  <si>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</si>
  <si>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</si>
  <si>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</si>
  <si>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</si>
  <si>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</si>
  <si>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</si>
  <si>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</si>
  <si>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</si>
  <si>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</si>
  <si>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</si>
  <si>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</si>
  <si>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</si>
  <si>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</si>
  <si>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</si>
  <si>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</si>
  <si>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</si>
  <si>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</si>
  <si>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</si>
  <si>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</si>
  <si>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</si>
  <si>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</si>
  <si>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</si>
  <si>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</si>
  <si>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</si>
  <si>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9. Maxima a minima zatížení</t>
  </si>
  <si>
    <t>Maxima a minima zatížení</t>
  </si>
  <si>
    <t>II. čtvrtletí 2020</t>
  </si>
  <si>
    <t>ČEZ Distribuce, a. s.</t>
  </si>
  <si>
    <t>Odpovídají skutečnému zapojení zdrojů v PS a DS, nejedná se tedy o součet výkonů z vydaných licencí na příslušnou kategorii výroby elektřiny.</t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</si>
  <si>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II. čtvrtletí roku 2020 klesla oproti stejnému období předchozího roku o 12 %. Celkem bylo vyrobeno </t>
    </r>
    <r>
      <rPr>
        <b/>
        <sz val="12"/>
        <rFont val="Calibri"/>
        <family val="2"/>
        <charset val="238"/>
        <scheme val="minor"/>
      </rPr>
      <t>17,8 TWh</t>
    </r>
    <r>
      <rPr>
        <sz val="12"/>
        <rFont val="Calibri"/>
        <family val="2"/>
        <charset val="238"/>
        <scheme val="minor"/>
      </rPr>
      <t xml:space="preserve"> elektřiny brutto, to je o 2,4 TWh méně než ve II. čtvrtletí roku 2019 (údaje za II. čtvrtletí roku 2019 z roční zprávy o provozu ES ČR 2019). K poklesu došlo ve všech třech měsících druhého čtvrtletí roku 2020. Největší pokles byl zaznamenán v dubnu a to o 18,5 %, v květnu pak o 15,7 %, v červnu činil pokles jen 0,5 %. Největší meziroční absolutní změnu výroby elektřiny zaznamenaly parní elektrárny, a to pokles o 2,3 TWh, tj. o 25,8 %. Klesla rovněž celková výroba u vodních elektráren, o 14,7 %. Zde však poklesla výroba jen u velkých vodních elektráren, kde se jednalo o 33 %. Malé vodní elektrárny naproti tomu vyrobily o 8,1 % více. V měsíci červnu zaznamenaly vodní elektrárny nárůst výroby celkově o 62 %, a to především díky příznivým hydrometeorologickým podmínkám. Výroba větrných elektráren klesla o 9,7 %. Méně vyrobily také v jaderných elektrárnách o 6,5 %. Naproti tomu paroplynové elektrárny vyrobily o 391 GWh více, což představuje nárůst oproti stejnému čtvrtletí minulého roku o 36,9 %. Rostla také výroba v přečerpávacích vodních elektrárnách o 26,4 %, plynových a spalovacích elektrárnách o 1,7 % a fotovoltaických elektrárnách o 0,5 %.
Meziroční pokles instalovaného výkonu parních elektráren o 4,3 %, tj. 471 MW, byl způsoben zejména odstavením zdrojů v Ústeckém, Moravskoslezském a Středočeském kraji. Meziroční nárůst instalovaného výkonu větrných elektráren o 6,4 % byl způsoben spuštěním nových zdrojů v Karlovarském a Plzeňském kraji.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II. čtvrtletí roku 2020 byla </t>
    </r>
    <r>
      <rPr>
        <b/>
        <sz val="12"/>
        <rFont val="Calibri"/>
        <family val="2"/>
        <charset val="238"/>
        <scheme val="minor"/>
      </rPr>
      <t>15,8 TWh</t>
    </r>
    <r>
      <rPr>
        <sz val="12"/>
        <rFont val="Calibri"/>
        <family val="2"/>
        <charset val="238"/>
        <scheme val="minor"/>
      </rPr>
      <t>, tj. meziroční pokles o 9,6 %. Nejvíce klesla v květnu, o 12,1 %, v dubnu klesla o 11,1 % a v červnu pak o 5,2 %. Spotřeba elektřiny meziročně klesla ve všech krajích, nejvíce v Ústeckém kraji o 16,5 % a v Libereckém kraji o 14,9 %. Nejmenší pokles byl zaznamenán v Kraji Vysočina o 5,3 % a Jihočeském kraji o 6,1 %. Spotřeba elektřiny domácností naproti tomu meziročně stoupla o 4,6 %, a to téměř ve všech krajích, nejvíce pak ve Středočeském kraji o 7,4 %, pouze v Praze poklesla o 5,9 %. Nejvíce klesla spotřeba velkoodběru z vn o 18,4 %, dále klesla spotřeba velkoodběru z vvn o 15,9 % a také spotřeba maloodběru podnikatelů o 5,9 %.
Z vyhodnocení salda, které dosáhlo hodnoty -2,1 TWh ve II. čtvrtletí roku 2020, je zřejmé, že trvá převaha exportu nad importem. Meziročně se záporné saldo snížilo o 0,7 TWh (- 24 %). Na tuto meziroční změnu měl vliv pokles exportu elektřiny o 0,1 TWh (- 2,8 %) a zejména pak nárůst importu elektřiny o 0,5 TWh, tj. o 23,3 %.
Maximum zatížení brutto v daném čtvrtletí představovalo 9 307 MW a bylo dosaženo dne 1. 4. v 10:00 hod. Minimum zatížení brutto představovalo 4 770 MW a bylo dosaženo dne 28. 6. v 5:00 hod.</t>
    </r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</si>
  <si>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</si>
  <si>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Energetický regulační úřad (ERÚ) zveřejňuje Čtvrtletní zprávu o provozu elektrizační soustavy ČR za II. čtvrtletí roku 2020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2020, kterou ERÚ předpokládá zveřejnit do konce května roku 2021.
Případné dotazy či připomínky zasílejte na emailovou adresu elektro.statistika@eru.cz.</t>
  </si>
  <si>
    <t>9:00</t>
  </si>
  <si>
    <t>13:00</t>
  </si>
  <si>
    <t>12:00</t>
  </si>
  <si>
    <t>10:00</t>
  </si>
  <si>
    <t>11:00</t>
  </si>
  <si>
    <t>:00</t>
  </si>
  <si>
    <t>3:00</t>
  </si>
  <si>
    <t>1:00</t>
  </si>
  <si>
    <t>6:00</t>
  </si>
  <si>
    <t>5:00</t>
  </si>
  <si>
    <t>9.3.  Den maxima zatížení ES ČR za měsíc duben: 1. 4. 2020</t>
  </si>
  <si>
    <t>9.4.  Den maxima zatížení ES ČR za měsíc květen: 6. 5. 2020</t>
  </si>
  <si>
    <t>9.5.  Den maxima zatížení ES ČR za měsíc červen: 10. 6. 2020</t>
  </si>
  <si>
    <t>9.6.  Den minima zatížení ES ČR za měsíc duben: 13. 4. 2020</t>
  </si>
  <si>
    <t>9.7.  Den minima zatížení ES ČR za měsíc květen: 10. 5. 2020</t>
  </si>
  <si>
    <t>9.8.  Den minima zatížení ES ČR za měsíc červen: 28. 6.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</si>
</sst>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4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531">
    <xf numFmtId="0" fontId="0" fillId="0" borderId="0" xfId="0"/>
    <xf numFmtId="0" fontId="19" fillId="0" borderId="0" xfId="0" applyFont="1"/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0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0" fontId="26" fillId="0" borderId="0" xfId="0" applyFont="1" applyFill="1" applyBorder="1" applyAlignment="1">
      <alignment horizontal="right" vertical="center"/>
    </xf>
    <xf numFmtId="9" fontId="26" fillId="0" borderId="0" xfId="41" applyFont="1" applyFill="1" applyBorder="1"/>
    <xf numFmtId="0" fontId="37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37" fillId="0" borderId="0" xfId="0" applyFont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0" fillId="18" borderId="0" xfId="0" applyFont="1" applyFill="1" applyBorder="1"/>
    <xf numFmtId="164" fontId="40" fillId="18" borderId="0" xfId="0" applyNumberFormat="1" applyFont="1" applyFill="1" applyBorder="1"/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0" fontId="49" fillId="0" borderId="0" xfId="0" applyFont="1"/>
    <xf numFmtId="0" fontId="47" fillId="0" borderId="0" xfId="0" applyFont="1"/>
    <xf numFmtId="0" fontId="46" fillId="0" borderId="0" xfId="0" applyFont="1" applyAlignment="1"/>
    <xf numFmtId="49" fontId="50" fillId="0" borderId="0" xfId="0" applyNumberFormat="1" applyFont="1" applyAlignment="1">
      <alignment vertical="center"/>
    </xf>
    <xf numFmtId="0" fontId="47" fillId="0" borderId="0" xfId="0" applyFont="1" applyBorder="1"/>
    <xf numFmtId="0" fontId="47" fillId="18" borderId="0" xfId="0" applyFont="1" applyFill="1" applyBorder="1"/>
    <xf numFmtId="0" fontId="48" fillId="18" borderId="0" xfId="0" applyFont="1" applyFill="1" applyBorder="1"/>
    <xf numFmtId="0" fontId="51" fillId="0" borderId="0" xfId="0" applyFont="1"/>
    <xf numFmtId="0" fontId="44" fillId="0" borderId="0" xfId="0" applyFont="1" applyFill="1" applyBorder="1"/>
    <xf numFmtId="0" fontId="20" fillId="0" borderId="0" xfId="0" applyFont="1" applyAlignment="1">
      <alignment horizontal="right"/>
    </xf>
    <xf numFmtId="0" fontId="27" fillId="18" borderId="0" xfId="0" applyFont="1" applyFill="1" applyBorder="1" applyAlignment="1">
      <alignment vertical="top"/>
    </xf>
    <xf numFmtId="164" fontId="22" fillId="0" borderId="0" xfId="0" applyNumberFormat="1" applyFont="1" applyBorder="1"/>
    <xf numFmtId="0" fontId="47" fillId="0" borderId="0" xfId="0" applyFont="1" applyAlignment="1">
      <alignment vertical="top"/>
    </xf>
    <xf numFmtId="0" fontId="20" fillId="18" borderId="0" xfId="0" applyNumberFormat="1" applyFont="1" applyFill="1" applyBorder="1"/>
    <xf numFmtId="0" fontId="22" fillId="18" borderId="0" xfId="0" applyFont="1" applyFill="1" applyBorder="1"/>
    <xf numFmtId="0" fontId="41" fillId="0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45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0" fontId="22" fillId="18" borderId="0" xfId="0" applyFont="1" applyFill="1" applyBorder="1" applyAlignment="1">
      <alignment horizontal="center"/>
    </xf>
    <xf numFmtId="0" fontId="22" fillId="0" borderId="0" xfId="0" applyNumberFormat="1" applyFont="1" applyFill="1" applyBorder="1" applyAlignment="1"/>
    <xf numFmtId="166" fontId="22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164" fontId="26" fillId="0" borderId="0" xfId="0" applyNumberFormat="1" applyFont="1" applyFill="1" applyBorder="1"/>
    <xf numFmtId="0" fontId="27" fillId="18" borderId="0" xfId="0" applyFont="1" applyFill="1" applyBorder="1" applyAlignment="1"/>
    <xf numFmtId="0" fontId="27" fillId="0" borderId="0" xfId="0" applyFont="1" applyAlignment="1"/>
    <xf numFmtId="0" fontId="24" fillId="0" borderId="0" xfId="0" applyFont="1" applyFill="1" applyBorder="1" applyAlignment="1">
      <alignment horizontal="center"/>
    </xf>
    <xf numFmtId="170" fontId="22" fillId="0" borderId="0" xfId="0" applyNumberFormat="1" applyFont="1" applyBorder="1"/>
    <xf numFmtId="0" fontId="27" fillId="0" borderId="0" xfId="0" applyFont="1" applyAlignment="1">
      <alignment horizontal="right"/>
    </xf>
    <xf numFmtId="164" fontId="26" fillId="0" borderId="0" xfId="0" applyNumberFormat="1" applyFo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0" xfId="0" applyNumberFormat="1" applyFont="1" applyFill="1" applyBorder="1"/>
    <xf numFmtId="0" fontId="26" fillId="0" borderId="0" xfId="41" applyNumberFormat="1" applyFont="1" applyFill="1" applyBorder="1"/>
    <xf numFmtId="0" fontId="36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/>
    <xf numFmtId="0" fontId="58" fillId="18" borderId="0" xfId="0" applyFont="1" applyFill="1" applyBorder="1"/>
    <xf numFmtId="49" fontId="58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59" fillId="18" borderId="0" xfId="0" applyFont="1" applyFill="1" applyBorder="1" applyAlignment="1"/>
    <xf numFmtId="0" fontId="60" fillId="0" borderId="0" xfId="0" applyFont="1" applyFill="1" applyBorder="1" applyAlignment="1"/>
    <xf numFmtId="164" fontId="60" fillId="0" borderId="0" xfId="0" applyNumberFormat="1" applyFont="1" applyFill="1" applyBorder="1"/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0" fontId="53" fillId="18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Fill="1" applyBorder="1" applyAlignment="1">
      <alignment vertical="top"/>
    </xf>
    <xf numFmtId="0" fontId="22" fillId="0" borderId="0" xfId="42" applyFont="1" applyFill="1" applyBorder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49" fontId="20" fillId="18" borderId="0" xfId="0" applyNumberFormat="1" applyFont="1" applyFill="1" applyBorder="1" applyAlignment="1">
      <alignment horizontal="right"/>
    </xf>
    <xf numFmtId="0" fontId="48" fillId="0" borderId="0" xfId="44" applyFont="1"/>
    <xf numFmtId="0" fontId="64" fillId="0" borderId="0" xfId="44" applyFont="1"/>
    <xf numFmtId="0" fontId="64" fillId="0" borderId="0" xfId="0" applyFont="1"/>
    <xf numFmtId="0" fontId="22" fillId="18" borderId="10" xfId="0" applyFont="1" applyFill="1" applyBorder="1" applyAlignment="1">
      <alignment horizontal="left" indent="1"/>
    </xf>
    <xf numFmtId="0" fontId="24" fillId="20" borderId="17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 vertical="center"/>
    </xf>
    <xf numFmtId="0" fontId="24" fillId="20" borderId="10" xfId="0" applyFont="1" applyFill="1" applyBorder="1" applyAlignment="1">
      <alignment horizontal="center" vertical="center"/>
    </xf>
    <xf numFmtId="164" fontId="22" fillId="18" borderId="17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 applyAlignment="1">
      <alignment horizontal="right"/>
    </xf>
    <xf numFmtId="164" fontId="22" fillId="18" borderId="10" xfId="0" applyNumberFormat="1" applyFont="1" applyFill="1" applyBorder="1" applyAlignment="1">
      <alignment horizontal="right"/>
    </xf>
    <xf numFmtId="164" fontId="22" fillId="18" borderId="19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 applyAlignment="1">
      <alignment horizontal="right"/>
    </xf>
    <xf numFmtId="164" fontId="22" fillId="18" borderId="21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/>
    <xf numFmtId="164" fontId="22" fillId="18" borderId="27" xfId="0" applyNumberFormat="1" applyFont="1" applyFill="1" applyBorder="1"/>
    <xf numFmtId="164" fontId="22" fillId="18" borderId="20" xfId="0" applyNumberFormat="1" applyFont="1" applyFill="1" applyBorder="1"/>
    <xf numFmtId="164" fontId="22" fillId="18" borderId="17" xfId="0" applyNumberFormat="1" applyFont="1" applyFill="1" applyBorder="1"/>
    <xf numFmtId="164" fontId="22" fillId="18" borderId="19" xfId="0" applyNumberFormat="1" applyFont="1" applyFill="1" applyBorder="1"/>
    <xf numFmtId="164" fontId="22" fillId="18" borderId="10" xfId="0" applyNumberFormat="1" applyFont="1" applyFill="1" applyBorder="1"/>
    <xf numFmtId="0" fontId="64" fillId="0" borderId="0" xfId="0" applyFont="1" applyFill="1" applyBorder="1"/>
    <xf numFmtId="49" fontId="20" fillId="0" borderId="0" xfId="0" applyNumberFormat="1" applyFont="1" applyFill="1" applyBorder="1" applyAlignment="1">
      <alignment horizontal="right"/>
    </xf>
    <xf numFmtId="0" fontId="57" fillId="21" borderId="17" xfId="0" applyFont="1" applyFill="1" applyBorder="1" applyAlignment="1">
      <alignment horizontal="center" vertical="center"/>
    </xf>
    <xf numFmtId="0" fontId="57" fillId="21" borderId="18" xfId="0" applyFont="1" applyFill="1" applyBorder="1" applyAlignment="1">
      <alignment horizontal="center" vertical="center"/>
    </xf>
    <xf numFmtId="164" fontId="24" fillId="19" borderId="17" xfId="0" applyNumberFormat="1" applyFont="1" applyFill="1" applyBorder="1" applyAlignment="1"/>
    <xf numFmtId="164" fontId="24" fillId="19" borderId="18" xfId="0" applyNumberFormat="1" applyFont="1" applyFill="1" applyBorder="1" applyAlignment="1">
      <alignment wrapText="1"/>
    </xf>
    <xf numFmtId="164" fontId="24" fillId="19" borderId="10" xfId="0" applyNumberFormat="1" applyFont="1" applyFill="1" applyBorder="1" applyAlignment="1"/>
    <xf numFmtId="0" fontId="22" fillId="0" borderId="10" xfId="0" applyFont="1" applyFill="1" applyBorder="1" applyAlignment="1">
      <alignment horizontal="left" indent="1"/>
    </xf>
    <xf numFmtId="164" fontId="22" fillId="0" borderId="19" xfId="0" applyNumberFormat="1" applyFont="1" applyFill="1" applyBorder="1"/>
    <xf numFmtId="164" fontId="22" fillId="0" borderId="20" xfId="0" applyNumberFormat="1" applyFont="1" applyFill="1" applyBorder="1"/>
    <xf numFmtId="164" fontId="22" fillId="0" borderId="21" xfId="0" applyNumberFormat="1" applyFont="1" applyFill="1" applyBorder="1"/>
    <xf numFmtId="164" fontId="22" fillId="0" borderId="17" xfId="0" applyNumberFormat="1" applyFont="1" applyFill="1" applyBorder="1"/>
    <xf numFmtId="164" fontId="22" fillId="0" borderId="18" xfId="0" applyNumberFormat="1" applyFont="1" applyFill="1" applyBorder="1"/>
    <xf numFmtId="164" fontId="22" fillId="0" borderId="10" xfId="0" applyNumberFormat="1" applyFont="1" applyFill="1" applyBorder="1"/>
    <xf numFmtId="164" fontId="24" fillId="19" borderId="22" xfId="0" applyNumberFormat="1" applyFont="1" applyFill="1" applyBorder="1" applyAlignment="1"/>
    <xf numFmtId="164" fontId="24" fillId="19" borderId="24" xfId="0" applyNumberFormat="1" applyFont="1" applyFill="1" applyBorder="1" applyAlignment="1">
      <alignment wrapText="1"/>
    </xf>
    <xf numFmtId="164" fontId="24" fillId="19" borderId="11" xfId="0" applyNumberFormat="1" applyFont="1" applyFill="1" applyBorder="1" applyAlignment="1"/>
    <xf numFmtId="164" fontId="22" fillId="0" borderId="17" xfId="0" applyNumberFormat="1" applyFont="1" applyFill="1" applyBorder="1" applyAlignment="1">
      <alignment horizontal="right"/>
    </xf>
    <xf numFmtId="164" fontId="22" fillId="0" borderId="18" xfId="0" applyNumberFormat="1" applyFont="1" applyFill="1" applyBorder="1" applyAlignment="1">
      <alignment horizontal="right"/>
    </xf>
    <xf numFmtId="164" fontId="22" fillId="0" borderId="10" xfId="0" applyNumberFormat="1" applyFont="1" applyFill="1" applyBorder="1" applyAlignment="1">
      <alignment horizontal="right"/>
    </xf>
    <xf numFmtId="164" fontId="22" fillId="0" borderId="22" xfId="0" applyNumberFormat="1" applyFont="1" applyFill="1" applyBorder="1"/>
    <xf numFmtId="164" fontId="22" fillId="0" borderId="24" xfId="0" applyNumberFormat="1" applyFont="1" applyFill="1" applyBorder="1"/>
    <xf numFmtId="164" fontId="22" fillId="0" borderId="25" xfId="0" applyNumberFormat="1" applyFont="1" applyFill="1" applyBorder="1"/>
    <xf numFmtId="164" fontId="22" fillId="0" borderId="23" xfId="0" applyNumberFormat="1" applyFont="1" applyFill="1" applyBorder="1"/>
    <xf numFmtId="164" fontId="22" fillId="0" borderId="29" xfId="0" applyNumberFormat="1" applyFont="1" applyFill="1" applyBorder="1"/>
    <xf numFmtId="164" fontId="22" fillId="0" borderId="12" xfId="0" applyNumberFormat="1" applyFont="1" applyFill="1" applyBorder="1"/>
    <xf numFmtId="0" fontId="64" fillId="18" borderId="0" xfId="0" applyFont="1" applyFill="1" applyBorder="1"/>
    <xf numFmtId="0" fontId="25" fillId="20" borderId="12" xfId="0" applyFont="1" applyFill="1" applyBorder="1" applyAlignment="1">
      <alignment horizontal="center" vertical="center" wrapText="1"/>
    </xf>
    <xf numFmtId="164" fontId="24" fillId="19" borderId="18" xfId="0" applyNumberFormat="1" applyFont="1" applyFill="1" applyBorder="1"/>
    <xf numFmtId="0" fontId="22" fillId="0" borderId="10" xfId="0" applyFont="1" applyFill="1" applyBorder="1" applyAlignment="1">
      <alignment horizontal="left" vertical="center" indent="1"/>
    </xf>
    <xf numFmtId="164" fontId="22" fillId="0" borderId="28" xfId="0" applyNumberFormat="1" applyFont="1" applyFill="1" applyBorder="1"/>
    <xf numFmtId="0" fontId="64" fillId="18" borderId="0" xfId="0" applyFont="1" applyFill="1"/>
    <xf numFmtId="164" fontId="22" fillId="0" borderId="17" xfId="0" applyNumberFormat="1" applyFont="1" applyFill="1" applyBorder="1" applyAlignment="1"/>
    <xf numFmtId="164" fontId="22" fillId="0" borderId="26" xfId="0" applyNumberFormat="1" applyFont="1" applyFill="1" applyBorder="1"/>
    <xf numFmtId="0" fontId="22" fillId="0" borderId="10" xfId="0" applyFont="1" applyFill="1" applyBorder="1" applyAlignment="1">
      <alignment horizontal="left" wrapText="1" indent="1"/>
    </xf>
    <xf numFmtId="0" fontId="22" fillId="0" borderId="10" xfId="0" applyFont="1" applyFill="1" applyBorder="1" applyAlignment="1">
      <alignment horizontal="left" vertical="center" wrapText="1" indent="1"/>
    </xf>
    <xf numFmtId="0" fontId="22" fillId="0" borderId="11" xfId="0" applyFont="1" applyBorder="1" applyAlignment="1">
      <alignment horizontal="left" indent="1"/>
    </xf>
    <xf numFmtId="0" fontId="22" fillId="0" borderId="31" xfId="0" applyFont="1" applyBorder="1" applyAlignment="1">
      <alignment horizontal="left" indent="1"/>
    </xf>
    <xf numFmtId="0" fontId="22" fillId="0" borderId="30" xfId="0" applyFont="1" applyBorder="1" applyAlignment="1">
      <alignment horizontal="left" indent="1"/>
    </xf>
    <xf numFmtId="164" fontId="22" fillId="0" borderId="17" xfId="0" applyNumberFormat="1" applyFont="1" applyBorder="1"/>
    <xf numFmtId="164" fontId="22" fillId="0" borderId="18" xfId="0" applyNumberFormat="1" applyFont="1" applyBorder="1"/>
    <xf numFmtId="164" fontId="22" fillId="0" borderId="10" xfId="0" applyNumberFormat="1" applyFont="1" applyBorder="1"/>
    <xf numFmtId="164" fontId="22" fillId="0" borderId="28" xfId="0" applyNumberFormat="1" applyFont="1" applyBorder="1"/>
    <xf numFmtId="164" fontId="22" fillId="0" borderId="21" xfId="0" applyNumberFormat="1" applyFont="1" applyBorder="1"/>
    <xf numFmtId="0" fontId="24" fillId="20" borderId="18" xfId="0" applyFont="1" applyFill="1" applyBorder="1" applyAlignment="1">
      <alignment horizontal="right" vertical="center" wrapText="1"/>
    </xf>
    <xf numFmtId="0" fontId="24" fillId="19" borderId="18" xfId="0" applyFont="1" applyFill="1" applyBorder="1" applyAlignment="1"/>
    <xf numFmtId="164" fontId="24" fillId="19" borderId="18" xfId="0" applyNumberFormat="1" applyFont="1" applyFill="1" applyBorder="1" applyAlignment="1"/>
    <xf numFmtId="0" fontId="22" fillId="0" borderId="18" xfId="0" applyFont="1" applyFill="1" applyBorder="1" applyAlignment="1">
      <alignment horizontal="left" indent="1"/>
    </xf>
    <xf numFmtId="164" fontId="22" fillId="0" borderId="18" xfId="0" applyNumberFormat="1" applyFont="1" applyFill="1" applyBorder="1" applyAlignment="1"/>
    <xf numFmtId="0" fontId="22" fillId="0" borderId="26" xfId="0" applyFont="1" applyFill="1" applyBorder="1" applyAlignment="1">
      <alignment horizontal="left" indent="1"/>
    </xf>
    <xf numFmtId="164" fontId="22" fillId="0" borderId="20" xfId="0" applyNumberFormat="1" applyFont="1" applyFill="1" applyBorder="1" applyAlignment="1"/>
    <xf numFmtId="164" fontId="22" fillId="0" borderId="10" xfId="0" applyNumberFormat="1" applyFont="1" applyFill="1" applyBorder="1" applyAlignment="1"/>
    <xf numFmtId="0" fontId="24" fillId="20" borderId="18" xfId="0" applyFont="1" applyFill="1" applyBorder="1" applyAlignment="1">
      <alignment horizontal="right" vertical="center"/>
    </xf>
    <xf numFmtId="0" fontId="24" fillId="19" borderId="18" xfId="0" applyFont="1" applyFill="1" applyBorder="1" applyAlignment="1">
      <alignment horizontal="left"/>
    </xf>
    <xf numFmtId="0" fontId="24" fillId="19" borderId="18" xfId="0" applyFont="1" applyFill="1" applyBorder="1" applyAlignment="1">
      <alignment vertical="center"/>
    </xf>
    <xf numFmtId="0" fontId="22" fillId="0" borderId="18" xfId="0" applyFont="1" applyFill="1" applyBorder="1" applyAlignment="1">
      <alignment horizontal="left" vertical="center" indent="1"/>
    </xf>
    <xf numFmtId="0" fontId="22" fillId="0" borderId="26" xfId="0" applyFont="1" applyFill="1" applyBorder="1" applyAlignment="1">
      <alignment horizontal="left" vertical="center" indent="1"/>
    </xf>
    <xf numFmtId="0" fontId="24" fillId="20" borderId="18" xfId="0" applyFont="1" applyFill="1" applyBorder="1" applyAlignment="1">
      <alignment vertical="center"/>
    </xf>
    <xf numFmtId="0" fontId="24" fillId="20" borderId="18" xfId="0" applyFont="1" applyFill="1" applyBorder="1" applyAlignment="1">
      <alignment horizontal="right" vertical="top" wrapText="1"/>
    </xf>
    <xf numFmtId="164" fontId="29" fillId="0" borderId="18" xfId="0" applyNumberFormat="1" applyFont="1" applyFill="1" applyBorder="1" applyAlignment="1" applyProtection="1">
      <alignment horizontal="right" vertical="center"/>
    </xf>
    <xf numFmtId="164" fontId="29" fillId="0" borderId="20" xfId="0" applyNumberFormat="1" applyFont="1" applyFill="1" applyBorder="1" applyAlignment="1" applyProtection="1">
      <alignment horizontal="right" vertical="center"/>
    </xf>
    <xf numFmtId="0" fontId="24" fillId="19" borderId="10" xfId="0" applyFont="1" applyFill="1" applyBorder="1" applyAlignment="1">
      <alignment vertical="center"/>
    </xf>
    <xf numFmtId="164" fontId="22" fillId="0" borderId="19" xfId="0" applyNumberFormat="1" applyFont="1" applyFill="1" applyBorder="1" applyAlignment="1"/>
    <xf numFmtId="164" fontId="22" fillId="0" borderId="21" xfId="0" applyNumberFormat="1" applyFont="1" applyFill="1" applyBorder="1" applyAlignment="1"/>
    <xf numFmtId="164" fontId="22" fillId="0" borderId="17" xfId="0" applyNumberFormat="1" applyFont="1" applyFill="1" applyBorder="1" applyAlignment="1">
      <alignment vertical="center"/>
    </xf>
    <xf numFmtId="164" fontId="22" fillId="0" borderId="18" xfId="0" applyNumberFormat="1" applyFont="1" applyFill="1" applyBorder="1" applyAlignment="1">
      <alignment vertical="center"/>
    </xf>
    <xf numFmtId="164" fontId="22" fillId="0" borderId="10" xfId="0" applyNumberFormat="1" applyFont="1" applyFill="1" applyBorder="1" applyAlignment="1">
      <alignment vertical="center"/>
    </xf>
    <xf numFmtId="164" fontId="31" fillId="0" borderId="19" xfId="0" applyNumberFormat="1" applyFont="1" applyFill="1" applyBorder="1" applyAlignment="1">
      <alignment vertical="center"/>
    </xf>
    <xf numFmtId="164" fontId="31" fillId="0" borderId="17" xfId="0" applyNumberFormat="1" applyFont="1" applyFill="1" applyBorder="1" applyAlignment="1">
      <alignment vertical="center"/>
    </xf>
    <xf numFmtId="164" fontId="29" fillId="0" borderId="17" xfId="0" applyNumberFormat="1" applyFont="1" applyFill="1" applyBorder="1" applyAlignment="1">
      <alignment horizontal="right" vertical="center"/>
    </xf>
    <xf numFmtId="164" fontId="22" fillId="0" borderId="18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164" fontId="29" fillId="0" borderId="19" xfId="0" applyNumberFormat="1" applyFont="1" applyFill="1" applyBorder="1" applyAlignment="1">
      <alignment horizontal="right" vertical="center"/>
    </xf>
    <xf numFmtId="164" fontId="22" fillId="0" borderId="20" xfId="0" applyNumberFormat="1" applyFont="1" applyFill="1" applyBorder="1" applyAlignment="1">
      <alignment horizontal="right" vertical="center"/>
    </xf>
    <xf numFmtId="164" fontId="22" fillId="0" borderId="21" xfId="0" applyNumberFormat="1" applyFont="1" applyFill="1" applyBorder="1" applyAlignment="1">
      <alignment horizontal="right" vertical="center"/>
    </xf>
    <xf numFmtId="0" fontId="48" fillId="0" borderId="0" xfId="0" applyFont="1"/>
    <xf numFmtId="171" fontId="22" fillId="0" borderId="18" xfId="41" applyNumberFormat="1" applyFont="1" applyBorder="1" applyAlignment="1"/>
    <xf numFmtId="171" fontId="22" fillId="0" borderId="10" xfId="41" applyNumberFormat="1" applyFont="1" applyBorder="1" applyAlignment="1"/>
    <xf numFmtId="171" fontId="22" fillId="0" borderId="18" xfId="41" applyNumberFormat="1" applyFont="1" applyBorder="1"/>
    <xf numFmtId="171" fontId="22" fillId="0" borderId="10" xfId="41" applyNumberFormat="1" applyFont="1" applyBorder="1"/>
    <xf numFmtId="0" fontId="22" fillId="20" borderId="0" xfId="0" applyFont="1" applyFill="1"/>
    <xf numFmtId="0" fontId="22" fillId="20" borderId="0" xfId="0" applyFont="1" applyFill="1" applyBorder="1"/>
    <xf numFmtId="0" fontId="24" fillId="20" borderId="17" xfId="0" applyFont="1" applyFill="1" applyBorder="1" applyAlignment="1">
      <alignment horizontal="center"/>
    </xf>
    <xf numFmtId="0" fontId="24" fillId="20" borderId="18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2" fillId="20" borderId="0" xfId="0" applyFont="1" applyFill="1" applyBorder="1" applyAlignment="1">
      <alignment horizontal="right" vertical="center"/>
    </xf>
    <xf numFmtId="0" fontId="24" fillId="20" borderId="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/>
    </xf>
    <xf numFmtId="0" fontId="48" fillId="0" borderId="0" xfId="0" applyFont="1" applyFill="1" applyBorder="1"/>
    <xf numFmtId="172" fontId="22" fillId="0" borderId="20" xfId="0" applyNumberFormat="1" applyFont="1" applyFill="1" applyBorder="1" applyAlignment="1">
      <alignment horizontal="right"/>
    </xf>
    <xf numFmtId="3" fontId="22" fillId="0" borderId="28" xfId="0" applyNumberFormat="1" applyFont="1" applyFill="1" applyBorder="1" applyAlignment="1">
      <alignment horizontal="right"/>
    </xf>
    <xf numFmtId="164" fontId="22" fillId="0" borderId="2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>
      <alignment horizontal="right"/>
    </xf>
    <xf numFmtId="14" fontId="22" fillId="0" borderId="18" xfId="0" applyNumberFormat="1" applyFont="1" applyFill="1" applyBorder="1" applyAlignment="1">
      <alignment horizontal="right"/>
    </xf>
    <xf numFmtId="169" fontId="22" fillId="0" borderId="1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/>
    <xf numFmtId="14" fontId="22" fillId="0" borderId="26" xfId="0" applyNumberFormat="1" applyFont="1" applyFill="1" applyBorder="1" applyAlignment="1">
      <alignment horizontal="right"/>
    </xf>
    <xf numFmtId="3" fontId="22" fillId="0" borderId="28" xfId="0" applyNumberFormat="1" applyFont="1" applyFill="1" applyBorder="1" applyAlignment="1"/>
    <xf numFmtId="3" fontId="22" fillId="0" borderId="20" xfId="0" applyNumberFormat="1" applyFont="1" applyFill="1" applyBorder="1" applyAlignment="1"/>
    <xf numFmtId="167" fontId="24" fillId="20" borderId="24" xfId="0" applyNumberFormat="1" applyFont="1" applyFill="1" applyBorder="1" applyAlignment="1">
      <alignment horizontal="right" vertical="top" wrapText="1"/>
    </xf>
    <xf numFmtId="167" fontId="22" fillId="20" borderId="29" xfId="0" applyNumberFormat="1" applyFont="1" applyFill="1" applyBorder="1" applyAlignment="1">
      <alignment horizontal="right" vertical="center"/>
    </xf>
    <xf numFmtId="166" fontId="22" fillId="0" borderId="18" xfId="0" applyNumberFormat="1" applyFont="1" applyFill="1" applyBorder="1" applyAlignment="1"/>
    <xf numFmtId="3" fontId="22" fillId="0" borderId="18" xfId="0" applyNumberFormat="1" applyFont="1" applyFill="1" applyBorder="1"/>
    <xf numFmtId="166" fontId="22" fillId="0" borderId="26" xfId="0" applyNumberFormat="1" applyFont="1" applyFill="1" applyBorder="1" applyAlignment="1"/>
    <xf numFmtId="3" fontId="22" fillId="0" borderId="26" xfId="0" applyNumberFormat="1" applyFont="1" applyFill="1" applyBorder="1"/>
    <xf numFmtId="3" fontId="22" fillId="0" borderId="20" xfId="0" applyNumberFormat="1" applyFont="1" applyFill="1" applyBorder="1"/>
    <xf numFmtId="3" fontId="22" fillId="0" borderId="28" xfId="0" applyNumberFormat="1" applyFont="1" applyFill="1" applyBorder="1"/>
    <xf numFmtId="166" fontId="22" fillId="0" borderId="26" xfId="0" applyNumberFormat="1" applyFont="1" applyFill="1" applyBorder="1" applyAlignment="1">
      <alignment horizontal="right"/>
    </xf>
    <xf numFmtId="0" fontId="22" fillId="0" borderId="18" xfId="0" applyFont="1" applyFill="1" applyBorder="1" applyAlignment="1">
      <alignment horizontal="left" indent="1"/>
    </xf>
    <xf numFmtId="164" fontId="24" fillId="19" borderId="17" xfId="0" applyNumberFormat="1" applyFont="1" applyFill="1" applyBorder="1" applyAlignment="1">
      <alignment horizontal="right"/>
    </xf>
    <xf numFmtId="164" fontId="24" fillId="19" borderId="18" xfId="0" applyNumberFormat="1" applyFont="1" applyFill="1" applyBorder="1" applyAlignment="1">
      <alignment horizontal="right"/>
    </xf>
    <xf numFmtId="164" fontId="24" fillId="19" borderId="10" xfId="0" applyNumberFormat="1" applyFont="1" applyFill="1" applyBorder="1" applyAlignment="1">
      <alignment horizontal="right"/>
    </xf>
    <xf numFmtId="164" fontId="22" fillId="19" borderId="17" xfId="0" applyNumberFormat="1" applyFont="1" applyFill="1" applyBorder="1" applyAlignment="1">
      <alignment horizontal="right"/>
    </xf>
    <xf numFmtId="164" fontId="24" fillId="19" borderId="22" xfId="0" applyNumberFormat="1" applyFont="1" applyFill="1" applyBorder="1" applyAlignment="1">
      <alignment horizontal="right"/>
    </xf>
    <xf numFmtId="164" fontId="24" fillId="19" borderId="24" xfId="0" applyNumberFormat="1" applyFont="1" applyFill="1" applyBorder="1" applyAlignment="1">
      <alignment horizontal="right"/>
    </xf>
    <xf numFmtId="164" fontId="24" fillId="19" borderId="11" xfId="0" applyNumberFormat="1" applyFont="1" applyFill="1" applyBorder="1" applyAlignment="1">
      <alignment horizontal="right"/>
    </xf>
    <xf numFmtId="0" fontId="22" fillId="19" borderId="10" xfId="42" applyFont="1" applyFill="1" applyBorder="1" applyAlignment="1">
      <alignment wrapText="1"/>
    </xf>
    <xf numFmtId="164" fontId="22" fillId="19" borderId="17" xfId="42" applyNumberFormat="1" applyFont="1" applyFill="1" applyBorder="1" applyAlignment="1"/>
    <xf numFmtId="164" fontId="22" fillId="19" borderId="18" xfId="42" applyNumberFormat="1" applyFont="1" applyFill="1" applyBorder="1" applyAlignment="1"/>
    <xf numFmtId="164" fontId="22" fillId="19" borderId="10" xfId="42" applyNumberFormat="1" applyFont="1" applyFill="1" applyBorder="1" applyAlignment="1"/>
    <xf numFmtId="164" fontId="22" fillId="19" borderId="18" xfId="0" applyNumberFormat="1" applyFont="1" applyFill="1" applyBorder="1"/>
    <xf numFmtId="164" fontId="22" fillId="19" borderId="18" xfId="0" applyNumberFormat="1" applyFont="1" applyFill="1" applyBorder="1" applyAlignment="1">
      <alignment horizontal="right"/>
    </xf>
    <xf numFmtId="164" fontId="57" fillId="22" borderId="17" xfId="0" applyNumberFormat="1" applyFont="1" applyFill="1" applyBorder="1" applyAlignment="1"/>
    <xf numFmtId="164" fontId="57" fillId="22" borderId="18" xfId="0" applyNumberFormat="1" applyFont="1" applyFill="1" applyBorder="1" applyAlignment="1"/>
    <xf numFmtId="164" fontId="57" fillId="22" borderId="22" xfId="0" applyNumberFormat="1" applyFont="1" applyFill="1" applyBorder="1" applyAlignment="1"/>
    <xf numFmtId="164" fontId="57" fillId="22" borderId="24" xfId="0" applyNumberFormat="1" applyFont="1" applyFill="1" applyBorder="1" applyAlignment="1"/>
    <xf numFmtId="164" fontId="24" fillId="19" borderId="17" xfId="0" applyNumberFormat="1" applyFont="1" applyFill="1" applyBorder="1"/>
    <xf numFmtId="164" fontId="24" fillId="19" borderId="10" xfId="0" applyNumberFormat="1" applyFont="1" applyFill="1" applyBorder="1"/>
    <xf numFmtId="164" fontId="26" fillId="18" borderId="17" xfId="0" applyNumberFormat="1" applyFont="1" applyFill="1" applyBorder="1" applyAlignment="1">
      <alignment horizontal="right"/>
    </xf>
    <xf numFmtId="164" fontId="26" fillId="18" borderId="18" xfId="0" applyNumberFormat="1" applyFont="1" applyFill="1" applyBorder="1" applyAlignment="1">
      <alignment horizontal="right"/>
    </xf>
    <xf numFmtId="164" fontId="26" fillId="18" borderId="10" xfId="0" applyNumberFormat="1" applyFont="1" applyFill="1" applyBorder="1" applyAlignment="1">
      <alignment horizontal="right"/>
    </xf>
    <xf numFmtId="164" fontId="26" fillId="18" borderId="19" xfId="0" applyNumberFormat="1" applyFont="1" applyFill="1" applyBorder="1" applyAlignment="1">
      <alignment horizontal="right"/>
    </xf>
    <xf numFmtId="164" fontId="26" fillId="18" borderId="20" xfId="0" applyNumberFormat="1" applyFont="1" applyFill="1" applyBorder="1" applyAlignment="1">
      <alignment horizontal="right"/>
    </xf>
    <xf numFmtId="164" fontId="26" fillId="18" borderId="21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 applyAlignment="1">
      <alignment horizontal="right"/>
    </xf>
    <xf numFmtId="164" fontId="65" fillId="19" borderId="18" xfId="0" applyNumberFormat="1" applyFont="1" applyFill="1" applyBorder="1" applyAlignment="1">
      <alignment horizontal="right"/>
    </xf>
    <xf numFmtId="164" fontId="65" fillId="19" borderId="10" xfId="0" applyNumberFormat="1" applyFont="1" applyFill="1" applyBorder="1" applyAlignment="1">
      <alignment horizontal="right"/>
    </xf>
    <xf numFmtId="164" fontId="65" fillId="19" borderId="22" xfId="0" applyNumberFormat="1" applyFont="1" applyFill="1" applyBorder="1" applyAlignment="1">
      <alignment horizontal="right"/>
    </xf>
    <xf numFmtId="164" fontId="65" fillId="19" borderId="24" xfId="0" applyNumberFormat="1" applyFont="1" applyFill="1" applyBorder="1" applyAlignment="1">
      <alignment horizontal="right"/>
    </xf>
    <xf numFmtId="164" fontId="65" fillId="19" borderId="11" xfId="0" applyNumberFormat="1" applyFont="1" applyFill="1" applyBorder="1" applyAlignment="1">
      <alignment horizontal="right"/>
    </xf>
    <xf numFmtId="164" fontId="26" fillId="18" borderId="17" xfId="0" applyNumberFormat="1" applyFont="1" applyFill="1" applyBorder="1"/>
    <xf numFmtId="164" fontId="26" fillId="18" borderId="18" xfId="0" applyNumberFormat="1" applyFont="1" applyFill="1" applyBorder="1"/>
    <xf numFmtId="164" fontId="26" fillId="18" borderId="19" xfId="0" applyNumberFormat="1" applyFont="1" applyFill="1" applyBorder="1"/>
    <xf numFmtId="164" fontId="26" fillId="18" borderId="20" xfId="0" applyNumberFormat="1" applyFont="1" applyFill="1" applyBorder="1"/>
    <xf numFmtId="164" fontId="26" fillId="18" borderId="10" xfId="0" applyNumberFormat="1" applyFont="1" applyFill="1" applyBorder="1"/>
    <xf numFmtId="164" fontId="66" fillId="19" borderId="17" xfId="42" applyNumberFormat="1" applyFont="1" applyFill="1" applyBorder="1" applyAlignment="1"/>
    <xf numFmtId="164" fontId="66" fillId="19" borderId="18" xfId="42" applyNumberFormat="1" applyFont="1" applyFill="1" applyBorder="1" applyAlignment="1"/>
    <xf numFmtId="164" fontId="66" fillId="19" borderId="10" xfId="42" applyNumberFormat="1" applyFont="1" applyFill="1" applyBorder="1" applyAlignment="1"/>
    <xf numFmtId="164" fontId="22" fillId="19" borderId="17" xfId="0" applyNumberFormat="1" applyFont="1" applyFill="1" applyBorder="1"/>
    <xf numFmtId="0" fontId="22" fillId="19" borderId="10" xfId="0" applyFont="1" applyFill="1" applyBorder="1"/>
    <xf numFmtId="164" fontId="22" fillId="19" borderId="10" xfId="0" applyNumberFormat="1" applyFont="1" applyFill="1" applyBorder="1"/>
    <xf numFmtId="164" fontId="26" fillId="0" borderId="17" xfId="0" applyNumberFormat="1" applyFont="1" applyFill="1" applyBorder="1" applyAlignment="1"/>
    <xf numFmtId="164" fontId="26" fillId="0" borderId="18" xfId="0" applyNumberFormat="1" applyFont="1" applyFill="1" applyBorder="1" applyAlignment="1"/>
    <xf numFmtId="164" fontId="26" fillId="0" borderId="10" xfId="0" applyNumberFormat="1" applyFont="1" applyFill="1" applyBorder="1" applyAlignment="1"/>
    <xf numFmtId="164" fontId="26" fillId="0" borderId="19" xfId="0" applyNumberFormat="1" applyFont="1" applyFill="1" applyBorder="1"/>
    <xf numFmtId="164" fontId="26" fillId="0" borderId="20" xfId="0" applyNumberFormat="1" applyFont="1" applyFill="1" applyBorder="1"/>
    <xf numFmtId="164" fontId="26" fillId="0" borderId="21" xfId="0" applyNumberFormat="1" applyFont="1" applyFill="1" applyBorder="1"/>
    <xf numFmtId="164" fontId="26" fillId="0" borderId="28" xfId="0" applyNumberFormat="1" applyFont="1" applyFill="1" applyBorder="1"/>
    <xf numFmtId="164" fontId="26" fillId="0" borderId="17" xfId="0" applyNumberFormat="1" applyFont="1" applyFill="1" applyBorder="1"/>
    <xf numFmtId="164" fontId="26" fillId="0" borderId="18" xfId="0" applyNumberFormat="1" applyFont="1" applyFill="1" applyBorder="1"/>
    <xf numFmtId="164" fontId="26" fillId="0" borderId="10" xfId="0" applyNumberFormat="1" applyFont="1" applyFill="1" applyBorder="1"/>
    <xf numFmtId="164" fontId="22" fillId="19" borderId="17" xfId="0" applyNumberFormat="1" applyFont="1" applyFill="1" applyBorder="1" applyAlignment="1"/>
    <xf numFmtId="164" fontId="26" fillId="0" borderId="19" xfId="0" applyNumberFormat="1" applyFont="1" applyFill="1" applyBorder="1" applyAlignment="1"/>
    <xf numFmtId="164" fontId="26" fillId="0" borderId="20" xfId="0" applyNumberFormat="1" applyFont="1" applyFill="1" applyBorder="1" applyAlignment="1"/>
    <xf numFmtId="164" fontId="26" fillId="0" borderId="21" xfId="0" applyNumberFormat="1" applyFont="1" applyFill="1" applyBorder="1" applyAlignment="1"/>
    <xf numFmtId="164" fontId="26" fillId="0" borderId="28" xfId="0" applyNumberFormat="1" applyFont="1" applyFill="1" applyBorder="1" applyAlignment="1"/>
    <xf numFmtId="164" fontId="26" fillId="0" borderId="17" xfId="0" applyNumberFormat="1" applyFont="1" applyFill="1" applyBorder="1" applyAlignment="1">
      <alignment horizontal="right"/>
    </xf>
    <xf numFmtId="164" fontId="26" fillId="0" borderId="18" xfId="0" applyNumberFormat="1" applyFont="1" applyFill="1" applyBorder="1" applyAlignment="1">
      <alignment horizontal="right"/>
    </xf>
    <xf numFmtId="164" fontId="26" fillId="0" borderId="10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 applyAlignment="1"/>
    <xf numFmtId="164" fontId="65" fillId="19" borderId="18" xfId="0" applyNumberFormat="1" applyFont="1" applyFill="1" applyBorder="1" applyAlignment="1"/>
    <xf numFmtId="164" fontId="65" fillId="19" borderId="10" xfId="0" applyNumberFormat="1" applyFont="1" applyFill="1" applyBorder="1" applyAlignment="1"/>
    <xf numFmtId="164" fontId="65" fillId="19" borderId="0" xfId="0" applyNumberFormat="1" applyFont="1" applyFill="1" applyBorder="1" applyAlignment="1"/>
    <xf numFmtId="164" fontId="26" fillId="0" borderId="17" xfId="0" applyNumberFormat="1" applyFont="1" applyFill="1" applyBorder="1" applyAlignment="1">
      <alignment vertical="center"/>
    </xf>
    <xf numFmtId="164" fontId="26" fillId="0" borderId="18" xfId="0" applyNumberFormat="1" applyFont="1" applyFill="1" applyBorder="1" applyAlignment="1">
      <alignment vertical="center"/>
    </xf>
    <xf numFmtId="164" fontId="26" fillId="0" borderId="10" xfId="0" applyNumberFormat="1" applyFont="1" applyFill="1" applyBorder="1" applyAlignment="1">
      <alignment vertical="center"/>
    </xf>
    <xf numFmtId="164" fontId="26" fillId="0" borderId="17" xfId="0" applyNumberFormat="1" applyFont="1" applyFill="1" applyBorder="1" applyAlignment="1">
      <alignment horizontal="right" vertical="center"/>
    </xf>
    <xf numFmtId="164" fontId="26" fillId="0" borderId="18" xfId="0" applyNumberFormat="1" applyFont="1" applyFill="1" applyBorder="1" applyAlignment="1">
      <alignment horizontal="right" vertical="center"/>
    </xf>
    <xf numFmtId="164" fontId="26" fillId="0" borderId="10" xfId="0" applyNumberFormat="1" applyFont="1" applyFill="1" applyBorder="1" applyAlignment="1">
      <alignment horizontal="right" vertical="center"/>
    </xf>
    <xf numFmtId="164" fontId="26" fillId="0" borderId="19" xfId="0" applyNumberFormat="1" applyFont="1" applyFill="1" applyBorder="1" applyAlignment="1">
      <alignment horizontal="right" vertical="center"/>
    </xf>
    <xf numFmtId="164" fontId="26" fillId="0" borderId="20" xfId="0" applyNumberFormat="1" applyFont="1" applyFill="1" applyBorder="1" applyAlignment="1">
      <alignment horizontal="right" vertical="center"/>
    </xf>
    <xf numFmtId="164" fontId="26" fillId="0" borderId="21" xfId="0" applyNumberFormat="1" applyFont="1" applyFill="1" applyBorder="1" applyAlignment="1">
      <alignment horizontal="right" vertical="center"/>
    </xf>
    <xf numFmtId="0" fontId="44" fillId="0" borderId="29" xfId="0" applyFont="1" applyBorder="1"/>
    <xf numFmtId="0" fontId="22" fillId="0" borderId="29" xfId="0" applyFont="1" applyBorder="1"/>
    <xf numFmtId="0" fontId="22" fillId="0" borderId="24" xfId="0" applyFont="1" applyFill="1" applyBorder="1" applyAlignment="1">
      <alignment horizontal="left" vertical="center" indent="1"/>
    </xf>
    <xf numFmtId="0" fontId="24" fillId="19" borderId="10" xfId="0" applyFont="1" applyFill="1" applyBorder="1" applyAlignment="1">
      <alignment horizontal="left" vertical="center" shrinkToFit="1"/>
    </xf>
    <xf numFmtId="164" fontId="24" fillId="19" borderId="25" xfId="0" applyNumberFormat="1" applyFont="1" applyFill="1" applyBorder="1"/>
    <xf numFmtId="0" fontId="22" fillId="19" borderId="10" xfId="0" applyFont="1" applyFill="1" applyBorder="1" applyAlignment="1">
      <alignment horizontal="left"/>
    </xf>
    <xf numFmtId="0" fontId="22" fillId="19" borderId="10" xfId="0" applyFont="1" applyFill="1" applyBorder="1" applyAlignment="1">
      <alignment horizontal="left" vertical="center" shrinkToFit="1"/>
    </xf>
    <xf numFmtId="172" fontId="26" fillId="0" borderId="20" xfId="0" applyNumberFormat="1" applyFont="1" applyFill="1" applyBorder="1" applyAlignment="1">
      <alignment horizontal="right"/>
    </xf>
    <xf numFmtId="172" fontId="26" fillId="0" borderId="28" xfId="0" applyNumberFormat="1" applyFont="1" applyFill="1" applyBorder="1" applyAlignment="1">
      <alignment horizontal="right"/>
    </xf>
    <xf numFmtId="3" fontId="26" fillId="0" borderId="28" xfId="0" applyNumberFormat="1" applyFont="1" applyFill="1" applyBorder="1" applyAlignment="1">
      <alignment horizontal="right"/>
    </xf>
    <xf numFmtId="164" fontId="26" fillId="0" borderId="28" xfId="0" applyNumberFormat="1" applyFont="1" applyFill="1" applyBorder="1" applyAlignment="1">
      <alignment horizontal="right"/>
    </xf>
    <xf numFmtId="3" fontId="26" fillId="0" borderId="18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/>
    <xf numFmtId="164" fontId="65" fillId="19" borderId="18" xfId="0" applyNumberFormat="1" applyFont="1" applyFill="1" applyBorder="1"/>
    <xf numFmtId="164" fontId="65" fillId="19" borderId="10" xfId="0" applyNumberFormat="1" applyFont="1" applyFill="1" applyBorder="1"/>
    <xf numFmtId="164" fontId="66" fillId="19" borderId="17" xfId="0" applyNumberFormat="1" applyFont="1" applyFill="1" applyBorder="1"/>
    <xf numFmtId="164" fontId="66" fillId="19" borderId="18" xfId="0" applyNumberFormat="1" applyFont="1" applyFill="1" applyBorder="1"/>
    <xf numFmtId="164" fontId="66" fillId="19" borderId="10" xfId="0" applyNumberFormat="1" applyFont="1" applyFill="1" applyBorder="1"/>
    <xf numFmtId="0" fontId="48" fillId="0" borderId="0" xfId="0" applyFont="1" applyFill="1" applyAlignment="1">
      <alignment horizontal="left" vertical="top"/>
    </xf>
    <xf numFmtId="0" fontId="20" fillId="0" borderId="0" xfId="0" applyFont="1" applyFill="1"/>
    <xf numFmtId="49" fontId="20" fillId="0" borderId="0" xfId="0" applyNumberFormat="1" applyFont="1" applyFill="1" applyAlignment="1">
      <alignment horizontal="right" vertical="center"/>
    </xf>
    <xf numFmtId="0" fontId="64" fillId="0" borderId="0" xfId="0" applyFont="1" applyFill="1"/>
    <xf numFmtId="49" fontId="46" fillId="18" borderId="0" xfId="0" applyNumberFormat="1" applyFont="1" applyFill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0" fontId="47" fillId="0" borderId="0" xfId="0" applyFont="1" applyBorder="1" applyAlignment="1">
      <alignment horizontal="right"/>
    </xf>
    <xf numFmtId="0" fontId="47" fillId="18" borderId="0" xfId="0" applyFont="1" applyFill="1" applyBorder="1" applyAlignment="1">
      <alignment horizontal="left" vertical="center" indent="1"/>
    </xf>
    <xf numFmtId="0" fontId="46" fillId="0" borderId="0" xfId="0" applyFont="1" applyBorder="1" applyAlignment="1"/>
    <xf numFmtId="49" fontId="46" fillId="0" borderId="0" xfId="44" applyNumberFormat="1" applyFont="1" applyAlignment="1">
      <alignment horizontal="left" vertical="center"/>
    </xf>
    <xf numFmtId="49" fontId="47" fillId="18" borderId="0" xfId="0" applyNumberFormat="1" applyFont="1" applyFill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67" fillId="18" borderId="0" xfId="0" applyFont="1" applyFill="1" applyBorder="1"/>
    <xf numFmtId="0" fontId="46" fillId="0" borderId="0" xfId="0" applyFont="1" applyBorder="1"/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Fill="1" applyAlignment="1">
      <alignment horizontal="left" vertical="top" indent="1"/>
    </xf>
    <xf numFmtId="0" fontId="47" fillId="0" borderId="0" xfId="0" applyFont="1" applyFill="1" applyAlignment="1">
      <alignment horizontal="left" vertical="top"/>
    </xf>
    <xf numFmtId="0" fontId="22" fillId="0" borderId="26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/>
    </xf>
    <xf numFmtId="0" fontId="24" fillId="20" borderId="24" xfId="0" applyFont="1" applyFill="1" applyBorder="1" applyAlignment="1">
      <alignment horizontal="right" vertical="top" wrapText="1"/>
    </xf>
    <xf numFmtId="22" fontId="24" fillId="0" borderId="0" xfId="0" applyNumberFormat="1" applyFont="1" applyFill="1" applyBorder="1" applyAlignment="1">
      <alignment horizontal="center" wrapText="1"/>
    </xf>
    <xf numFmtId="166" fontId="22" fillId="0" borderId="29" xfId="0" applyNumberFormat="1" applyFont="1" applyFill="1" applyBorder="1" applyAlignment="1"/>
    <xf numFmtId="3" fontId="22" fillId="0" borderId="29" xfId="0" applyNumberFormat="1" applyFont="1" applyFill="1" applyBorder="1"/>
    <xf numFmtId="0" fontId="24" fillId="20" borderId="29" xfId="0" applyFont="1" applyFill="1" applyBorder="1" applyAlignment="1">
      <alignment horizontal="right" vertical="top" wrapText="1"/>
    </xf>
    <xf numFmtId="0" fontId="22" fillId="20" borderId="29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0" fontId="24" fillId="20" borderId="18" xfId="0" applyFont="1" applyFill="1" applyBorder="1"/>
    <xf numFmtId="0" fontId="24" fillId="20" borderId="18" xfId="0" applyFont="1" applyFill="1" applyBorder="1" applyAlignment="1">
      <alignment vertical="center" wrapText="1"/>
    </xf>
    <xf numFmtId="9" fontId="24" fillId="19" borderId="18" xfId="41" applyFont="1" applyFill="1" applyBorder="1"/>
    <xf numFmtId="9" fontId="22" fillId="0" borderId="18" xfId="41" applyFont="1" applyFill="1" applyBorder="1"/>
    <xf numFmtId="9" fontId="22" fillId="0" borderId="28" xfId="41" applyFont="1" applyFill="1" applyBorder="1"/>
    <xf numFmtId="0" fontId="22" fillId="0" borderId="20" xfId="0" applyFont="1" applyFill="1" applyBorder="1" applyAlignment="1">
      <alignment horizontal="left" indent="1"/>
    </xf>
    <xf numFmtId="166" fontId="27" fillId="0" borderId="0" xfId="0" applyNumberFormat="1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0" fontId="71" fillId="18" borderId="0" xfId="0" applyFont="1" applyFill="1" applyBorder="1"/>
    <xf numFmtId="49" fontId="26" fillId="0" borderId="0" xfId="0" applyNumberFormat="1" applyFont="1" applyFill="1" applyBorder="1" applyAlignment="1">
      <alignment horizontal="right"/>
    </xf>
    <xf numFmtId="0" fontId="72" fillId="18" borderId="0" xfId="0" applyNumberFormat="1" applyFont="1" applyFill="1" applyBorder="1" applyAlignment="1">
      <alignment horizontal="right"/>
    </xf>
    <xf numFmtId="0" fontId="26" fillId="0" borderId="0" xfId="0" quotePrefix="1" applyFont="1" applyFill="1" applyBorder="1"/>
    <xf numFmtId="0" fontId="26" fillId="0" borderId="0" xfId="0" applyFont="1" applyFill="1" applyBorder="1" applyAlignment="1">
      <alignment horizontal="right" vertical="top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textRotation="90"/>
    </xf>
    <xf numFmtId="169" fontId="22" fillId="0" borderId="20" xfId="0" applyNumberFormat="1" applyFont="1" applyFill="1" applyBorder="1" applyAlignment="1">
      <alignment horizontal="right"/>
    </xf>
    <xf numFmtId="0" fontId="20" fillId="0" borderId="0" xfId="0" applyFont="1" applyFill="1" applyBorder="1" applyAlignment="1"/>
    <xf numFmtId="0" fontId="42" fillId="0" borderId="0" xfId="0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38" fillId="0" borderId="0" xfId="0" applyFont="1" applyFill="1" applyBorder="1"/>
    <xf numFmtId="0" fontId="41" fillId="0" borderId="0" xfId="0" applyFont="1" applyFill="1" applyBorder="1" applyAlignment="1"/>
    <xf numFmtId="0" fontId="20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inden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 indent="1"/>
    </xf>
    <xf numFmtId="49" fontId="42" fillId="0" borderId="0" xfId="0" applyNumberFormat="1" applyFont="1" applyFill="1" applyAlignment="1">
      <alignment vertical="center"/>
    </xf>
    <xf numFmtId="0" fontId="24" fillId="20" borderId="18" xfId="0" applyFont="1" applyFill="1" applyBorder="1" applyAlignment="1">
      <alignment horizontal="center" vertical="center"/>
    </xf>
    <xf numFmtId="0" fontId="72" fillId="18" borderId="0" xfId="0" applyFont="1" applyFill="1"/>
    <xf numFmtId="0" fontId="22" fillId="0" borderId="0" xfId="0" applyFont="1" applyBorder="1"/>
    <xf numFmtId="0" fontId="46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24" fillId="20" borderId="18" xfId="0" applyFont="1" applyFill="1" applyBorder="1" applyAlignment="1">
      <alignment horizontal="center" vertical="center"/>
    </xf>
    <xf numFmtId="164" fontId="22" fillId="0" borderId="17" xfId="0" applyNumberFormat="1" applyFont="1" applyFill="1" applyBorder="1" applyAlignment="1">
      <alignment horizontal="right" vertical="center"/>
    </xf>
    <xf numFmtId="164" fontId="22" fillId="0" borderId="19" xfId="0" applyNumberFormat="1" applyFont="1" applyFill="1" applyBorder="1" applyAlignment="1">
      <alignment horizontal="right" vertical="center"/>
    </xf>
    <xf numFmtId="164" fontId="24" fillId="19" borderId="22" xfId="0" applyNumberFormat="1" applyFont="1" applyFill="1" applyBorder="1"/>
    <xf numFmtId="171" fontId="22" fillId="19" borderId="24" xfId="41" applyNumberFormat="1" applyFont="1" applyFill="1" applyBorder="1" applyAlignment="1"/>
    <xf numFmtId="164" fontId="24" fillId="19" borderId="24" xfId="0" applyNumberFormat="1" applyFont="1" applyFill="1" applyBorder="1"/>
    <xf numFmtId="171" fontId="22" fillId="19" borderId="11" xfId="41" applyNumberFormat="1" applyFont="1" applyFill="1" applyBorder="1" applyAlignment="1"/>
    <xf numFmtId="171" fontId="22" fillId="19" borderId="24" xfId="0" applyNumberFormat="1" applyFont="1" applyFill="1" applyBorder="1" applyAlignment="1">
      <alignment vertical="center"/>
    </xf>
    <xf numFmtId="0" fontId="22" fillId="18" borderId="11" xfId="0" applyFont="1" applyFill="1" applyBorder="1" applyAlignment="1">
      <alignment horizontal="left" indent="1"/>
    </xf>
    <xf numFmtId="164" fontId="22" fillId="19" borderId="24" xfId="0" applyNumberFormat="1" applyFont="1" applyFill="1" applyBorder="1"/>
    <xf numFmtId="164" fontId="22" fillId="18" borderId="33" xfId="0" applyNumberFormat="1" applyFont="1" applyFill="1" applyBorder="1"/>
    <xf numFmtId="164" fontId="22" fillId="18" borderId="34" xfId="0" applyNumberFormat="1" applyFont="1" applyFill="1" applyBorder="1"/>
    <xf numFmtId="164" fontId="22" fillId="18" borderId="35" xfId="0" applyNumberFormat="1" applyFont="1" applyFill="1" applyBorder="1"/>
    <xf numFmtId="164" fontId="26" fillId="18" borderId="36" xfId="0" applyNumberFormat="1" applyFont="1" applyFill="1" applyBorder="1"/>
    <xf numFmtId="164" fontId="26" fillId="18" borderId="34" xfId="0" applyNumberFormat="1" applyFont="1" applyFill="1" applyBorder="1"/>
    <xf numFmtId="164" fontId="26" fillId="18" borderId="37" xfId="0" applyNumberFormat="1" applyFont="1" applyFill="1" applyBorder="1"/>
    <xf numFmtId="164" fontId="26" fillId="18" borderId="33" xfId="0" applyNumberFormat="1" applyFont="1" applyFill="1" applyBorder="1"/>
    <xf numFmtId="164" fontId="26" fillId="18" borderId="35" xfId="0" applyNumberFormat="1" applyFont="1" applyFill="1" applyBorder="1"/>
    <xf numFmtId="0" fontId="22" fillId="18" borderId="12" xfId="0" applyFont="1" applyFill="1" applyBorder="1" applyAlignment="1">
      <alignment horizontal="left" indent="1"/>
    </xf>
    <xf numFmtId="164" fontId="22" fillId="18" borderId="23" xfId="0" applyNumberFormat="1" applyFont="1" applyFill="1" applyBorder="1"/>
    <xf numFmtId="164" fontId="22" fillId="18" borderId="29" xfId="0" applyNumberFormat="1" applyFont="1" applyFill="1" applyBorder="1"/>
    <xf numFmtId="164" fontId="22" fillId="18" borderId="12" xfId="0" applyNumberFormat="1" applyFont="1" applyFill="1" applyBorder="1"/>
    <xf numFmtId="164" fontId="26" fillId="18" borderId="29" xfId="0" applyNumberFormat="1" applyFont="1" applyFill="1" applyBorder="1"/>
    <xf numFmtId="164" fontId="26" fillId="18" borderId="23" xfId="0" applyNumberFormat="1" applyFont="1" applyFill="1" applyBorder="1"/>
    <xf numFmtId="164" fontId="26" fillId="18" borderId="12" xfId="0" applyNumberFormat="1" applyFont="1" applyFill="1" applyBorder="1"/>
    <xf numFmtId="164" fontId="22" fillId="19" borderId="29" xfId="0" applyNumberFormat="1" applyFont="1" applyFill="1" applyBorder="1"/>
    <xf numFmtId="3" fontId="23" fillId="0" borderId="0" xfId="0" applyNumberFormat="1" applyFont="1" applyFill="1" applyBorder="1"/>
    <xf numFmtId="0" fontId="73" fillId="0" borderId="0" xfId="0" applyFont="1" applyFill="1" applyBorder="1"/>
    <xf numFmtId="0" fontId="62" fillId="0" borderId="0" xfId="0" applyFont="1" applyFill="1" applyBorder="1" applyAlignment="1">
      <alignment horizontal="center"/>
    </xf>
    <xf numFmtId="49" fontId="6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justify" vertical="top" wrapText="1"/>
    </xf>
    <xf numFmtId="0" fontId="47" fillId="0" borderId="0" xfId="0" applyFont="1" applyAlignment="1">
      <alignment horizontal="justify" vertical="top" wrapText="1"/>
    </xf>
    <xf numFmtId="0" fontId="47" fillId="0" borderId="0" xfId="0" applyFont="1" applyFill="1" applyAlignment="1">
      <alignment horizontal="justify" vertical="top" wrapText="1"/>
    </xf>
    <xf numFmtId="0" fontId="24" fillId="19" borderId="11" xfId="0" applyFont="1" applyFill="1" applyBorder="1" applyAlignment="1">
      <alignment horizontal="left" vertical="center" wrapText="1"/>
    </xf>
    <xf numFmtId="0" fontId="24" fillId="19" borderId="13" xfId="0" applyFont="1" applyFill="1" applyBorder="1" applyAlignment="1">
      <alignment horizontal="left" vertical="center" wrapText="1"/>
    </xf>
    <xf numFmtId="164" fontId="24" fillId="19" borderId="17" xfId="0" applyNumberFormat="1" applyFont="1" applyFill="1" applyBorder="1" applyAlignment="1">
      <alignment horizontal="center"/>
    </xf>
    <xf numFmtId="164" fontId="24" fillId="19" borderId="18" xfId="0" applyNumberFormat="1" applyFont="1" applyFill="1" applyBorder="1" applyAlignment="1">
      <alignment horizontal="center"/>
    </xf>
    <xf numFmtId="164" fontId="24" fillId="19" borderId="10" xfId="0" applyNumberFormat="1" applyFont="1" applyFill="1" applyBorder="1" applyAlignment="1">
      <alignment horizontal="center"/>
    </xf>
    <xf numFmtId="0" fontId="24" fillId="20" borderId="11" xfId="0" applyFont="1" applyFill="1" applyBorder="1" applyAlignment="1">
      <alignment horizontal="center" vertical="center"/>
    </xf>
    <xf numFmtId="0" fontId="24" fillId="20" borderId="12" xfId="0" applyFont="1" applyFill="1" applyBorder="1" applyAlignment="1">
      <alignment horizontal="center" vertical="center"/>
    </xf>
    <xf numFmtId="0" fontId="24" fillId="20" borderId="14" xfId="0" applyFont="1" applyFill="1" applyBorder="1" applyAlignment="1">
      <alignment horizontal="center" vertical="center"/>
    </xf>
    <xf numFmtId="0" fontId="24" fillId="20" borderId="15" xfId="0" applyFont="1" applyFill="1" applyBorder="1" applyAlignment="1">
      <alignment horizontal="center" vertical="center"/>
    </xf>
    <xf numFmtId="0" fontId="24" fillId="20" borderId="16" xfId="0" applyFont="1" applyFill="1" applyBorder="1" applyAlignment="1">
      <alignment horizontal="center" vertical="center"/>
    </xf>
    <xf numFmtId="164" fontId="65" fillId="19" borderId="17" xfId="0" applyNumberFormat="1" applyFont="1" applyFill="1" applyBorder="1" applyAlignment="1">
      <alignment horizontal="center"/>
    </xf>
    <xf numFmtId="164" fontId="65" fillId="19" borderId="18" xfId="0" applyNumberFormat="1" applyFont="1" applyFill="1" applyBorder="1" applyAlignment="1">
      <alignment horizontal="center"/>
    </xf>
    <xf numFmtId="164" fontId="65" fillId="19" borderId="10" xfId="0" applyNumberFormat="1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 vertical="center"/>
    </xf>
    <xf numFmtId="0" fontId="24" fillId="20" borderId="23" xfId="0" applyFont="1" applyFill="1" applyBorder="1" applyAlignment="1">
      <alignment horizontal="center" vertical="center"/>
    </xf>
    <xf numFmtId="164" fontId="24" fillId="19" borderId="22" xfId="0" applyNumberFormat="1" applyFont="1" applyFill="1" applyBorder="1" applyAlignment="1">
      <alignment horizontal="right" vertical="center"/>
    </xf>
    <xf numFmtId="164" fontId="24" fillId="19" borderId="23" xfId="0" applyNumberFormat="1" applyFont="1" applyFill="1" applyBorder="1" applyAlignment="1">
      <alignment horizontal="right" vertical="center"/>
    </xf>
    <xf numFmtId="0" fontId="24" fillId="19" borderId="12" xfId="0" applyFont="1" applyFill="1" applyBorder="1" applyAlignment="1">
      <alignment horizontal="left" vertical="center" wrapText="1"/>
    </xf>
    <xf numFmtId="164" fontId="24" fillId="19" borderId="25" xfId="0" applyNumberFormat="1" applyFont="1" applyFill="1" applyBorder="1" applyAlignment="1">
      <alignment horizontal="right" vertical="center"/>
    </xf>
    <xf numFmtId="0" fontId="22" fillId="20" borderId="23" xfId="0" applyFont="1" applyFill="1" applyBorder="1" applyAlignment="1">
      <alignment horizontal="center" vertical="center" wrapText="1"/>
    </xf>
    <xf numFmtId="0" fontId="22" fillId="20" borderId="29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center" wrapText="1"/>
    </xf>
    <xf numFmtId="0" fontId="24" fillId="20" borderId="22" xfId="0" applyFont="1" applyFill="1" applyBorder="1" applyAlignment="1">
      <alignment horizontal="center" vertical="center" wrapText="1"/>
    </xf>
    <xf numFmtId="0" fontId="24" fillId="20" borderId="24" xfId="0" applyFont="1" applyFill="1" applyBorder="1" applyAlignment="1">
      <alignment horizontal="center" vertical="center" wrapText="1"/>
    </xf>
    <xf numFmtId="0" fontId="24" fillId="20" borderId="11" xfId="0" applyFont="1" applyFill="1" applyBorder="1" applyAlignment="1">
      <alignment horizontal="center" vertical="center" wrapText="1"/>
    </xf>
    <xf numFmtId="164" fontId="57" fillId="22" borderId="17" xfId="0" applyNumberFormat="1" applyFont="1" applyFill="1" applyBorder="1" applyAlignment="1">
      <alignment horizontal="center"/>
    </xf>
    <xf numFmtId="164" fontId="57" fillId="22" borderId="18" xfId="0" applyNumberFormat="1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 vertical="center" wrapText="1"/>
    </xf>
    <xf numFmtId="0" fontId="57" fillId="21" borderId="24" xfId="0" applyFont="1" applyFill="1" applyBorder="1" applyAlignment="1">
      <alignment horizontal="center" vertical="center" wrapText="1"/>
    </xf>
    <xf numFmtId="0" fontId="56" fillId="21" borderId="23" xfId="0" applyFont="1" applyFill="1" applyBorder="1" applyAlignment="1">
      <alignment horizontal="center" vertical="center" wrapText="1"/>
    </xf>
    <xf numFmtId="0" fontId="56" fillId="21" borderId="29" xfId="0" applyFont="1" applyFill="1" applyBorder="1" applyAlignment="1">
      <alignment horizontal="center" vertical="center" wrapText="1"/>
    </xf>
    <xf numFmtId="2" fontId="24" fillId="19" borderId="11" xfId="0" applyNumberFormat="1" applyFont="1" applyFill="1" applyBorder="1" applyAlignment="1">
      <alignment vertical="center" wrapText="1"/>
    </xf>
    <xf numFmtId="2" fontId="24" fillId="19" borderId="12" xfId="0" applyNumberFormat="1" applyFont="1" applyFill="1" applyBorder="1" applyAlignment="1">
      <alignment vertical="center" wrapText="1"/>
    </xf>
    <xf numFmtId="0" fontId="24" fillId="19" borderId="12" xfId="0" applyNumberFormat="1" applyFont="1" applyFill="1" applyBorder="1" applyAlignment="1">
      <alignment vertical="center" wrapText="1"/>
    </xf>
    <xf numFmtId="0" fontId="24" fillId="20" borderId="11" xfId="0" applyFont="1" applyFill="1" applyBorder="1" applyAlignment="1">
      <alignment horizontal="right" vertical="top" wrapText="1"/>
    </xf>
    <xf numFmtId="0" fontId="24" fillId="20" borderId="13" xfId="0" applyFont="1" applyFill="1" applyBorder="1" applyAlignment="1">
      <alignment horizontal="right" vertical="top" wrapText="1"/>
    </xf>
    <xf numFmtId="0" fontId="24" fillId="20" borderId="12" xfId="0" applyFont="1" applyFill="1" applyBorder="1" applyAlignment="1">
      <alignment horizontal="right" vertical="top" wrapText="1"/>
    </xf>
    <xf numFmtId="0" fontId="22" fillId="20" borderId="23" xfId="0" applyFont="1" applyFill="1" applyBorder="1" applyAlignment="1">
      <alignment horizontal="center" vertical="top" wrapText="1"/>
    </xf>
    <xf numFmtId="0" fontId="22" fillId="20" borderId="29" xfId="0" applyFont="1" applyFill="1" applyBorder="1" applyAlignment="1">
      <alignment horizontal="center" vertical="top" wrapText="1"/>
    </xf>
    <xf numFmtId="2" fontId="24" fillId="19" borderId="11" xfId="0" applyNumberFormat="1" applyFont="1" applyFill="1" applyBorder="1" applyAlignment="1">
      <alignment horizontal="left" vertical="center" wrapText="1"/>
    </xf>
    <xf numFmtId="2" fontId="24" fillId="19" borderId="12" xfId="0" applyNumberFormat="1" applyFont="1" applyFill="1" applyBorder="1" applyAlignment="1">
      <alignment horizontal="left" vertical="center" wrapText="1"/>
    </xf>
    <xf numFmtId="164" fontId="24" fillId="19" borderId="17" xfId="0" applyNumberFormat="1" applyFont="1" applyFill="1" applyBorder="1" applyAlignment="1">
      <alignment horizontal="center" vertical="center"/>
    </xf>
    <xf numFmtId="0" fontId="24" fillId="19" borderId="18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horizontal="center" vertical="center"/>
    </xf>
    <xf numFmtId="0" fontId="25" fillId="20" borderId="11" xfId="0" applyFont="1" applyFill="1" applyBorder="1" applyAlignment="1">
      <alignment horizontal="center" vertical="center" wrapText="1"/>
    </xf>
    <xf numFmtId="0" fontId="25" fillId="20" borderId="13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top" wrapText="1"/>
    </xf>
    <xf numFmtId="0" fontId="24" fillId="20" borderId="22" xfId="0" applyFont="1" applyFill="1" applyBorder="1" applyAlignment="1">
      <alignment horizontal="center" vertical="top" wrapText="1"/>
    </xf>
    <xf numFmtId="0" fontId="24" fillId="20" borderId="24" xfId="0" applyFont="1" applyFill="1" applyBorder="1" applyAlignment="1">
      <alignment horizontal="center" vertical="top" wrapText="1"/>
    </xf>
    <xf numFmtId="0" fontId="24" fillId="20" borderId="11" xfId="0" applyFont="1" applyFill="1" applyBorder="1" applyAlignment="1">
      <alignment horizontal="center" vertical="top" wrapText="1"/>
    </xf>
    <xf numFmtId="0" fontId="24" fillId="20" borderId="3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4" fontId="24" fillId="19" borderId="11" xfId="0" applyNumberFormat="1" applyFont="1" applyFill="1" applyBorder="1" applyAlignment="1">
      <alignment horizontal="left" vertical="center"/>
    </xf>
    <xf numFmtId="164" fontId="24" fillId="19" borderId="12" xfId="0" applyNumberFormat="1" applyFont="1" applyFill="1" applyBorder="1" applyAlignment="1">
      <alignment horizontal="left" vertical="center"/>
    </xf>
    <xf numFmtId="164" fontId="24" fillId="19" borderId="0" xfId="0" applyNumberFormat="1" applyFont="1" applyFill="1" applyBorder="1" applyAlignment="1">
      <alignment horizontal="center"/>
    </xf>
    <xf numFmtId="0" fontId="24" fillId="19" borderId="11" xfId="0" applyFont="1" applyFill="1" applyBorder="1" applyAlignment="1">
      <alignment horizontal="left" vertical="center"/>
    </xf>
    <xf numFmtId="0" fontId="24" fillId="19" borderId="12" xfId="0" applyFont="1" applyFill="1" applyBorder="1" applyAlignment="1">
      <alignment horizontal="left" vertical="center"/>
    </xf>
    <xf numFmtId="0" fontId="24" fillId="20" borderId="22" xfId="0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/>
    </xf>
    <xf numFmtId="0" fontId="22" fillId="20" borderId="23" xfId="0" applyFont="1" applyFill="1" applyBorder="1" applyAlignment="1">
      <alignment horizontal="center"/>
    </xf>
    <xf numFmtId="0" fontId="22" fillId="20" borderId="29" xfId="0" applyFont="1" applyFill="1" applyBorder="1" applyAlignment="1">
      <alignment horizontal="center"/>
    </xf>
    <xf numFmtId="0" fontId="24" fillId="20" borderId="17" xfId="0" applyFont="1" applyFill="1" applyBorder="1" applyAlignment="1">
      <alignment horizontal="center"/>
    </xf>
    <xf numFmtId="0" fontId="24" fillId="20" borderId="18" xfId="0" applyFont="1" applyFill="1" applyBorder="1" applyAlignment="1">
      <alignment horizontal="center"/>
    </xf>
    <xf numFmtId="0" fontId="24" fillId="20" borderId="11" xfId="0" applyFont="1" applyFill="1" applyBorder="1" applyAlignment="1">
      <alignment horizontal="center"/>
    </xf>
    <xf numFmtId="0" fontId="22" fillId="20" borderId="12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2" fillId="0" borderId="18" xfId="0" applyFont="1" applyFill="1" applyBorder="1" applyAlignment="1">
      <alignment horizontal="left" indent="1"/>
    </xf>
    <xf numFmtId="0" fontId="22" fillId="0" borderId="26" xfId="0" applyFont="1" applyFill="1" applyBorder="1" applyAlignment="1">
      <alignment horizontal="left" indent="1"/>
    </xf>
    <xf numFmtId="0" fontId="22" fillId="0" borderId="28" xfId="0" applyFont="1" applyFill="1" applyBorder="1" applyAlignment="1">
      <alignment horizontal="left" indent="1"/>
    </xf>
    <xf numFmtId="0" fontId="24" fillId="20" borderId="18" xfId="0" applyFont="1" applyFill="1" applyBorder="1" applyAlignment="1">
      <alignment horizontal="center" vertical="center"/>
    </xf>
    <xf numFmtId="0" fontId="24" fillId="20" borderId="29" xfId="0" applyFont="1" applyFill="1" applyBorder="1" applyAlignment="1">
      <alignment horizontal="center" vertical="center" wrapText="1"/>
    </xf>
    <xf numFmtId="0" fontId="24" fillId="19" borderId="18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22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</cellXfs>
  <cellStyles count="45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2" xfId="43" xr:uid="{00000000-0005-0000-0000-00001C000000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2558.0812500000002</c:v>
                </c:pt>
                <c:pt idx="1">
                  <c:v>2422.0693500000002</c:v>
                </c:pt>
                <c:pt idx="2">
                  <c:v>2259.24766</c:v>
                </c:pt>
                <c:pt idx="3">
                  <c:v>1857.02441</c:v>
                </c:pt>
                <c:pt idx="4">
                  <c:v>2659.2528500000003</c:v>
                </c:pt>
                <c:pt idx="5">
                  <c:v>2477.9530700000005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4141.9623469999979</c:v>
                </c:pt>
                <c:pt idx="1">
                  <c:v>3383.6725660000011</c:v>
                </c:pt>
                <c:pt idx="2">
                  <c:v>3270.4368379999992</c:v>
                </c:pt>
                <c:pt idx="3">
                  <c:v>2409.0082270000003</c:v>
                </c:pt>
                <c:pt idx="4">
                  <c:v>2070.4778420000002</c:v>
                </c:pt>
                <c:pt idx="5">
                  <c:v>2220.9535860000019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623.26305000000002</c:v>
                </c:pt>
                <c:pt idx="1">
                  <c:v>535.49879199999998</c:v>
                </c:pt>
                <c:pt idx="2">
                  <c:v>462.27432999999996</c:v>
                </c:pt>
                <c:pt idx="3">
                  <c:v>397.52820000000003</c:v>
                </c:pt>
                <c:pt idx="4">
                  <c:v>462.92633999999998</c:v>
                </c:pt>
                <c:pt idx="5">
                  <c:v>592.00824999999998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363.24294500000059</c:v>
                </c:pt>
                <c:pt idx="1">
                  <c:v>334.55956000000015</c:v>
                </c:pt>
                <c:pt idx="2">
                  <c:v>347.61819900000017</c:v>
                </c:pt>
                <c:pt idx="3">
                  <c:v>302.98089100000033</c:v>
                </c:pt>
                <c:pt idx="4">
                  <c:v>294.93758299999956</c:v>
                </c:pt>
                <c:pt idx="5">
                  <c:v>272.43518699999959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120.33940299999992</c:v>
                </c:pt>
                <c:pt idx="1">
                  <c:v>172.29550499999988</c:v>
                </c:pt>
                <c:pt idx="2">
                  <c:v>197.42383600000051</c:v>
                </c:pt>
                <c:pt idx="3">
                  <c:v>138.23236100000011</c:v>
                </c:pt>
                <c:pt idx="4">
                  <c:v>110.33603800000006</c:v>
                </c:pt>
                <c:pt idx="5">
                  <c:v>210.36958299999989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112.21346</c:v>
                </c:pt>
                <c:pt idx="1">
                  <c:v>113.04502000000001</c:v>
                </c:pt>
                <c:pt idx="2">
                  <c:v>110.35604000000001</c:v>
                </c:pt>
                <c:pt idx="3">
                  <c:v>137.68409</c:v>
                </c:pt>
                <c:pt idx="4">
                  <c:v>117.65761000000001</c:v>
                </c:pt>
                <c:pt idx="5">
                  <c:v>60.914519999999996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74.051712999999992</c:v>
                </c:pt>
                <c:pt idx="1">
                  <c:v>114.68980300000008</c:v>
                </c:pt>
                <c:pt idx="2">
                  <c:v>79.787316999999916</c:v>
                </c:pt>
                <c:pt idx="3">
                  <c:v>48.97415899999995</c:v>
                </c:pt>
                <c:pt idx="4">
                  <c:v>46.461657999999979</c:v>
                </c:pt>
                <c:pt idx="5">
                  <c:v>40.485750000000053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#,##0.0</c:formatCode>
                <c:ptCount val="12"/>
                <c:pt idx="0">
                  <c:v>61.970027999999836</c:v>
                </c:pt>
                <c:pt idx="1">
                  <c:v>102.65865300000061</c:v>
                </c:pt>
                <c:pt idx="2">
                  <c:v>228.03287999999978</c:v>
                </c:pt>
                <c:pt idx="3">
                  <c:v>324.74504600000165</c:v>
                </c:pt>
                <c:pt idx="4">
                  <c:v>281.02952400000208</c:v>
                </c:pt>
                <c:pt idx="5">
                  <c:v>242.14509499999937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6910720"/>
        <c:axId val="156912256"/>
      </c:barChart>
      <c:catAx>
        <c:axId val="156910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912256"/>
        <c:crossesAt val="-4000"/>
        <c:auto val="1"/>
        <c:lblAlgn val="ctr"/>
        <c:lblOffset val="100"/>
        <c:noMultiLvlLbl val="0"/>
      </c:catAx>
      <c:valAx>
        <c:axId val="156912256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1072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#,##0.0</c:formatCode>
                <c:ptCount val="3"/>
                <c:pt idx="0">
                  <c:v>155.85139000000035</c:v>
                </c:pt>
                <c:pt idx="1">
                  <c:v>184.06800000000001</c:v>
                </c:pt>
                <c:pt idx="2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477439.29600000003</c:v>
                </c:pt>
                <c:pt idx="2">
                  <c:v>0</c:v>
                </c:pt>
                <c:pt idx="3">
                  <c:v>80500.975999999995</c:v>
                </c:pt>
                <c:pt idx="4">
                  <c:v>16153.606999999996</c:v>
                </c:pt>
                <c:pt idx="5">
                  <c:v>0</c:v>
                </c:pt>
                <c:pt idx="6">
                  <c:v>3258.79</c:v>
                </c:pt>
                <c:pt idx="7">
                  <c:v>37123.081999999995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4.171732775297813E-2</c:v>
                </c:pt>
                <c:pt idx="1">
                  <c:v>4.1410440345594872E-2</c:v>
                </c:pt>
                <c:pt idx="2">
                  <c:v>5.1053728171615187E-2</c:v>
                </c:pt>
                <c:pt idx="3">
                  <c:v>4.7094152204347414E-2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23264"/>
        <c:axId val="168524800"/>
      </c:barChart>
      <c:catAx>
        <c:axId val="1685232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524800"/>
        <c:crosses val="autoZero"/>
        <c:auto val="1"/>
        <c:lblAlgn val="ctr"/>
        <c:lblOffset val="100"/>
        <c:noMultiLvlLbl val="0"/>
      </c:catAx>
      <c:valAx>
        <c:axId val="1685248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232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0.12117198657329414</c:v>
                </c:pt>
                <c:pt idx="2">
                  <c:v>0</c:v>
                </c:pt>
                <c:pt idx="3">
                  <c:v>5.893011098201735E-2</c:v>
                </c:pt>
                <c:pt idx="4">
                  <c:v>2.7195036687995229E-2</c:v>
                </c:pt>
                <c:pt idx="5">
                  <c:v>0</c:v>
                </c:pt>
                <c:pt idx="6">
                  <c:v>5.6567601672161856E-2</c:v>
                </c:pt>
                <c:pt idx="7">
                  <c:v>4.5711522362284908E-2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53472"/>
        <c:axId val="168231680"/>
      </c:barChart>
      <c:catAx>
        <c:axId val="16855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31680"/>
        <c:crosses val="autoZero"/>
        <c:auto val="1"/>
        <c:lblAlgn val="ctr"/>
        <c:lblOffset val="100"/>
        <c:noMultiLvlLbl val="0"/>
      </c:catAx>
      <c:valAx>
        <c:axId val="1682316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53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'7.10'!$K$32:$M$32</c:f>
              <c:numCache>
                <c:formatCode>#,##0.0</c:formatCode>
                <c:ptCount val="3"/>
                <c:pt idx="0">
                  <c:v>109961.67300000001</c:v>
                </c:pt>
                <c:pt idx="1">
                  <c:v>93037.172999999995</c:v>
                </c:pt>
                <c:pt idx="2">
                  <c:v>274440.45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'7.10'!$K$34:$M$34</c:f>
              <c:numCache>
                <c:formatCode>#,##0.0</c:formatCode>
                <c:ptCount val="3"/>
                <c:pt idx="0">
                  <c:v>27377.236999999994</c:v>
                </c:pt>
                <c:pt idx="1">
                  <c:v>27507.819</c:v>
                </c:pt>
                <c:pt idx="2">
                  <c:v>25615.919999999998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'7.10'!$K$35:$M$35</c:f>
              <c:numCache>
                <c:formatCode>#,##0.0</c:formatCode>
                <c:ptCount val="3"/>
                <c:pt idx="0">
                  <c:v>3806.873</c:v>
                </c:pt>
                <c:pt idx="1">
                  <c:v>2936.7930000000001</c:v>
                </c:pt>
                <c:pt idx="2">
                  <c:v>9409.9409999999953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'7.10'!$K$37:$M$37</c:f>
              <c:numCache>
                <c:formatCode>#,##0.0</c:formatCode>
                <c:ptCount val="3"/>
                <c:pt idx="0">
                  <c:v>1190.789</c:v>
                </c:pt>
                <c:pt idx="1">
                  <c:v>1098.7600000000002</c:v>
                </c:pt>
                <c:pt idx="2">
                  <c:v>969.2410000000001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'7.10'!$K$38:$M$38</c:f>
              <c:numCache>
                <c:formatCode>#,##0.0</c:formatCode>
                <c:ptCount val="3"/>
                <c:pt idx="0">
                  <c:v>14675.327000000001</c:v>
                </c:pt>
                <c:pt idx="1">
                  <c:v>12254.839</c:v>
                </c:pt>
                <c:pt idx="2">
                  <c:v>10192.915999999994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285312"/>
        <c:axId val="168286848"/>
      </c:barChart>
      <c:catAx>
        <c:axId val="1682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86848"/>
        <c:crosses val="autoZero"/>
        <c:auto val="1"/>
        <c:lblAlgn val="ctr"/>
        <c:lblOffset val="100"/>
        <c:noMultiLvlLbl val="0"/>
      </c:catAx>
      <c:valAx>
        <c:axId val="1682868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853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7.1254920659381729E-2</c:v>
                </c:pt>
                <c:pt idx="2">
                  <c:v>0</c:v>
                </c:pt>
                <c:pt idx="3">
                  <c:v>9.2492258730212884E-2</c:v>
                </c:pt>
                <c:pt idx="4">
                  <c:v>3.5197799340129565E-2</c:v>
                </c:pt>
                <c:pt idx="5">
                  <c:v>0</c:v>
                </c:pt>
                <c:pt idx="6">
                  <c:v>2.3975518175125221E-2</c:v>
                </c:pt>
                <c:pt idx="7">
                  <c:v>4.3781366952964758E-2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11808"/>
        <c:axId val="168325888"/>
      </c:barChart>
      <c:catAx>
        <c:axId val="168311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25888"/>
        <c:crosses val="autoZero"/>
        <c:auto val="1"/>
        <c:lblAlgn val="ctr"/>
        <c:lblOffset val="100"/>
        <c:noMultiLvlLbl val="0"/>
      </c:catAx>
      <c:valAx>
        <c:axId val="1683258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18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91808"/>
        <c:axId val="168393344"/>
      </c:barChart>
      <c:catAx>
        <c:axId val="16839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393344"/>
        <c:crosses val="autoZero"/>
        <c:auto val="1"/>
        <c:lblAlgn val="ctr"/>
        <c:lblOffset val="100"/>
        <c:noMultiLvlLbl val="0"/>
      </c:catAx>
      <c:valAx>
        <c:axId val="16839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3918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162458.40900000001</c:v>
                </c:pt>
                <c:pt idx="2">
                  <c:v>0</c:v>
                </c:pt>
                <c:pt idx="3">
                  <c:v>60170.135999999999</c:v>
                </c:pt>
                <c:pt idx="4">
                  <c:v>19981.624999999996</c:v>
                </c:pt>
                <c:pt idx="5">
                  <c:v>0</c:v>
                </c:pt>
                <c:pt idx="6">
                  <c:v>1728.837</c:v>
                </c:pt>
                <c:pt idx="7">
                  <c:v>85077.187999999951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2.6289643780808093E-2</c:v>
                </c:pt>
                <c:pt idx="1">
                  <c:v>6.094855945849334E-2</c:v>
                </c:pt>
                <c:pt idx="2">
                  <c:v>5.9970680943232255E-2</c:v>
                </c:pt>
                <c:pt idx="3">
                  <c:v>5.7276002056414331E-2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5200"/>
        <c:axId val="167716736"/>
      </c:barChart>
      <c:catAx>
        <c:axId val="1677152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16736"/>
        <c:crosses val="autoZero"/>
        <c:auto val="1"/>
        <c:lblAlgn val="ctr"/>
        <c:lblOffset val="100"/>
        <c:noMultiLvlLbl val="0"/>
      </c:catAx>
      <c:valAx>
        <c:axId val="1677167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15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2.461331247000929E-2</c:v>
                </c:pt>
                <c:pt idx="2">
                  <c:v>0</c:v>
                </c:pt>
                <c:pt idx="3">
                  <c:v>7.1366386283268593E-2</c:v>
                </c:pt>
                <c:pt idx="4">
                  <c:v>1.8641266011871743E-2</c:v>
                </c:pt>
                <c:pt idx="5">
                  <c:v>1.2804097311139564E-3</c:v>
                </c:pt>
                <c:pt idx="6">
                  <c:v>1.5673939629994846E-2</c:v>
                </c:pt>
                <c:pt idx="7">
                  <c:v>0.10201155630897421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65888"/>
        <c:axId val="167767424"/>
      </c:barChart>
      <c:catAx>
        <c:axId val="167765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7424"/>
        <c:crosses val="autoZero"/>
        <c:auto val="1"/>
        <c:lblAlgn val="ctr"/>
        <c:lblOffset val="100"/>
        <c:noMultiLvlLbl val="0"/>
      </c:catAx>
      <c:valAx>
        <c:axId val="16776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58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'7.11'!$K$32:$M$32</c:f>
              <c:numCache>
                <c:formatCode>#,##0.0</c:formatCode>
                <c:ptCount val="3"/>
                <c:pt idx="0">
                  <c:v>61554.457999999999</c:v>
                </c:pt>
                <c:pt idx="1">
                  <c:v>52178.593000000001</c:v>
                </c:pt>
                <c:pt idx="2">
                  <c:v>48725.358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'7.11'!$K$34:$M$34</c:f>
              <c:numCache>
                <c:formatCode>#,##0.0</c:formatCode>
                <c:ptCount val="3"/>
                <c:pt idx="0">
                  <c:v>20916.469000000005</c:v>
                </c:pt>
                <c:pt idx="1">
                  <c:v>20336.711000000003</c:v>
                </c:pt>
                <c:pt idx="2">
                  <c:v>18916.955999999991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'7.11'!$K$35:$M$35</c:f>
              <c:numCache>
                <c:formatCode>#,##0.0</c:formatCode>
                <c:ptCount val="3"/>
                <c:pt idx="0">
                  <c:v>7198.9930000000013</c:v>
                </c:pt>
                <c:pt idx="1">
                  <c:v>5725.7389999999987</c:v>
                </c:pt>
                <c:pt idx="2">
                  <c:v>7056.8929999999973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'7.11'!$K$37:$M$37</c:f>
              <c:numCache>
                <c:formatCode>#,##0.0</c:formatCode>
                <c:ptCount val="3"/>
                <c:pt idx="0">
                  <c:v>692.04700000000003</c:v>
                </c:pt>
                <c:pt idx="1">
                  <c:v>526.23199999999997</c:v>
                </c:pt>
                <c:pt idx="2">
                  <c:v>510.55799999999999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'7.11'!$K$38:$M$38</c:f>
              <c:numCache>
                <c:formatCode>#,##0.0</c:formatCode>
                <c:ptCount val="3"/>
                <c:pt idx="0">
                  <c:v>31945.783999999971</c:v>
                </c:pt>
                <c:pt idx="1">
                  <c:v>27994.896999999979</c:v>
                </c:pt>
                <c:pt idx="2">
                  <c:v>25136.506999999994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825408"/>
        <c:axId val="167826944"/>
      </c:barChart>
      <c:catAx>
        <c:axId val="1678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26944"/>
        <c:crosses val="autoZero"/>
        <c:auto val="1"/>
        <c:lblAlgn val="ctr"/>
        <c:lblOffset val="100"/>
        <c:noMultiLvlLbl val="0"/>
      </c:catAx>
      <c:valAx>
        <c:axId val="1678269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2540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'4.3'!$E$8:$G$8</c:f>
              <c:numCache>
                <c:formatCode>#,##0.0</c:formatCode>
                <c:ptCount val="3"/>
                <c:pt idx="0">
                  <c:v>44101.626000000069</c:v>
                </c:pt>
                <c:pt idx="1">
                  <c:v>35074.402999999962</c:v>
                </c:pt>
                <c:pt idx="2">
                  <c:v>46200.774000000078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'4.3'!$E$9:$G$9</c:f>
              <c:numCache>
                <c:formatCode>#,##0.0</c:formatCode>
                <c:ptCount val="3"/>
                <c:pt idx="0">
                  <c:v>44765.030999999988</c:v>
                </c:pt>
                <c:pt idx="1">
                  <c:v>36900.521999999997</c:v>
                </c:pt>
                <c:pt idx="2">
                  <c:v>61763.538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'4.3'!$E$10:$G$10</c:f>
              <c:numCache>
                <c:formatCode>#,##0.0</c:formatCode>
                <c:ptCount val="3"/>
                <c:pt idx="0">
                  <c:v>49365.704000000012</c:v>
                </c:pt>
                <c:pt idx="1">
                  <c:v>38361.11299999999</c:v>
                </c:pt>
                <c:pt idx="2">
                  <c:v>102405.27099999998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76640"/>
        <c:axId val="160578176"/>
      </c:barChart>
      <c:catAx>
        <c:axId val="16057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78176"/>
        <c:crosses val="autoZero"/>
        <c:auto val="1"/>
        <c:lblAlgn val="ctr"/>
        <c:lblOffset val="100"/>
        <c:noMultiLvlLbl val="0"/>
      </c:catAx>
      <c:valAx>
        <c:axId val="160578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7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2.4245932709620086E-2</c:v>
                </c:pt>
                <c:pt idx="2">
                  <c:v>0</c:v>
                </c:pt>
                <c:pt idx="3">
                  <c:v>6.91329728318337E-2</c:v>
                </c:pt>
                <c:pt idx="4">
                  <c:v>4.3538834839780147E-2</c:v>
                </c:pt>
                <c:pt idx="5">
                  <c:v>0</c:v>
                </c:pt>
                <c:pt idx="6">
                  <c:v>1.271937219499537E-2</c:v>
                </c:pt>
                <c:pt idx="7">
                  <c:v>0.10033637797514679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97088"/>
        <c:axId val="169098624"/>
      </c:barChart>
      <c:catAx>
        <c:axId val="16909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098624"/>
        <c:crosses val="autoZero"/>
        <c:auto val="1"/>
        <c:lblAlgn val="ctr"/>
        <c:lblOffset val="100"/>
        <c:noMultiLvlLbl val="0"/>
      </c:catAx>
      <c:valAx>
        <c:axId val="169098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097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8560"/>
        <c:axId val="168900096"/>
      </c:barChart>
      <c:catAx>
        <c:axId val="16889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900096"/>
        <c:crosses val="autoZero"/>
        <c:auto val="1"/>
        <c:lblAlgn val="ctr"/>
        <c:lblOffset val="100"/>
        <c:noMultiLvlLbl val="0"/>
      </c:catAx>
      <c:valAx>
        <c:axId val="168900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8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1189747.1979999999</c:v>
                </c:pt>
                <c:pt idx="2">
                  <c:v>0</c:v>
                </c:pt>
                <c:pt idx="3">
                  <c:v>87646.145000000019</c:v>
                </c:pt>
                <c:pt idx="4">
                  <c:v>185480.33699999997</c:v>
                </c:pt>
                <c:pt idx="5">
                  <c:v>6626.29</c:v>
                </c:pt>
                <c:pt idx="6">
                  <c:v>1670.454</c:v>
                </c:pt>
                <c:pt idx="7">
                  <c:v>100470.41199999995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9.8607634066471911E-2</c:v>
                </c:pt>
                <c:pt idx="1">
                  <c:v>0.12416623482839681</c:v>
                </c:pt>
                <c:pt idx="2">
                  <c:v>0.12786603445175224</c:v>
                </c:pt>
                <c:pt idx="3">
                  <c:v>0.18216792530339507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58688"/>
        <c:axId val="169060224"/>
      </c:barChart>
      <c:catAx>
        <c:axId val="1690586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060224"/>
        <c:crosses val="autoZero"/>
        <c:auto val="1"/>
        <c:lblAlgn val="ctr"/>
        <c:lblOffset val="100"/>
        <c:noMultiLvlLbl val="0"/>
      </c:catAx>
      <c:valAx>
        <c:axId val="1690602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05868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0.15715760549214827</c:v>
                </c:pt>
                <c:pt idx="2">
                  <c:v>0</c:v>
                </c:pt>
                <c:pt idx="3">
                  <c:v>0.20862128824405304</c:v>
                </c:pt>
                <c:pt idx="4">
                  <c:v>0.58962163418065039</c:v>
                </c:pt>
                <c:pt idx="5">
                  <c:v>3.8412291933418691E-2</c:v>
                </c:pt>
                <c:pt idx="6">
                  <c:v>1.780700960971595E-2</c:v>
                </c:pt>
                <c:pt idx="7">
                  <c:v>0.1195594489840659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16576"/>
        <c:axId val="169418112"/>
      </c:barChart>
      <c:catAx>
        <c:axId val="16941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418112"/>
        <c:crosses val="autoZero"/>
        <c:auto val="1"/>
        <c:lblAlgn val="ctr"/>
        <c:lblOffset val="100"/>
        <c:noMultiLvlLbl val="0"/>
      </c:catAx>
      <c:valAx>
        <c:axId val="169418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16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'7.12'!$K$32:$M$32</c:f>
              <c:numCache>
                <c:formatCode>#,##0.0</c:formatCode>
                <c:ptCount val="3"/>
                <c:pt idx="0">
                  <c:v>385546.79300000001</c:v>
                </c:pt>
                <c:pt idx="1">
                  <c:v>383586.50099999987</c:v>
                </c:pt>
                <c:pt idx="2">
                  <c:v>420613.90399999992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'7.12'!$K$34:$M$34</c:f>
              <c:numCache>
                <c:formatCode>#,##0.0</c:formatCode>
                <c:ptCount val="3"/>
                <c:pt idx="0">
                  <c:v>31681.694000000007</c:v>
                </c:pt>
                <c:pt idx="1">
                  <c:v>29502.810999999994</c:v>
                </c:pt>
                <c:pt idx="2">
                  <c:v>26461.640000000018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'7.12'!$K$35:$M$35</c:f>
              <c:numCache>
                <c:formatCode>#,##0.0</c:formatCode>
                <c:ptCount val="3"/>
                <c:pt idx="0">
                  <c:v>45627.583999999988</c:v>
                </c:pt>
                <c:pt idx="1">
                  <c:v>43777.22</c:v>
                </c:pt>
                <c:pt idx="2">
                  <c:v>96075.532999999981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'7.12'!$K$36:$M$36</c:f>
              <c:numCache>
                <c:formatCode>#,##0.0</c:formatCode>
                <c:ptCount val="3"/>
                <c:pt idx="0">
                  <c:v>6203.08</c:v>
                </c:pt>
                <c:pt idx="1">
                  <c:v>423.21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'7.12'!$K$37:$M$37</c:f>
              <c:numCache>
                <c:formatCode>#,##0.0</c:formatCode>
                <c:ptCount val="3"/>
                <c:pt idx="0">
                  <c:v>602.66599999999994</c:v>
                </c:pt>
                <c:pt idx="1">
                  <c:v>589.89499999999998</c:v>
                </c:pt>
                <c:pt idx="2">
                  <c:v>477.89300000000003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'7.12'!$K$38:$M$38</c:f>
              <c:numCache>
                <c:formatCode>#,##0.0</c:formatCode>
                <c:ptCount val="3"/>
                <c:pt idx="0">
                  <c:v>37639.796000000089</c:v>
                </c:pt>
                <c:pt idx="1">
                  <c:v>33524.60399999997</c:v>
                </c:pt>
                <c:pt idx="2">
                  <c:v>29306.011999999904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152512"/>
        <c:axId val="169154048"/>
      </c:barChart>
      <c:catAx>
        <c:axId val="1691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154048"/>
        <c:crosses val="autoZero"/>
        <c:auto val="1"/>
        <c:lblAlgn val="ctr"/>
        <c:lblOffset val="100"/>
        <c:noMultiLvlLbl val="0"/>
      </c:catAx>
      <c:valAx>
        <c:axId val="1691540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525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0.17756255697522583</c:v>
                </c:pt>
                <c:pt idx="2">
                  <c:v>0</c:v>
                </c:pt>
                <c:pt idx="3">
                  <c:v>0.10070175944259058</c:v>
                </c:pt>
                <c:pt idx="4">
                  <c:v>0.40415120185018799</c:v>
                </c:pt>
                <c:pt idx="5">
                  <c:v>2.0952283562992058E-2</c:v>
                </c:pt>
                <c:pt idx="6">
                  <c:v>1.2289837712068168E-2</c:v>
                </c:pt>
                <c:pt idx="7">
                  <c:v>0.11849048459089556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70816"/>
        <c:axId val="169172352"/>
      </c:barChart>
      <c:catAx>
        <c:axId val="16917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172352"/>
        <c:crosses val="autoZero"/>
        <c:auto val="1"/>
        <c:lblAlgn val="ctr"/>
        <c:lblOffset val="100"/>
        <c:noMultiLvlLbl val="0"/>
      </c:catAx>
      <c:valAx>
        <c:axId val="1691723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708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54912"/>
        <c:axId val="169256448"/>
      </c:barChart>
      <c:catAx>
        <c:axId val="16925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56448"/>
        <c:crosses val="autoZero"/>
        <c:auto val="1"/>
        <c:lblAlgn val="ctr"/>
        <c:lblOffset val="100"/>
        <c:noMultiLvlLbl val="0"/>
      </c:catAx>
      <c:valAx>
        <c:axId val="169256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54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3576257.37</c:v>
                </c:pt>
                <c:pt idx="2">
                  <c:v>965419.38</c:v>
                </c:pt>
                <c:pt idx="3">
                  <c:v>34774.691999999995</c:v>
                </c:pt>
                <c:pt idx="4">
                  <c:v>64714.957000000009</c:v>
                </c:pt>
                <c:pt idx="5">
                  <c:v>0</c:v>
                </c:pt>
                <c:pt idx="6">
                  <c:v>39460.067999999992</c:v>
                </c:pt>
                <c:pt idx="7">
                  <c:v>62761.776999999987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0.22426284951404329</c:v>
                </c:pt>
                <c:pt idx="1">
                  <c:v>6.7631952554726482E-2</c:v>
                </c:pt>
                <c:pt idx="2">
                  <c:v>7.0616198083401208E-2</c:v>
                </c:pt>
                <c:pt idx="3">
                  <c:v>6.7948720141064636E-2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67040"/>
        <c:axId val="169368576"/>
      </c:barChart>
      <c:catAx>
        <c:axId val="1693670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368576"/>
        <c:crosses val="autoZero"/>
        <c:auto val="1"/>
        <c:lblAlgn val="ctr"/>
        <c:lblOffset val="100"/>
        <c:noMultiLvlLbl val="0"/>
      </c:catAx>
      <c:valAx>
        <c:axId val="1693685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670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'4.3'!$E$17:$G$17</c:f>
              <c:numCache>
                <c:formatCode>#,##0.0</c:formatCode>
                <c:ptCount val="3"/>
                <c:pt idx="0">
                  <c:v>137684.09</c:v>
                </c:pt>
                <c:pt idx="1">
                  <c:v>117657.61</c:v>
                </c:pt>
                <c:pt idx="2">
                  <c:v>60914.52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02752"/>
        <c:axId val="157024640"/>
      </c:barChart>
      <c:catAx>
        <c:axId val="16060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24640"/>
        <c:crosses val="autoZero"/>
        <c:auto val="1"/>
        <c:lblAlgn val="ctr"/>
        <c:lblOffset val="100"/>
        <c:noMultiLvlLbl val="0"/>
      </c:catAx>
      <c:valAx>
        <c:axId val="15702464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02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0.42271567340729116</c:v>
                </c:pt>
                <c:pt idx="2">
                  <c:v>0.61972863953061974</c:v>
                </c:pt>
                <c:pt idx="3">
                  <c:v>4.8161151334221955E-2</c:v>
                </c:pt>
                <c:pt idx="4">
                  <c:v>7.0752762111453163E-2</c:v>
                </c:pt>
                <c:pt idx="5">
                  <c:v>0</c:v>
                </c:pt>
                <c:pt idx="6">
                  <c:v>0.25573269922623171</c:v>
                </c:pt>
                <c:pt idx="7">
                  <c:v>7.8804573456376245E-2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80864"/>
        <c:axId val="169403136"/>
      </c:barChart>
      <c:catAx>
        <c:axId val="16938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403136"/>
        <c:crosses val="autoZero"/>
        <c:auto val="1"/>
        <c:lblAlgn val="ctr"/>
        <c:lblOffset val="100"/>
        <c:noMultiLvlLbl val="0"/>
      </c:catAx>
      <c:valAx>
        <c:axId val="1694031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'7.13'!$K$32:$M$32</c:f>
              <c:numCache>
                <c:formatCode>#,##0.0</c:formatCode>
                <c:ptCount val="3"/>
                <c:pt idx="0">
                  <c:v>1387892.023</c:v>
                </c:pt>
                <c:pt idx="1">
                  <c:v>1120584.0860000001</c:v>
                </c:pt>
                <c:pt idx="2">
                  <c:v>1067781.2609999997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'7.13'!$K$33:$M$33</c:f>
              <c:numCache>
                <c:formatCode>#,##0.0</c:formatCode>
                <c:ptCount val="3"/>
                <c:pt idx="0">
                  <c:v>225530.54</c:v>
                </c:pt>
                <c:pt idx="1">
                  <c:v>304505.23</c:v>
                </c:pt>
                <c:pt idx="2">
                  <c:v>435383.61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'7.13'!$K$34:$M$34</c:f>
              <c:numCache>
                <c:formatCode>#,##0.0</c:formatCode>
                <c:ptCount val="3"/>
                <c:pt idx="0">
                  <c:v>13623.041000000001</c:v>
                </c:pt>
                <c:pt idx="1">
                  <c:v>11292.581999999997</c:v>
                </c:pt>
                <c:pt idx="2">
                  <c:v>9859.0689999999995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'7.13'!$K$35:$M$35</c:f>
              <c:numCache>
                <c:formatCode>#,##0.0</c:formatCode>
                <c:ptCount val="3"/>
                <c:pt idx="0">
                  <c:v>22013.988000000005</c:v>
                </c:pt>
                <c:pt idx="1">
                  <c:v>17278.774000000001</c:v>
                </c:pt>
                <c:pt idx="2">
                  <c:v>25422.195000000007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'7.13'!$K$37:$M$37</c:f>
              <c:numCache>
                <c:formatCode>#,##0.0</c:formatCode>
                <c:ptCount val="3"/>
                <c:pt idx="0">
                  <c:v>13318.184999999998</c:v>
                </c:pt>
                <c:pt idx="1">
                  <c:v>15116.672999999997</c:v>
                </c:pt>
                <c:pt idx="2">
                  <c:v>11025.209999999997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'7.13'!$K$38:$M$38</c:f>
              <c:numCache>
                <c:formatCode>#,##0.0</c:formatCode>
                <c:ptCount val="3"/>
                <c:pt idx="0">
                  <c:v>23126.546999999999</c:v>
                </c:pt>
                <c:pt idx="1">
                  <c:v>21199.011000000006</c:v>
                </c:pt>
                <c:pt idx="2">
                  <c:v>18436.218999999986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657472"/>
        <c:axId val="169659008"/>
      </c:barChart>
      <c:catAx>
        <c:axId val="1696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659008"/>
        <c:crosses val="autoZero"/>
        <c:auto val="1"/>
        <c:lblAlgn val="ctr"/>
        <c:lblOffset val="100"/>
        <c:noMultiLvlLbl val="0"/>
      </c:catAx>
      <c:valAx>
        <c:axId val="169659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6574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0.53373473296357898</c:v>
                </c:pt>
                <c:pt idx="2">
                  <c:v>0.66467753022437148</c:v>
                </c:pt>
                <c:pt idx="3">
                  <c:v>3.9954668496534305E-2</c:v>
                </c:pt>
                <c:pt idx="4">
                  <c:v>0.14101024438635371</c:v>
                </c:pt>
                <c:pt idx="5">
                  <c:v>0</c:v>
                </c:pt>
                <c:pt idx="6">
                  <c:v>0.29031498731912059</c:v>
                </c:pt>
                <c:pt idx="7">
                  <c:v>7.4018541603230667E-2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37920"/>
        <c:axId val="169943808"/>
      </c:barChart>
      <c:catAx>
        <c:axId val="16993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943808"/>
        <c:crosses val="autoZero"/>
        <c:auto val="1"/>
        <c:lblAlgn val="ctr"/>
        <c:lblOffset val="100"/>
        <c:noMultiLvlLbl val="0"/>
      </c:catAx>
      <c:valAx>
        <c:axId val="1699438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9379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13824"/>
        <c:axId val="170015360"/>
      </c:barChart>
      <c:catAx>
        <c:axId val="17001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015360"/>
        <c:crosses val="autoZero"/>
        <c:auto val="1"/>
        <c:lblAlgn val="ctr"/>
        <c:lblOffset val="100"/>
        <c:noMultiLvlLbl val="0"/>
      </c:catAx>
      <c:valAx>
        <c:axId val="170015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00138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57517.629000000001</c:v>
                </c:pt>
                <c:pt idx="2">
                  <c:v>0</c:v>
                </c:pt>
                <c:pt idx="3">
                  <c:v>29586.829000000005</c:v>
                </c:pt>
                <c:pt idx="4">
                  <c:v>6199.7119999999995</c:v>
                </c:pt>
                <c:pt idx="5">
                  <c:v>0</c:v>
                </c:pt>
                <c:pt idx="6">
                  <c:v>28.436999999999998</c:v>
                </c:pt>
                <c:pt idx="7">
                  <c:v>67283.532999999967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7.2711774267178106E-2</c:v>
                </c:pt>
                <c:pt idx="1">
                  <c:v>4.3525938858283722E-2</c:v>
                </c:pt>
                <c:pt idx="2">
                  <c:v>5.4797642342433991E-2</c:v>
                </c:pt>
                <c:pt idx="3">
                  <c:v>6.0330760452024353E-2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6112"/>
        <c:axId val="166427648"/>
      </c:barChart>
      <c:catAx>
        <c:axId val="1664261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427648"/>
        <c:crosses val="autoZero"/>
        <c:auto val="1"/>
        <c:lblAlgn val="ctr"/>
        <c:lblOffset val="100"/>
        <c:noMultiLvlLbl val="0"/>
      </c:catAx>
      <c:valAx>
        <c:axId val="1664276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4261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1.3003934324671024E-2</c:v>
                </c:pt>
                <c:pt idx="2">
                  <c:v>0</c:v>
                </c:pt>
                <c:pt idx="3">
                  <c:v>3.8989859977143063E-2</c:v>
                </c:pt>
                <c:pt idx="4">
                  <c:v>6.9447279548678041E-3</c:v>
                </c:pt>
                <c:pt idx="5">
                  <c:v>0</c:v>
                </c:pt>
                <c:pt idx="6">
                  <c:v>6.6290158209564678E-4</c:v>
                </c:pt>
                <c:pt idx="7">
                  <c:v>7.6399792341622447E-2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74368"/>
        <c:axId val="169296640"/>
      </c:barChart>
      <c:catAx>
        <c:axId val="16927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296640"/>
        <c:crosses val="autoZero"/>
        <c:auto val="1"/>
        <c:lblAlgn val="ctr"/>
        <c:lblOffset val="100"/>
        <c:noMultiLvlLbl val="0"/>
      </c:catAx>
      <c:valAx>
        <c:axId val="1692966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743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'7.14'!$K$32:$M$32</c:f>
              <c:numCache>
                <c:formatCode>#,##0.0</c:formatCode>
                <c:ptCount val="3"/>
                <c:pt idx="0">
                  <c:v>19213.482</c:v>
                </c:pt>
                <c:pt idx="1">
                  <c:v>18768.616000000002</c:v>
                </c:pt>
                <c:pt idx="2">
                  <c:v>19535.530999999999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'7.14'!$K$34:$M$34</c:f>
              <c:numCache>
                <c:formatCode>#,##0.0</c:formatCode>
                <c:ptCount val="3"/>
                <c:pt idx="0">
                  <c:v>10817.137000000001</c:v>
                </c:pt>
                <c:pt idx="1">
                  <c:v>10177.163</c:v>
                </c:pt>
                <c:pt idx="2">
                  <c:v>8592.5290000000023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'7.14'!$K$35:$M$35</c:f>
              <c:numCache>
                <c:formatCode>#,##0.0</c:formatCode>
                <c:ptCount val="3"/>
                <c:pt idx="0">
                  <c:v>1802.0999999999997</c:v>
                </c:pt>
                <c:pt idx="1">
                  <c:v>1702.3789999999999</c:v>
                </c:pt>
                <c:pt idx="2">
                  <c:v>2695.2329999999997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'7.14'!$K$37:$M$37</c:f>
              <c:numCache>
                <c:formatCode>#,##0.0</c:formatCode>
                <c:ptCount val="3"/>
                <c:pt idx="0">
                  <c:v>11.025</c:v>
                </c:pt>
                <c:pt idx="1">
                  <c:v>10.545999999999999</c:v>
                </c:pt>
                <c:pt idx="2">
                  <c:v>6.8659999999999997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'7.14'!$K$38:$M$38</c:f>
              <c:numCache>
                <c:formatCode>#,##0.0</c:formatCode>
                <c:ptCount val="3"/>
                <c:pt idx="0">
                  <c:v>26236.160999999982</c:v>
                </c:pt>
                <c:pt idx="1">
                  <c:v>22098.447999999971</c:v>
                </c:pt>
                <c:pt idx="2">
                  <c:v>18948.924000000017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817792"/>
        <c:axId val="168819328"/>
      </c:barChart>
      <c:catAx>
        <c:axId val="1688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819328"/>
        <c:crosses val="autoZero"/>
        <c:auto val="1"/>
        <c:lblAlgn val="ctr"/>
        <c:lblOffset val="100"/>
        <c:noMultiLvlLbl val="0"/>
      </c:catAx>
      <c:valAx>
        <c:axId val="1688193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8177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8.5841574525754027E-3</c:v>
                </c:pt>
                <c:pt idx="2">
                  <c:v>0</c:v>
                </c:pt>
                <c:pt idx="3">
                  <c:v>3.3994030617399799E-2</c:v>
                </c:pt>
                <c:pt idx="4">
                  <c:v>1.3508823072307836E-2</c:v>
                </c:pt>
                <c:pt idx="5">
                  <c:v>0</c:v>
                </c:pt>
                <c:pt idx="6">
                  <c:v>2.0921624601340862E-4</c:v>
                </c:pt>
                <c:pt idx="7">
                  <c:v>7.9351306234889452E-2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57696"/>
        <c:axId val="169771776"/>
      </c:barChart>
      <c:catAx>
        <c:axId val="16975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771776"/>
        <c:crosses val="autoZero"/>
        <c:auto val="1"/>
        <c:lblAlgn val="ctr"/>
        <c:lblOffset val="100"/>
        <c:noMultiLvlLbl val="0"/>
      </c:catAx>
      <c:valAx>
        <c:axId val="1697717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576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82752"/>
        <c:axId val="169884288"/>
      </c:barChart>
      <c:catAx>
        <c:axId val="1698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884288"/>
        <c:crosses val="autoZero"/>
        <c:auto val="1"/>
        <c:lblAlgn val="ctr"/>
        <c:lblOffset val="100"/>
        <c:noMultiLvlLbl val="0"/>
      </c:catAx>
      <c:valAx>
        <c:axId val="169884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882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51520"/>
        <c:axId val="157073792"/>
      </c:barChart>
      <c:catAx>
        <c:axId val="15705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073792"/>
        <c:crosses val="autoZero"/>
        <c:auto val="1"/>
        <c:lblAlgn val="ctr"/>
        <c:lblOffset val="100"/>
        <c:noMultiLvlLbl val="0"/>
      </c:catAx>
      <c:valAx>
        <c:axId val="157073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0515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#,##0.0</c:formatCode>
                <c:ptCount val="12"/>
                <c:pt idx="0">
                  <c:v>-2514.4569999999999</c:v>
                </c:pt>
                <c:pt idx="1">
                  <c:v>-1952.095</c:v>
                </c:pt>
                <c:pt idx="2">
                  <c:v>-1680.8980000000001</c:v>
                </c:pt>
                <c:pt idx="3">
                  <c:v>-1475.7829999999999</c:v>
                </c:pt>
                <c:pt idx="4">
                  <c:v>-1774.018</c:v>
                </c:pt>
                <c:pt idx="5">
                  <c:v>-1620.145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#,##0.0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-24.807559000000001</c:v>
                </c:pt>
                <c:pt idx="4">
                  <c:v>-20.880217999999999</c:v>
                </c:pt>
                <c:pt idx="5">
                  <c:v>-46.349639000000003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#,##0.0</c:formatCode>
                <c:ptCount val="12"/>
                <c:pt idx="0">
                  <c:v>1692.4839999999999</c:v>
                </c:pt>
                <c:pt idx="1">
                  <c:v>1313.009</c:v>
                </c:pt>
                <c:pt idx="2">
                  <c:v>1218.885</c:v>
                </c:pt>
                <c:pt idx="3">
                  <c:v>1105.847</c:v>
                </c:pt>
                <c:pt idx="4">
                  <c:v>1002.193</c:v>
                </c:pt>
                <c:pt idx="5">
                  <c:v>713.46899999999994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#,##0.0</c:formatCode>
                <c:ptCount val="12"/>
                <c:pt idx="0">
                  <c:v>8.3830000000000002E-2</c:v>
                </c:pt>
                <c:pt idx="1">
                  <c:v>7.6990959999999999</c:v>
                </c:pt>
                <c:pt idx="2">
                  <c:v>0</c:v>
                </c:pt>
                <c:pt idx="3">
                  <c:v>0.178485</c:v>
                </c:pt>
                <c:pt idx="4">
                  <c:v>1.593467</c:v>
                </c:pt>
                <c:pt idx="5">
                  <c:v>1.029706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0116608"/>
        <c:axId val="170118144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'8'!$B$6:$G$6</c:f>
              <c:numCache>
                <c:formatCode>#,##0.0</c:formatCode>
                <c:ptCount val="6"/>
                <c:pt idx="0">
                  <c:v>-866.825558</c:v>
                </c:pt>
                <c:pt idx="1">
                  <c:v>-672.92486199999985</c:v>
                </c:pt>
                <c:pt idx="2">
                  <c:v>-495.15287100000023</c:v>
                </c:pt>
                <c:pt idx="3">
                  <c:v>-394.5650740000001</c:v>
                </c:pt>
                <c:pt idx="4">
                  <c:v>-791.11175100000003</c:v>
                </c:pt>
                <c:pt idx="5">
                  <c:v>-951.99593300000004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25568"/>
        <c:axId val="170124032"/>
      </c:lineChart>
      <c:catAx>
        <c:axId val="17011660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118144"/>
        <c:crosses val="autoZero"/>
        <c:auto val="1"/>
        <c:lblAlgn val="ctr"/>
        <c:lblOffset val="100"/>
        <c:noMultiLvlLbl val="0"/>
      </c:catAx>
      <c:valAx>
        <c:axId val="170118144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116608"/>
        <c:crosses val="autoZero"/>
        <c:crossBetween val="between"/>
        <c:majorUnit val="500"/>
        <c:minorUnit val="500"/>
      </c:valAx>
      <c:valAx>
        <c:axId val="170124032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170125568"/>
        <c:crosses val="max"/>
        <c:crossBetween val="between"/>
        <c:majorUnit val="500"/>
        <c:minorUnit val="500"/>
      </c:valAx>
      <c:catAx>
        <c:axId val="17012556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701240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26752"/>
        <c:axId val="170428288"/>
      </c:barChart>
      <c:catAx>
        <c:axId val="17042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428288"/>
        <c:crosses val="autoZero"/>
        <c:auto val="1"/>
        <c:lblAlgn val="ctr"/>
        <c:lblOffset val="100"/>
        <c:noMultiLvlLbl val="0"/>
      </c:catAx>
      <c:valAx>
        <c:axId val="170428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0426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201772.18757640693</c:v>
                </c:pt>
                <c:pt idx="1">
                  <c:v>197973.446781112</c:v>
                </c:pt>
                <c:pt idx="2">
                  <c:v>194861.84611342437</c:v>
                </c:pt>
                <c:pt idx="3">
                  <c:v>169940.86020052791</c:v>
                </c:pt>
                <c:pt idx="4">
                  <c:v>161285.76806769331</c:v>
                </c:pt>
                <c:pt idx="5">
                  <c:v>179591.88167608832</c:v>
                </c:pt>
                <c:pt idx="6">
                  <c:v>181011.61412375112</c:v>
                </c:pt>
                <c:pt idx="7">
                  <c:v>179920.0064567581</c:v>
                </c:pt>
                <c:pt idx="8">
                  <c:v>174664.26379751749</c:v>
                </c:pt>
                <c:pt idx="9">
                  <c:v>150224.65901496122</c:v>
                </c:pt>
                <c:pt idx="10">
                  <c:v>146431.49758365325</c:v>
                </c:pt>
                <c:pt idx="11">
                  <c:v>141732.69355923866</c:v>
                </c:pt>
                <c:pt idx="12">
                  <c:v>143112.11502400614</c:v>
                </c:pt>
                <c:pt idx="13">
                  <c:v>176037.4136517155</c:v>
                </c:pt>
                <c:pt idx="14">
                  <c:v>180710.58216761262</c:v>
                </c:pt>
                <c:pt idx="15">
                  <c:v>175928.99668222896</c:v>
                </c:pt>
                <c:pt idx="16">
                  <c:v>170153.07754561384</c:v>
                </c:pt>
                <c:pt idx="17">
                  <c:v>148832.18130600965</c:v>
                </c:pt>
                <c:pt idx="18">
                  <c:v>146928.82465473947</c:v>
                </c:pt>
                <c:pt idx="19">
                  <c:v>172289.54392884212</c:v>
                </c:pt>
                <c:pt idx="20">
                  <c:v>175613.07434723727</c:v>
                </c:pt>
                <c:pt idx="21">
                  <c:v>174287.56476253326</c:v>
                </c:pt>
                <c:pt idx="22">
                  <c:v>172755.87601098715</c:v>
                </c:pt>
                <c:pt idx="23">
                  <c:v>167592.41412254007</c:v>
                </c:pt>
                <c:pt idx="24">
                  <c:v>148836.49437409008</c:v>
                </c:pt>
                <c:pt idx="25">
                  <c:v>148572.84010669682</c:v>
                </c:pt>
                <c:pt idx="26">
                  <c:v>173345.94573492283</c:v>
                </c:pt>
                <c:pt idx="27">
                  <c:v>172993.42848653565</c:v>
                </c:pt>
                <c:pt idx="28">
                  <c:v>174097.73576419012</c:v>
                </c:pt>
                <c:pt idx="29">
                  <c:v>165292.73229826329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40576"/>
        <c:axId val="170442112"/>
      </c:scatterChart>
      <c:valAx>
        <c:axId val="170440576"/>
        <c:scaling>
          <c:orientation val="minMax"/>
          <c:max val="43951"/>
          <c:min val="4392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442112"/>
        <c:crosses val="autoZero"/>
        <c:crossBetween val="midCat"/>
        <c:majorUnit val="1"/>
      </c:valAx>
      <c:valAx>
        <c:axId val="170442112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440576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9306.9719425477506</c:v>
                </c:pt>
                <c:pt idx="1">
                  <c:v>9156.3448117867702</c:v>
                </c:pt>
                <c:pt idx="2">
                  <c:v>9158.7030397894905</c:v>
                </c:pt>
                <c:pt idx="3">
                  <c:v>7888.6177532668498</c:v>
                </c:pt>
                <c:pt idx="4">
                  <c:v>7429.6377438915597</c:v>
                </c:pt>
                <c:pt idx="5">
                  <c:v>8358.6285580896692</c:v>
                </c:pt>
                <c:pt idx="6">
                  <c:v>8436.1623982988895</c:v>
                </c:pt>
                <c:pt idx="7">
                  <c:v>8395.1014306731304</c:v>
                </c:pt>
                <c:pt idx="8">
                  <c:v>8151.7159813130302</c:v>
                </c:pt>
                <c:pt idx="9">
                  <c:v>6983.0970334234999</c:v>
                </c:pt>
                <c:pt idx="10">
                  <c:v>6926.85775643941</c:v>
                </c:pt>
                <c:pt idx="11">
                  <c:v>6741.2132195109398</c:v>
                </c:pt>
                <c:pt idx="12">
                  <c:v>6648.45249414707</c:v>
                </c:pt>
                <c:pt idx="13">
                  <c:v>8467.4368441497409</c:v>
                </c:pt>
                <c:pt idx="14">
                  <c:v>8374.0395994605406</c:v>
                </c:pt>
                <c:pt idx="15">
                  <c:v>8195.4385396606904</c:v>
                </c:pt>
                <c:pt idx="16">
                  <c:v>7994.8437489583703</c:v>
                </c:pt>
                <c:pt idx="17">
                  <c:v>7028.0339166757203</c:v>
                </c:pt>
                <c:pt idx="18">
                  <c:v>7140.6545217961302</c:v>
                </c:pt>
                <c:pt idx="19">
                  <c:v>8180.5827961228197</c:v>
                </c:pt>
                <c:pt idx="20">
                  <c:v>8279.6981301742908</c:v>
                </c:pt>
                <c:pt idx="21">
                  <c:v>8211.2974761572204</c:v>
                </c:pt>
                <c:pt idx="22">
                  <c:v>8151.3741635081797</c:v>
                </c:pt>
                <c:pt idx="23">
                  <c:v>7891.49051335684</c:v>
                </c:pt>
                <c:pt idx="24">
                  <c:v>7140.1854164982196</c:v>
                </c:pt>
                <c:pt idx="25">
                  <c:v>7001.2455426651204</c:v>
                </c:pt>
                <c:pt idx="26">
                  <c:v>8268.1527825135399</c:v>
                </c:pt>
                <c:pt idx="27">
                  <c:v>8246.5386897099306</c:v>
                </c:pt>
                <c:pt idx="28">
                  <c:v>8425.1800634433694</c:v>
                </c:pt>
                <c:pt idx="29">
                  <c:v>7953.6867588833902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7250.8037320755402</c:v>
                </c:pt>
                <c:pt idx="1">
                  <c:v>7199.9601762759903</c:v>
                </c:pt>
                <c:pt idx="2">
                  <c:v>6988.3193063829704</c:v>
                </c:pt>
                <c:pt idx="3">
                  <c:v>6379.0624602490798</c:v>
                </c:pt>
                <c:pt idx="4">
                  <c:v>6016.1645236463301</c:v>
                </c:pt>
                <c:pt idx="5">
                  <c:v>6236.6796498028298</c:v>
                </c:pt>
                <c:pt idx="6">
                  <c:v>6363.6452861196503</c:v>
                </c:pt>
                <c:pt idx="7">
                  <c:v>6366.36206287613</c:v>
                </c:pt>
                <c:pt idx="8">
                  <c:v>6277.1158340552201</c:v>
                </c:pt>
                <c:pt idx="9">
                  <c:v>5564.1025025813497</c:v>
                </c:pt>
                <c:pt idx="10">
                  <c:v>5332.93681058947</c:v>
                </c:pt>
                <c:pt idx="11">
                  <c:v>5274.8088011561604</c:v>
                </c:pt>
                <c:pt idx="12">
                  <c:v>5138.1000789422296</c:v>
                </c:pt>
                <c:pt idx="13">
                  <c:v>5648.13067045966</c:v>
                </c:pt>
                <c:pt idx="14">
                  <c:v>6369.7137731232597</c:v>
                </c:pt>
                <c:pt idx="15">
                  <c:v>6238.1449240019701</c:v>
                </c:pt>
                <c:pt idx="16">
                  <c:v>6000.6376530862299</c:v>
                </c:pt>
                <c:pt idx="17">
                  <c:v>5535.7028162611696</c:v>
                </c:pt>
                <c:pt idx="18">
                  <c:v>5210.8257918853196</c:v>
                </c:pt>
                <c:pt idx="19">
                  <c:v>5809.8461670647703</c:v>
                </c:pt>
                <c:pt idx="20">
                  <c:v>6092.7938014044903</c:v>
                </c:pt>
                <c:pt idx="21">
                  <c:v>6073.3554239245004</c:v>
                </c:pt>
                <c:pt idx="22">
                  <c:v>6070.8303164162298</c:v>
                </c:pt>
                <c:pt idx="23">
                  <c:v>5981.2791248275598</c:v>
                </c:pt>
                <c:pt idx="24">
                  <c:v>5366.7918257368301</c:v>
                </c:pt>
                <c:pt idx="25">
                  <c:v>5343.2367160967597</c:v>
                </c:pt>
                <c:pt idx="26">
                  <c:v>5851.8044368515502</c:v>
                </c:pt>
                <c:pt idx="27">
                  <c:v>6034.2415306622897</c:v>
                </c:pt>
                <c:pt idx="28">
                  <c:v>5843.8529215722601</c:v>
                </c:pt>
                <c:pt idx="29">
                  <c:v>5751.2955995310404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'9.1'!$F$6</c:f>
              <c:numCache>
                <c:formatCode>d/\ m/</c:formatCode>
                <c:ptCount val="1"/>
                <c:pt idx="0">
                  <c:v>43922</c:v>
                </c:pt>
              </c:numCache>
            </c:numRef>
          </c:xVal>
          <c:yVal>
            <c:numRef>
              <c:f>'9.1'!$F$5</c:f>
              <c:numCache>
                <c:formatCode>#,##0.0</c:formatCode>
                <c:ptCount val="1"/>
                <c:pt idx="0">
                  <c:v>9306.9719425477506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'9.1'!$F$9</c:f>
              <c:numCache>
                <c:formatCode>d/\ m/</c:formatCode>
                <c:ptCount val="1"/>
                <c:pt idx="0">
                  <c:v>43934</c:v>
                </c:pt>
              </c:numCache>
            </c:numRef>
          </c:xVal>
          <c:yVal>
            <c:numRef>
              <c:f>'9.1'!$F$8</c:f>
              <c:numCache>
                <c:formatCode>#,##0.0</c:formatCode>
                <c:ptCount val="1"/>
                <c:pt idx="0">
                  <c:v>5138.1000789422296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10976"/>
        <c:axId val="170513152"/>
      </c:scatterChart>
      <c:valAx>
        <c:axId val="170510976"/>
        <c:scaling>
          <c:orientation val="minMax"/>
          <c:max val="43951"/>
          <c:min val="4392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513152"/>
        <c:crosses val="autoZero"/>
        <c:crossBetween val="midCat"/>
        <c:majorUnit val="1"/>
      </c:valAx>
      <c:valAx>
        <c:axId val="170513152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1097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6853.4101322776596</c:v>
                </c:pt>
                <c:pt idx="1">
                  <c:v>6707.6585660255896</c:v>
                </c:pt>
                <c:pt idx="2">
                  <c:v>6868.2392610135603</c:v>
                </c:pt>
                <c:pt idx="3">
                  <c:v>8250.8548204547897</c:v>
                </c:pt>
                <c:pt idx="4">
                  <c:v>8481.38254234329</c:v>
                </c:pt>
                <c:pt idx="5">
                  <c:v>8793.3847923792091</c:v>
                </c:pt>
                <c:pt idx="6">
                  <c:v>8202.9082103751098</c:v>
                </c:pt>
                <c:pt idx="7">
                  <c:v>6872.7637246607801</c:v>
                </c:pt>
                <c:pt idx="8">
                  <c:v>6639.3871710580297</c:v>
                </c:pt>
                <c:pt idx="9">
                  <c:v>6674.7779037041</c:v>
                </c:pt>
                <c:pt idx="10">
                  <c:v>8429.7701142674196</c:v>
                </c:pt>
                <c:pt idx="11">
                  <c:v>8630.2249527384502</c:v>
                </c:pt>
                <c:pt idx="12">
                  <c:v>8607.9887495863895</c:v>
                </c:pt>
                <c:pt idx="13">
                  <c:v>8731.2659110817895</c:v>
                </c:pt>
                <c:pt idx="14">
                  <c:v>8543.8035953907402</c:v>
                </c:pt>
                <c:pt idx="15">
                  <c:v>7093.9321439241403</c:v>
                </c:pt>
                <c:pt idx="16">
                  <c:v>6858.7593182711498</c:v>
                </c:pt>
                <c:pt idx="17">
                  <c:v>8340.6537804427207</c:v>
                </c:pt>
                <c:pt idx="18">
                  <c:v>8480.7585904605694</c:v>
                </c:pt>
                <c:pt idx="19">
                  <c:v>8428.3114309358407</c:v>
                </c:pt>
                <c:pt idx="20">
                  <c:v>8237.2469488402603</c:v>
                </c:pt>
                <c:pt idx="21">
                  <c:v>7988.9593288781598</c:v>
                </c:pt>
                <c:pt idx="22">
                  <c:v>7264.3171849707896</c:v>
                </c:pt>
                <c:pt idx="23">
                  <c:v>6859.4939386021497</c:v>
                </c:pt>
                <c:pt idx="24">
                  <c:v>8566.1512378802308</c:v>
                </c:pt>
                <c:pt idx="25">
                  <c:v>8692.3211964582097</c:v>
                </c:pt>
                <c:pt idx="26">
                  <c:v>8431.4472538958707</c:v>
                </c:pt>
                <c:pt idx="27">
                  <c:v>8631.3078792526703</c:v>
                </c:pt>
                <c:pt idx="28">
                  <c:v>8317.5511223803696</c:v>
                </c:pt>
                <c:pt idx="29">
                  <c:v>7129.3810374649202</c:v>
                </c:pt>
                <c:pt idx="30">
                  <c:v>7362.89692540547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5162.97176346366</c:v>
                </c:pt>
                <c:pt idx="1">
                  <c:v>4952.9246258295798</c:v>
                </c:pt>
                <c:pt idx="2">
                  <c:v>4980.4523873991202</c:v>
                </c:pt>
                <c:pt idx="3">
                  <c:v>5574.0607657491</c:v>
                </c:pt>
                <c:pt idx="4">
                  <c:v>5908.2371945407704</c:v>
                </c:pt>
                <c:pt idx="5">
                  <c:v>6106.9983978277896</c:v>
                </c:pt>
                <c:pt idx="6">
                  <c:v>6047.9489639163503</c:v>
                </c:pt>
                <c:pt idx="7">
                  <c:v>5461.5841425871004</c:v>
                </c:pt>
                <c:pt idx="8">
                  <c:v>5018.92079355026</c:v>
                </c:pt>
                <c:pt idx="9">
                  <c:v>4849.4176313821799</c:v>
                </c:pt>
                <c:pt idx="10">
                  <c:v>5485.6781330963904</c:v>
                </c:pt>
                <c:pt idx="11">
                  <c:v>6062.9573692667</c:v>
                </c:pt>
                <c:pt idx="12">
                  <c:v>6225.4375536875796</c:v>
                </c:pt>
                <c:pt idx="13">
                  <c:v>6099.2305833284299</c:v>
                </c:pt>
                <c:pt idx="14">
                  <c:v>5974.9153360910996</c:v>
                </c:pt>
                <c:pt idx="15">
                  <c:v>5559.0828583555804</c:v>
                </c:pt>
                <c:pt idx="16">
                  <c:v>5166.7532994826897</c:v>
                </c:pt>
                <c:pt idx="17">
                  <c:v>5705.9198584630803</c:v>
                </c:pt>
                <c:pt idx="18">
                  <c:v>5865.6628671814096</c:v>
                </c:pt>
                <c:pt idx="19">
                  <c:v>5842.5092884297701</c:v>
                </c:pt>
                <c:pt idx="20">
                  <c:v>5870.2572238535604</c:v>
                </c:pt>
                <c:pt idx="21">
                  <c:v>5774.79099986648</c:v>
                </c:pt>
                <c:pt idx="22">
                  <c:v>5147.4336049306003</c:v>
                </c:pt>
                <c:pt idx="23">
                  <c:v>4925.4825866648998</c:v>
                </c:pt>
                <c:pt idx="24">
                  <c:v>5539.0488609420599</c:v>
                </c:pt>
                <c:pt idx="25">
                  <c:v>5978.8431205452198</c:v>
                </c:pt>
                <c:pt idx="26">
                  <c:v>6103.0358342754398</c:v>
                </c:pt>
                <c:pt idx="27">
                  <c:v>5881.1995435958397</c:v>
                </c:pt>
                <c:pt idx="28">
                  <c:v>5841.1739663312401</c:v>
                </c:pt>
                <c:pt idx="29">
                  <c:v>5278.4768032951397</c:v>
                </c:pt>
                <c:pt idx="30">
                  <c:v>5011.4691617252802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'9.1'!$G$6</c:f>
              <c:numCache>
                <c:formatCode>d/\ m/</c:formatCode>
                <c:ptCount val="1"/>
                <c:pt idx="0">
                  <c:v>43957</c:v>
                </c:pt>
              </c:numCache>
            </c:numRef>
          </c:xVal>
          <c:yVal>
            <c:numRef>
              <c:f>'9.1'!$G$5</c:f>
              <c:numCache>
                <c:formatCode>#,##0.0</c:formatCode>
                <c:ptCount val="1"/>
                <c:pt idx="0">
                  <c:v>8793.3847923792091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'9.1'!$G$9</c:f>
              <c:numCache>
                <c:formatCode>d/\ m/</c:formatCode>
                <c:ptCount val="1"/>
                <c:pt idx="0">
                  <c:v>43961</c:v>
                </c:pt>
              </c:numCache>
            </c:numRef>
          </c:xVal>
          <c:yVal>
            <c:numRef>
              <c:f>'9.1'!$G$8</c:f>
              <c:numCache>
                <c:formatCode>#,##0.0</c:formatCode>
                <c:ptCount val="1"/>
                <c:pt idx="0">
                  <c:v>4849.4176313821799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4784"/>
        <c:axId val="170616704"/>
      </c:scatterChart>
      <c:valAx>
        <c:axId val="170614784"/>
        <c:scaling>
          <c:orientation val="minMax"/>
          <c:max val="43982"/>
          <c:min val="4395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616704"/>
        <c:crosses val="autoZero"/>
        <c:crossBetween val="midCat"/>
        <c:majorUnit val="1"/>
      </c:valAx>
      <c:valAx>
        <c:axId val="170616704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61478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8474.4746084077906</c:v>
                </c:pt>
                <c:pt idx="1">
                  <c:v>8521.3796455283209</c:v>
                </c:pt>
                <c:pt idx="2">
                  <c:v>8601.2476475119402</c:v>
                </c:pt>
                <c:pt idx="3">
                  <c:v>8491.1628619204694</c:v>
                </c:pt>
                <c:pt idx="4">
                  <c:v>8436.9691595093991</c:v>
                </c:pt>
                <c:pt idx="5">
                  <c:v>7169.3128142576397</c:v>
                </c:pt>
                <c:pt idx="6">
                  <c:v>6983.5018286090799</c:v>
                </c:pt>
                <c:pt idx="7">
                  <c:v>8583.0829464418603</c:v>
                </c:pt>
                <c:pt idx="8">
                  <c:v>8613.2255330273292</c:v>
                </c:pt>
                <c:pt idx="9">
                  <c:v>8844.3251862642192</c:v>
                </c:pt>
                <c:pt idx="10">
                  <c:v>8548.1666092793093</c:v>
                </c:pt>
                <c:pt idx="11">
                  <c:v>8359.4987736653802</c:v>
                </c:pt>
                <c:pt idx="12">
                  <c:v>7141.0848238439203</c:v>
                </c:pt>
                <c:pt idx="13">
                  <c:v>7035.5936231956402</c:v>
                </c:pt>
                <c:pt idx="14">
                  <c:v>8488.5020407466309</c:v>
                </c:pt>
                <c:pt idx="15">
                  <c:v>8476.9938192080699</c:v>
                </c:pt>
                <c:pt idx="16">
                  <c:v>8549.1399395491499</c:v>
                </c:pt>
                <c:pt idx="17">
                  <c:v>8693.2898831374005</c:v>
                </c:pt>
                <c:pt idx="18">
                  <c:v>8526.7148309887998</c:v>
                </c:pt>
                <c:pt idx="19">
                  <c:v>7357.4921010903799</c:v>
                </c:pt>
                <c:pt idx="20">
                  <c:v>7011.9052363629298</c:v>
                </c:pt>
                <c:pt idx="21">
                  <c:v>8584.3172066679399</c:v>
                </c:pt>
                <c:pt idx="22">
                  <c:v>8560.6322006267001</c:v>
                </c:pt>
                <c:pt idx="23">
                  <c:v>8612.2121235640498</c:v>
                </c:pt>
                <c:pt idx="24">
                  <c:v>8499.0616029817793</c:v>
                </c:pt>
                <c:pt idx="25">
                  <c:v>8338.9853090584602</c:v>
                </c:pt>
                <c:pt idx="26">
                  <c:v>7098.8152603791696</c:v>
                </c:pt>
                <c:pt idx="27">
                  <c:v>7018.3903024916499</c:v>
                </c:pt>
                <c:pt idx="28">
                  <c:v>8768.7823482383501</c:v>
                </c:pt>
                <c:pt idx="29">
                  <c:v>8492.1590339808899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5674.8194051978699</c:v>
                </c:pt>
                <c:pt idx="1">
                  <c:v>5970.7397412169703</c:v>
                </c:pt>
                <c:pt idx="2">
                  <c:v>6001.7147110852302</c:v>
                </c:pt>
                <c:pt idx="3">
                  <c:v>5996.36067479948</c:v>
                </c:pt>
                <c:pt idx="4">
                  <c:v>5792.4091651992703</c:v>
                </c:pt>
                <c:pt idx="5">
                  <c:v>5159.0181843004702</c:v>
                </c:pt>
                <c:pt idx="6">
                  <c:v>4866.1712933410399</c:v>
                </c:pt>
                <c:pt idx="7">
                  <c:v>5659.0459942989501</c:v>
                </c:pt>
                <c:pt idx="8">
                  <c:v>5955.1268437599201</c:v>
                </c:pt>
                <c:pt idx="9">
                  <c:v>6012.5510876705102</c:v>
                </c:pt>
                <c:pt idx="10">
                  <c:v>5971.2548897874103</c:v>
                </c:pt>
                <c:pt idx="11">
                  <c:v>5810.7142285375403</c:v>
                </c:pt>
                <c:pt idx="12">
                  <c:v>5108.7755837559598</c:v>
                </c:pt>
                <c:pt idx="13">
                  <c:v>4773.4111366239304</c:v>
                </c:pt>
                <c:pt idx="14">
                  <c:v>5604.2170042778598</c:v>
                </c:pt>
                <c:pt idx="15">
                  <c:v>5833.6082567643298</c:v>
                </c:pt>
                <c:pt idx="16">
                  <c:v>5891.8044937499199</c:v>
                </c:pt>
                <c:pt idx="17">
                  <c:v>5914.5260719895896</c:v>
                </c:pt>
                <c:pt idx="18">
                  <c:v>5837.0919145895696</c:v>
                </c:pt>
                <c:pt idx="19">
                  <c:v>5141.08292671857</c:v>
                </c:pt>
                <c:pt idx="20">
                  <c:v>4900.9987421311298</c:v>
                </c:pt>
                <c:pt idx="21">
                  <c:v>5640.1947199214701</c:v>
                </c:pt>
                <c:pt idx="22">
                  <c:v>5987.7570399916804</c:v>
                </c:pt>
                <c:pt idx="23">
                  <c:v>5984.6094775943702</c:v>
                </c:pt>
                <c:pt idx="24">
                  <c:v>5877.17698860564</c:v>
                </c:pt>
                <c:pt idx="25">
                  <c:v>5767.55081594491</c:v>
                </c:pt>
                <c:pt idx="26">
                  <c:v>5144.0772285290504</c:v>
                </c:pt>
                <c:pt idx="27">
                  <c:v>4770.1647556395001</c:v>
                </c:pt>
                <c:pt idx="28">
                  <c:v>5643.6841381252498</c:v>
                </c:pt>
                <c:pt idx="29">
                  <c:v>5869.79163699741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'9.1'!$H$6</c:f>
              <c:numCache>
                <c:formatCode>d/\ m/</c:formatCode>
                <c:ptCount val="1"/>
                <c:pt idx="0">
                  <c:v>43992</c:v>
                </c:pt>
              </c:numCache>
            </c:numRef>
          </c:xVal>
          <c:yVal>
            <c:numRef>
              <c:f>'9.1'!$H$5</c:f>
              <c:numCache>
                <c:formatCode>#,##0.0</c:formatCode>
                <c:ptCount val="1"/>
                <c:pt idx="0">
                  <c:v>8844.3251862642192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'9.1'!$H$9</c:f>
              <c:numCache>
                <c:formatCode>d/\ m/</c:formatCode>
                <c:ptCount val="1"/>
                <c:pt idx="0">
                  <c:v>44010</c:v>
                </c:pt>
              </c:numCache>
            </c:numRef>
          </c:xVal>
          <c:yVal>
            <c:numRef>
              <c:f>'9.1'!$H$8</c:f>
              <c:numCache>
                <c:formatCode>#,##0.0</c:formatCode>
                <c:ptCount val="1"/>
                <c:pt idx="0">
                  <c:v>4770.1647556395001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54208"/>
        <c:axId val="171056128"/>
      </c:scatterChart>
      <c:valAx>
        <c:axId val="171054208"/>
        <c:scaling>
          <c:orientation val="minMax"/>
          <c:max val="44012"/>
          <c:min val="4398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1056128"/>
        <c:crosses val="autoZero"/>
        <c:crossBetween val="midCat"/>
        <c:majorUnit val="1"/>
      </c:valAx>
      <c:valAx>
        <c:axId val="171056128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05420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141595.48505336454</c:v>
                </c:pt>
                <c:pt idx="1">
                  <c:v>139719.64385267068</c:v>
                </c:pt>
                <c:pt idx="2">
                  <c:v>142145.99518308771</c:v>
                </c:pt>
                <c:pt idx="3">
                  <c:v>172401.75309937287</c:v>
                </c:pt>
                <c:pt idx="4">
                  <c:v>178114.5849058727</c:v>
                </c:pt>
                <c:pt idx="5">
                  <c:v>181158.44873910226</c:v>
                </c:pt>
                <c:pt idx="6">
                  <c:v>172042.36809074748</c:v>
                </c:pt>
                <c:pt idx="7">
                  <c:v>145505.50197932322</c:v>
                </c:pt>
                <c:pt idx="8">
                  <c:v>140081.8657964193</c:v>
                </c:pt>
                <c:pt idx="9">
                  <c:v>140594.07527030588</c:v>
                </c:pt>
                <c:pt idx="10">
                  <c:v>174207.78253168182</c:v>
                </c:pt>
                <c:pt idx="11">
                  <c:v>180733.28674433971</c:v>
                </c:pt>
                <c:pt idx="12">
                  <c:v>182715.51496655867</c:v>
                </c:pt>
                <c:pt idx="13">
                  <c:v>181405.81667500982</c:v>
                </c:pt>
                <c:pt idx="14">
                  <c:v>177042.74249260902</c:v>
                </c:pt>
                <c:pt idx="15">
                  <c:v>149140.57673363117</c:v>
                </c:pt>
                <c:pt idx="16">
                  <c:v>144829.22115980342</c:v>
                </c:pt>
                <c:pt idx="17">
                  <c:v>172680.08472783444</c:v>
                </c:pt>
                <c:pt idx="18">
                  <c:v>174996.27007477608</c:v>
                </c:pt>
                <c:pt idx="19">
                  <c:v>174644.36556726377</c:v>
                </c:pt>
                <c:pt idx="20">
                  <c:v>171906.18978842936</c:v>
                </c:pt>
                <c:pt idx="21">
                  <c:v>167067.28227035265</c:v>
                </c:pt>
                <c:pt idx="22">
                  <c:v>148069.0182633966</c:v>
                </c:pt>
                <c:pt idx="23">
                  <c:v>143843.55452846666</c:v>
                </c:pt>
                <c:pt idx="24">
                  <c:v>175952.21709623197</c:v>
                </c:pt>
                <c:pt idx="25">
                  <c:v>179625.52986658321</c:v>
                </c:pt>
                <c:pt idx="26">
                  <c:v>177917.52603214901</c:v>
                </c:pt>
                <c:pt idx="27">
                  <c:v>178779.72148640803</c:v>
                </c:pt>
                <c:pt idx="28">
                  <c:v>171401.11526385497</c:v>
                </c:pt>
                <c:pt idx="29">
                  <c:v>147974.99711530918</c:v>
                </c:pt>
                <c:pt idx="30">
                  <c:v>149719.08183217127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72512"/>
        <c:axId val="171090688"/>
      </c:scatterChart>
      <c:valAx>
        <c:axId val="171072512"/>
        <c:scaling>
          <c:orientation val="minMax"/>
          <c:max val="43982"/>
          <c:min val="4395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1090688"/>
        <c:crosses val="autoZero"/>
        <c:crossBetween val="midCat"/>
        <c:majorUnit val="1"/>
      </c:valAx>
      <c:valAx>
        <c:axId val="17109068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0725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174558.7626943689</c:v>
                </c:pt>
                <c:pt idx="1">
                  <c:v>178009.99630377447</c:v>
                </c:pt>
                <c:pt idx="2">
                  <c:v>178917.96054147737</c:v>
                </c:pt>
                <c:pt idx="3">
                  <c:v>177810.59362382282</c:v>
                </c:pt>
                <c:pt idx="4">
                  <c:v>172248.04630846757</c:v>
                </c:pt>
                <c:pt idx="5">
                  <c:v>147381.19214473318</c:v>
                </c:pt>
                <c:pt idx="6">
                  <c:v>145494.20899551181</c:v>
                </c:pt>
                <c:pt idx="7">
                  <c:v>176940.26558633294</c:v>
                </c:pt>
                <c:pt idx="8">
                  <c:v>180467.74538900846</c:v>
                </c:pt>
                <c:pt idx="9">
                  <c:v>183283.16310221492</c:v>
                </c:pt>
                <c:pt idx="10">
                  <c:v>177953.3801840283</c:v>
                </c:pt>
                <c:pt idx="11">
                  <c:v>172068.29557550768</c:v>
                </c:pt>
                <c:pt idx="12">
                  <c:v>147420.93321501452</c:v>
                </c:pt>
                <c:pt idx="13">
                  <c:v>144050.14370991811</c:v>
                </c:pt>
                <c:pt idx="14">
                  <c:v>174458.44858278558</c:v>
                </c:pt>
                <c:pt idx="15">
                  <c:v>176709.04741640645</c:v>
                </c:pt>
                <c:pt idx="16">
                  <c:v>177993.04668941177</c:v>
                </c:pt>
                <c:pt idx="17">
                  <c:v>180187.34328551049</c:v>
                </c:pt>
                <c:pt idx="18">
                  <c:v>174314.96218171649</c:v>
                </c:pt>
                <c:pt idx="19">
                  <c:v>148881.52538727337</c:v>
                </c:pt>
                <c:pt idx="20">
                  <c:v>145178.09138189346</c:v>
                </c:pt>
                <c:pt idx="21">
                  <c:v>176328.82516022501</c:v>
                </c:pt>
                <c:pt idx="22">
                  <c:v>178919.9913400028</c:v>
                </c:pt>
                <c:pt idx="23">
                  <c:v>179768.42387477969</c:v>
                </c:pt>
                <c:pt idx="24">
                  <c:v>177515.52675690872</c:v>
                </c:pt>
                <c:pt idx="25">
                  <c:v>171588.2980101968</c:v>
                </c:pt>
                <c:pt idx="26">
                  <c:v>147368.80193435555</c:v>
                </c:pt>
                <c:pt idx="27">
                  <c:v>146706.15030619039</c:v>
                </c:pt>
                <c:pt idx="28">
                  <c:v>177593.93875401377</c:v>
                </c:pt>
                <c:pt idx="29">
                  <c:v>177906.25516718719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61312"/>
        <c:axId val="170862848"/>
      </c:scatterChart>
      <c:valAx>
        <c:axId val="170861312"/>
        <c:scaling>
          <c:orientation val="minMax"/>
          <c:max val="44012"/>
          <c:min val="4398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862848"/>
        <c:crosses val="autoZero"/>
        <c:crossBetween val="midCat"/>
        <c:majorUnit val="1"/>
      </c:valAx>
      <c:valAx>
        <c:axId val="17086284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613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#,##0.0</c:formatCode>
                <c:ptCount val="12"/>
                <c:pt idx="0">
                  <c:v>6200.9979699297101</c:v>
                </c:pt>
                <c:pt idx="1">
                  <c:v>6653.5568617562603</c:v>
                </c:pt>
                <c:pt idx="2">
                  <c:v>6058.8937750669302</c:v>
                </c:pt>
                <c:pt idx="3">
                  <c:v>5138.1000789422296</c:v>
                </c:pt>
                <c:pt idx="4">
                  <c:v>4849.4176313821799</c:v>
                </c:pt>
                <c:pt idx="5">
                  <c:v>4770.1647556395001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#,##0.0</c:formatCode>
                <c:ptCount val="12"/>
                <c:pt idx="0">
                  <c:v>11648.8380775977</c:v>
                </c:pt>
                <c:pt idx="1">
                  <c:v>11094.3050918277</c:v>
                </c:pt>
                <c:pt idx="2">
                  <c:v>10687.742967546401</c:v>
                </c:pt>
                <c:pt idx="3">
                  <c:v>9306.9719425477506</c:v>
                </c:pt>
                <c:pt idx="4">
                  <c:v>8793.3847923792091</c:v>
                </c:pt>
                <c:pt idx="5">
                  <c:v>8844.3251862642192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896768"/>
        <c:axId val="170902656"/>
      </c:barChart>
      <c:catAx>
        <c:axId val="1708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902656"/>
        <c:crosses val="autoZero"/>
        <c:auto val="1"/>
        <c:lblAlgn val="ctr"/>
        <c:lblOffset val="100"/>
        <c:noMultiLvlLbl val="0"/>
      </c:catAx>
      <c:valAx>
        <c:axId val="17090265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9676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2607.9907246898301</c:v>
                </c:pt>
                <c:pt idx="1">
                  <c:v>2613.3085747677401</c:v>
                </c:pt>
                <c:pt idx="2">
                  <c:v>2614.5258097759202</c:v>
                </c:pt>
                <c:pt idx="3">
                  <c:v>2613.3202379282502</c:v>
                </c:pt>
                <c:pt idx="4">
                  <c:v>2613.7721416358099</c:v>
                </c:pt>
                <c:pt idx="5">
                  <c:v>2615.76307773799</c:v>
                </c:pt>
                <c:pt idx="6">
                  <c:v>2613.8355053682199</c:v>
                </c:pt>
                <c:pt idx="7">
                  <c:v>2612.6282644469702</c:v>
                </c:pt>
                <c:pt idx="8">
                  <c:v>2614.4541128883302</c:v>
                </c:pt>
                <c:pt idx="9">
                  <c:v>2613.0818290862899</c:v>
                </c:pt>
                <c:pt idx="10">
                  <c:v>2608.4479638192802</c:v>
                </c:pt>
                <c:pt idx="11">
                  <c:v>2606.6004744141201</c:v>
                </c:pt>
                <c:pt idx="12">
                  <c:v>2608.39129266484</c:v>
                </c:pt>
                <c:pt idx="13">
                  <c:v>2607.2007180539299</c:v>
                </c:pt>
                <c:pt idx="14">
                  <c:v>2606.06353751398</c:v>
                </c:pt>
                <c:pt idx="15">
                  <c:v>2604.1726440538901</c:v>
                </c:pt>
                <c:pt idx="16">
                  <c:v>2603.2505582476101</c:v>
                </c:pt>
                <c:pt idx="17">
                  <c:v>2604.5778299848098</c:v>
                </c:pt>
                <c:pt idx="18">
                  <c:v>2605.2248158267198</c:v>
                </c:pt>
                <c:pt idx="19">
                  <c:v>2604.4361052832201</c:v>
                </c:pt>
                <c:pt idx="20">
                  <c:v>2606.8105497143301</c:v>
                </c:pt>
                <c:pt idx="21">
                  <c:v>2607.3574725595799</c:v>
                </c:pt>
                <c:pt idx="22">
                  <c:v>2606.1219021674701</c:v>
                </c:pt>
                <c:pt idx="23">
                  <c:v>2606.5721001632501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4457.7329289190102</c:v>
                </c:pt>
                <c:pt idx="1">
                  <c:v>4393.1301239316299</c:v>
                </c:pt>
                <c:pt idx="2">
                  <c:v>4404.2740048756305</c:v>
                </c:pt>
                <c:pt idx="3">
                  <c:v>4385.4712885221197</c:v>
                </c:pt>
                <c:pt idx="4">
                  <c:v>4454.8202755837601</c:v>
                </c:pt>
                <c:pt idx="5">
                  <c:v>4457.9945059210204</c:v>
                </c:pt>
                <c:pt idx="6">
                  <c:v>4554.4749829316897</c:v>
                </c:pt>
                <c:pt idx="7">
                  <c:v>4648.0692951546798</c:v>
                </c:pt>
                <c:pt idx="8">
                  <c:v>4689.2235569130798</c:v>
                </c:pt>
                <c:pt idx="9">
                  <c:v>4556.5563354386404</c:v>
                </c:pt>
                <c:pt idx="10">
                  <c:v>4399.6190839778901</c:v>
                </c:pt>
                <c:pt idx="11">
                  <c:v>4414.3317806903297</c:v>
                </c:pt>
                <c:pt idx="12">
                  <c:v>4453.3065044176201</c:v>
                </c:pt>
                <c:pt idx="13">
                  <c:v>4460.4874978102598</c:v>
                </c:pt>
                <c:pt idx="14">
                  <c:v>4289.7455555126198</c:v>
                </c:pt>
                <c:pt idx="15">
                  <c:v>4323.6840532042097</c:v>
                </c:pt>
                <c:pt idx="16">
                  <c:v>4444.8951991432596</c:v>
                </c:pt>
                <c:pt idx="17">
                  <c:v>4476.9938087237397</c:v>
                </c:pt>
                <c:pt idx="18">
                  <c:v>4548.2805836002499</c:v>
                </c:pt>
                <c:pt idx="19">
                  <c:v>4579.6936632842499</c:v>
                </c:pt>
                <c:pt idx="20">
                  <c:v>4612.95632411934</c:v>
                </c:pt>
                <c:pt idx="21">
                  <c:v>4527.5179842715197</c:v>
                </c:pt>
                <c:pt idx="22">
                  <c:v>4482.3841496775603</c:v>
                </c:pt>
                <c:pt idx="23">
                  <c:v>4492.3299625958998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1041.3776010972099</c:v>
                </c:pt>
                <c:pt idx="1">
                  <c:v>1036.8407032561799</c:v>
                </c:pt>
                <c:pt idx="2">
                  <c:v>1036.0287690483799</c:v>
                </c:pt>
                <c:pt idx="3">
                  <c:v>1081.11085848063</c:v>
                </c:pt>
                <c:pt idx="4">
                  <c:v>1102.28447579062</c:v>
                </c:pt>
                <c:pt idx="5">
                  <c:v>1099.26732000282</c:v>
                </c:pt>
                <c:pt idx="6">
                  <c:v>1114.90612962614</c:v>
                </c:pt>
                <c:pt idx="7">
                  <c:v>1121.9044088836799</c:v>
                </c:pt>
                <c:pt idx="8">
                  <c:v>1123.526598915</c:v>
                </c:pt>
                <c:pt idx="9">
                  <c:v>1105.74102769249</c:v>
                </c:pt>
                <c:pt idx="10">
                  <c:v>1007.90198084322</c:v>
                </c:pt>
                <c:pt idx="11">
                  <c:v>592.50365779644505</c:v>
                </c:pt>
                <c:pt idx="12">
                  <c:v>276.86561515189402</c:v>
                </c:pt>
                <c:pt idx="13">
                  <c:v>275.091399803841</c:v>
                </c:pt>
                <c:pt idx="14">
                  <c:v>264.35088821257</c:v>
                </c:pt>
                <c:pt idx="15">
                  <c:v>263.96664578461201</c:v>
                </c:pt>
                <c:pt idx="16">
                  <c:v>271.35252168951502</c:v>
                </c:pt>
                <c:pt idx="17">
                  <c:v>513.42583022349902</c:v>
                </c:pt>
                <c:pt idx="18">
                  <c:v>996.90920916302605</c:v>
                </c:pt>
                <c:pt idx="19">
                  <c:v>1086.1912645226701</c:v>
                </c:pt>
                <c:pt idx="20">
                  <c:v>1072.6474211105201</c:v>
                </c:pt>
                <c:pt idx="21">
                  <c:v>1069.8708299995701</c:v>
                </c:pt>
                <c:pt idx="22">
                  <c:v>1074.6020597112899</c:v>
                </c:pt>
                <c:pt idx="23">
                  <c:v>1071.67845294463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419.15021036241001</c:v>
                </c:pt>
                <c:pt idx="1">
                  <c:v>425.47957717092601</c:v>
                </c:pt>
                <c:pt idx="2">
                  <c:v>423.28099883737599</c:v>
                </c:pt>
                <c:pt idx="3">
                  <c:v>423.97051258376399</c:v>
                </c:pt>
                <c:pt idx="4">
                  <c:v>427.76135862579798</c:v>
                </c:pt>
                <c:pt idx="5">
                  <c:v>436.01208604864001</c:v>
                </c:pt>
                <c:pt idx="6">
                  <c:v>497.78533775042598</c:v>
                </c:pt>
                <c:pt idx="7">
                  <c:v>514.05463532598799</c:v>
                </c:pt>
                <c:pt idx="8">
                  <c:v>515.75714772081096</c:v>
                </c:pt>
                <c:pt idx="9">
                  <c:v>513.02074301557695</c:v>
                </c:pt>
                <c:pt idx="10">
                  <c:v>491.16476911868398</c:v>
                </c:pt>
                <c:pt idx="11">
                  <c:v>481.15475818897698</c:v>
                </c:pt>
                <c:pt idx="12">
                  <c:v>470.43916786110299</c:v>
                </c:pt>
                <c:pt idx="13">
                  <c:v>470.02282836566798</c:v>
                </c:pt>
                <c:pt idx="14">
                  <c:v>468.523591039454</c:v>
                </c:pt>
                <c:pt idx="15">
                  <c:v>472.73383823998</c:v>
                </c:pt>
                <c:pt idx="16">
                  <c:v>473.30203443558997</c:v>
                </c:pt>
                <c:pt idx="17">
                  <c:v>496.021987639418</c:v>
                </c:pt>
                <c:pt idx="18">
                  <c:v>507.16834013078602</c:v>
                </c:pt>
                <c:pt idx="19">
                  <c:v>509.89177388252102</c:v>
                </c:pt>
                <c:pt idx="20">
                  <c:v>510.92230426043699</c:v>
                </c:pt>
                <c:pt idx="21">
                  <c:v>497.85782301627302</c:v>
                </c:pt>
                <c:pt idx="22">
                  <c:v>439.836453826058</c:v>
                </c:pt>
                <c:pt idx="23">
                  <c:v>424.20394258775298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16.627338374901299</c:v>
                </c:pt>
                <c:pt idx="1">
                  <c:v>8.9186491194494604</c:v>
                </c:pt>
                <c:pt idx="2">
                  <c:v>8.0033070370329504</c:v>
                </c:pt>
                <c:pt idx="3">
                  <c:v>8.3322641286024695</c:v>
                </c:pt>
                <c:pt idx="4">
                  <c:v>9.2376060689443502</c:v>
                </c:pt>
                <c:pt idx="5">
                  <c:v>13.421990157666601</c:v>
                </c:pt>
                <c:pt idx="6">
                  <c:v>17.559050746118299</c:v>
                </c:pt>
                <c:pt idx="7">
                  <c:v>15.621889592686401</c:v>
                </c:pt>
                <c:pt idx="8">
                  <c:v>10.618637889181199</c:v>
                </c:pt>
                <c:pt idx="9">
                  <c:v>9.4580280660903195</c:v>
                </c:pt>
                <c:pt idx="10">
                  <c:v>12.286022410958999</c:v>
                </c:pt>
                <c:pt idx="11">
                  <c:v>13.7251588316973</c:v>
                </c:pt>
                <c:pt idx="12">
                  <c:v>16.513171038581199</c:v>
                </c:pt>
                <c:pt idx="13">
                  <c:v>18.787325152050901</c:v>
                </c:pt>
                <c:pt idx="14">
                  <c:v>23.474710263715998</c:v>
                </c:pt>
                <c:pt idx="15">
                  <c:v>20.467386157264301</c:v>
                </c:pt>
                <c:pt idx="16">
                  <c:v>20.220345420411199</c:v>
                </c:pt>
                <c:pt idx="17">
                  <c:v>17.837979563034999</c:v>
                </c:pt>
                <c:pt idx="18">
                  <c:v>18.490845869988199</c:v>
                </c:pt>
                <c:pt idx="19">
                  <c:v>27.516086249322299</c:v>
                </c:pt>
                <c:pt idx="20">
                  <c:v>35.2777028160789</c:v>
                </c:pt>
                <c:pt idx="21">
                  <c:v>36.506260545459597</c:v>
                </c:pt>
                <c:pt idx="22">
                  <c:v>31.082957537872201</c:v>
                </c:pt>
                <c:pt idx="23">
                  <c:v>30.319814983352199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1.53381940240277</c:v>
                </c:pt>
                <c:pt idx="6">
                  <c:v>10.5141115885761</c:v>
                </c:pt>
                <c:pt idx="7">
                  <c:v>156.47569400534201</c:v>
                </c:pt>
                <c:pt idx="8">
                  <c:v>557.37647845434003</c:v>
                </c:pt>
                <c:pt idx="9">
                  <c:v>989.69142878335401</c:v>
                </c:pt>
                <c:pt idx="10">
                  <c:v>1300.48271130851</c:v>
                </c:pt>
                <c:pt idx="11">
                  <c:v>1490.5902639237399</c:v>
                </c:pt>
                <c:pt idx="12">
                  <c:v>1586.4543955481299</c:v>
                </c:pt>
                <c:pt idx="13">
                  <c:v>1607.6118809499001</c:v>
                </c:pt>
                <c:pt idx="14">
                  <c:v>1528.8151302639401</c:v>
                </c:pt>
                <c:pt idx="15">
                  <c:v>1320.5790727065601</c:v>
                </c:pt>
                <c:pt idx="16">
                  <c:v>992.41269900078998</c:v>
                </c:pt>
                <c:pt idx="17">
                  <c:v>561.74340665195098</c:v>
                </c:pt>
                <c:pt idx="18">
                  <c:v>158.69106044201499</c:v>
                </c:pt>
                <c:pt idx="19">
                  <c:v>17.542379942804899</c:v>
                </c:pt>
                <c:pt idx="20">
                  <c:v>2.40920123761253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46.181784205301199</c:v>
                </c:pt>
                <c:pt idx="1">
                  <c:v>178.67310097519999</c:v>
                </c:pt>
                <c:pt idx="2">
                  <c:v>179.683515957048</c:v>
                </c:pt>
                <c:pt idx="3">
                  <c:v>179.57293723179399</c:v>
                </c:pt>
                <c:pt idx="4">
                  <c:v>178.37175250402501</c:v>
                </c:pt>
                <c:pt idx="5">
                  <c:v>178.979400176658</c:v>
                </c:pt>
                <c:pt idx="6">
                  <c:v>187.04518579828601</c:v>
                </c:pt>
                <c:pt idx="7">
                  <c:v>267.76230067098697</c:v>
                </c:pt>
                <c:pt idx="8">
                  <c:v>212.56323412170701</c:v>
                </c:pt>
                <c:pt idx="9">
                  <c:v>210.881582112019</c:v>
                </c:pt>
                <c:pt idx="10">
                  <c:v>200.66110637476501</c:v>
                </c:pt>
                <c:pt idx="11">
                  <c:v>192.05275678443701</c:v>
                </c:pt>
                <c:pt idx="12">
                  <c:v>179.263844527983</c:v>
                </c:pt>
                <c:pt idx="13">
                  <c:v>178.885504051418</c:v>
                </c:pt>
                <c:pt idx="14">
                  <c:v>180.51949373004001</c:v>
                </c:pt>
                <c:pt idx="15">
                  <c:v>180.442084449612</c:v>
                </c:pt>
                <c:pt idx="16">
                  <c:v>179.35705649019101</c:v>
                </c:pt>
                <c:pt idx="17">
                  <c:v>188.35356876340001</c:v>
                </c:pt>
                <c:pt idx="18">
                  <c:v>469.40321010072398</c:v>
                </c:pt>
                <c:pt idx="19">
                  <c:v>500.66551084693299</c:v>
                </c:pt>
                <c:pt idx="20">
                  <c:v>325.31626981989001</c:v>
                </c:pt>
                <c:pt idx="21">
                  <c:v>307.018429218726</c:v>
                </c:pt>
                <c:pt idx="22">
                  <c:v>220.93863670142201</c:v>
                </c:pt>
                <c:pt idx="23">
                  <c:v>184.86892900434799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304.535116550591</c:v>
                </c:pt>
                <c:pt idx="7">
                  <c:v>858.85016126189703</c:v>
                </c:pt>
                <c:pt idx="8">
                  <c:v>524.401063829338</c:v>
                </c:pt>
                <c:pt idx="9">
                  <c:v>21.142379030868199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428.88678672491397</c:v>
                </c:pt>
                <c:pt idx="20">
                  <c:v>886.77935114003697</c:v>
                </c:pt>
                <c:pt idx="21">
                  <c:v>42.067099614282498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34976"/>
        <c:axId val="171136512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-1315.20398876068</c:v>
                </c:pt>
                <c:pt idx="1">
                  <c:v>-162.67532437025801</c:v>
                </c:pt>
                <c:pt idx="2">
                  <c:v>-662.09492070169995</c:v>
                </c:pt>
                <c:pt idx="3">
                  <c:v>-784.73511787124596</c:v>
                </c:pt>
                <c:pt idx="4">
                  <c:v>-906.51750273472499</c:v>
                </c:pt>
                <c:pt idx="5">
                  <c:v>-797.34507244117594</c:v>
                </c:pt>
                <c:pt idx="6">
                  <c:v>-685.93053229869201</c:v>
                </c:pt>
                <c:pt idx="7">
                  <c:v>-1185.66330779686</c:v>
                </c:pt>
                <c:pt idx="8">
                  <c:v>-1076.2871052805499</c:v>
                </c:pt>
                <c:pt idx="9">
                  <c:v>-726.93527524398905</c:v>
                </c:pt>
                <c:pt idx="10">
                  <c:v>-713.59169530556801</c:v>
                </c:pt>
                <c:pt idx="11">
                  <c:v>-492.081445336912</c:v>
                </c:pt>
                <c:pt idx="12">
                  <c:v>-332.35808831871901</c:v>
                </c:pt>
                <c:pt idx="13">
                  <c:v>-313.78421776642102</c:v>
                </c:pt>
                <c:pt idx="14">
                  <c:v>-316.45155510856699</c:v>
                </c:pt>
                <c:pt idx="15">
                  <c:v>-131.63860527129</c:v>
                </c:pt>
                <c:pt idx="16">
                  <c:v>-297.01196692060898</c:v>
                </c:pt>
                <c:pt idx="17">
                  <c:v>-325.70006318965301</c:v>
                </c:pt>
                <c:pt idx="18">
                  <c:v>-890.28053096888402</c:v>
                </c:pt>
                <c:pt idx="19">
                  <c:v>-1049.0285604784799</c:v>
                </c:pt>
                <c:pt idx="20">
                  <c:v>-1280.71647715226</c:v>
                </c:pt>
                <c:pt idx="21">
                  <c:v>-732.78387442103997</c:v>
                </c:pt>
                <c:pt idx="22">
                  <c:v>-850.31097195062102</c:v>
                </c:pt>
                <c:pt idx="23">
                  <c:v>-1180.6079432300801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-23.0528668124396</c:v>
                </c:pt>
                <c:pt idx="1">
                  <c:v>-1073.38183719109</c:v>
                </c:pt>
                <c:pt idx="2">
                  <c:v>-567.04539430735997</c:v>
                </c:pt>
                <c:pt idx="3">
                  <c:v>-550.66121773396105</c:v>
                </c:pt>
                <c:pt idx="4">
                  <c:v>-438.95491856014002</c:v>
                </c:pt>
                <c:pt idx="5">
                  <c:v>-121.344259892195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-237.315397021346</c:v>
                </c:pt>
                <c:pt idx="14">
                  <c:v>-443.34074853642102</c:v>
                </c:pt>
                <c:pt idx="15">
                  <c:v>-443.96854773439401</c:v>
                </c:pt>
                <c:pt idx="16">
                  <c:v>-236.01420103995301</c:v>
                </c:pt>
                <c:pt idx="17">
                  <c:v>-116.093888641305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52128"/>
        <c:axId val="171138048"/>
      </c:areaChart>
      <c:catAx>
        <c:axId val="1711349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136512"/>
        <c:crosses val="autoZero"/>
        <c:auto val="1"/>
        <c:lblAlgn val="ctr"/>
        <c:lblOffset val="100"/>
        <c:noMultiLvlLbl val="0"/>
      </c:catAx>
      <c:valAx>
        <c:axId val="1711365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134976"/>
        <c:crosses val="autoZero"/>
        <c:crossBetween val="midCat"/>
        <c:majorUnit val="2000"/>
      </c:valAx>
      <c:valAx>
        <c:axId val="17113804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152128"/>
        <c:crosses val="max"/>
        <c:crossBetween val="midCat"/>
      </c:valAx>
      <c:catAx>
        <c:axId val="17115212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13804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#,##0.0</c:formatCode>
                <c:ptCount val="6"/>
                <c:pt idx="0">
                  <c:v>87.773500000001306</c:v>
                </c:pt>
                <c:pt idx="1">
                  <c:v>143.87490999999935</c:v>
                </c:pt>
                <c:pt idx="2">
                  <c:v>55.540459999999989</c:v>
                </c:pt>
                <c:pt idx="3">
                  <c:v>452.23647000000005</c:v>
                </c:pt>
                <c:pt idx="4">
                  <c:v>978.99311000000023</c:v>
                </c:pt>
                <c:pt idx="5">
                  <c:v>332.23803999999996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3099.5139264219802</c:v>
                </c:pt>
                <c:pt idx="1">
                  <c:v>3098.5668207956401</c:v>
                </c:pt>
                <c:pt idx="2">
                  <c:v>3099.9341299442299</c:v>
                </c:pt>
                <c:pt idx="3">
                  <c:v>3100.81787183816</c:v>
                </c:pt>
                <c:pt idx="4">
                  <c:v>3099.7857411610398</c:v>
                </c:pt>
                <c:pt idx="5">
                  <c:v>3100.5194048436501</c:v>
                </c:pt>
                <c:pt idx="6">
                  <c:v>3100.3509953193102</c:v>
                </c:pt>
                <c:pt idx="7">
                  <c:v>3099.2788190889801</c:v>
                </c:pt>
                <c:pt idx="8">
                  <c:v>3097.2311914777902</c:v>
                </c:pt>
                <c:pt idx="9">
                  <c:v>3098.13996947544</c:v>
                </c:pt>
                <c:pt idx="10">
                  <c:v>3093.91298363841</c:v>
                </c:pt>
                <c:pt idx="11">
                  <c:v>3090.0528520326998</c:v>
                </c:pt>
                <c:pt idx="12">
                  <c:v>3088.0952689057599</c:v>
                </c:pt>
                <c:pt idx="13">
                  <c:v>3084.2017883957201</c:v>
                </c:pt>
                <c:pt idx="14">
                  <c:v>3076.16636745397</c:v>
                </c:pt>
                <c:pt idx="15">
                  <c:v>3069.92679640914</c:v>
                </c:pt>
                <c:pt idx="16">
                  <c:v>3070.4303518376601</c:v>
                </c:pt>
                <c:pt idx="17">
                  <c:v>3070.598761362</c:v>
                </c:pt>
                <c:pt idx="18">
                  <c:v>3071.3207781677402</c:v>
                </c:pt>
                <c:pt idx="19">
                  <c:v>3068.5561572552001</c:v>
                </c:pt>
                <c:pt idx="20">
                  <c:v>3071.6592540772599</c:v>
                </c:pt>
                <c:pt idx="21">
                  <c:v>3076.66659694806</c:v>
                </c:pt>
                <c:pt idx="22">
                  <c:v>3077.77879837705</c:v>
                </c:pt>
                <c:pt idx="23">
                  <c:v>3079.2111240479999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3253.4468404403901</c:v>
                </c:pt>
                <c:pt idx="1">
                  <c:v>3084.89721110347</c:v>
                </c:pt>
                <c:pt idx="2">
                  <c:v>2912.4966861078401</c:v>
                </c:pt>
                <c:pt idx="3">
                  <c:v>2883.2101351247902</c:v>
                </c:pt>
                <c:pt idx="4">
                  <c:v>2871.4714411968998</c:v>
                </c:pt>
                <c:pt idx="5">
                  <c:v>3151.20880952683</c:v>
                </c:pt>
                <c:pt idx="6">
                  <c:v>3398.8279626531098</c:v>
                </c:pt>
                <c:pt idx="7">
                  <c:v>3401.5771117641698</c:v>
                </c:pt>
                <c:pt idx="8">
                  <c:v>3424.20435373687</c:v>
                </c:pt>
                <c:pt idx="9">
                  <c:v>3473.4398851854298</c:v>
                </c:pt>
                <c:pt idx="10">
                  <c:v>3445.8256694186298</c:v>
                </c:pt>
                <c:pt idx="11">
                  <c:v>3185.74227346833</c:v>
                </c:pt>
                <c:pt idx="12">
                  <c:v>2712.0593826526801</c:v>
                </c:pt>
                <c:pt idx="13">
                  <c:v>2625.9587182117698</c:v>
                </c:pt>
                <c:pt idx="14">
                  <c:v>2648.9170893424098</c:v>
                </c:pt>
                <c:pt idx="15">
                  <c:v>2743.9733108253499</c:v>
                </c:pt>
                <c:pt idx="16">
                  <c:v>2716.0473146996301</c:v>
                </c:pt>
                <c:pt idx="17">
                  <c:v>2905.5885890714399</c:v>
                </c:pt>
                <c:pt idx="18">
                  <c:v>3292.11706187339</c:v>
                </c:pt>
                <c:pt idx="19">
                  <c:v>3385.1050578765899</c:v>
                </c:pt>
                <c:pt idx="20">
                  <c:v>3335.3293341386402</c:v>
                </c:pt>
                <c:pt idx="21">
                  <c:v>3368.5056109328498</c:v>
                </c:pt>
                <c:pt idx="22">
                  <c:v>3319.0462738189599</c:v>
                </c:pt>
                <c:pt idx="23">
                  <c:v>3298.6406724664098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776.77500138292805</c:v>
                </c:pt>
                <c:pt idx="1">
                  <c:v>214.47442113407499</c:v>
                </c:pt>
                <c:pt idx="2">
                  <c:v>219.696824758491</c:v>
                </c:pt>
                <c:pt idx="3">
                  <c:v>219.09873822503999</c:v>
                </c:pt>
                <c:pt idx="4">
                  <c:v>272.97503929127498</c:v>
                </c:pt>
                <c:pt idx="5">
                  <c:v>749.394967494615</c:v>
                </c:pt>
                <c:pt idx="6">
                  <c:v>1038.7355512008701</c:v>
                </c:pt>
                <c:pt idx="7">
                  <c:v>1036.8844829826201</c:v>
                </c:pt>
                <c:pt idx="8">
                  <c:v>1036.0157600405801</c:v>
                </c:pt>
                <c:pt idx="9">
                  <c:v>1047.4078046613099</c:v>
                </c:pt>
                <c:pt idx="10">
                  <c:v>1054.45287576389</c:v>
                </c:pt>
                <c:pt idx="11">
                  <c:v>1000.8889856427</c:v>
                </c:pt>
                <c:pt idx="12">
                  <c:v>901.72511950767603</c:v>
                </c:pt>
                <c:pt idx="13">
                  <c:v>737.10076939215901</c:v>
                </c:pt>
                <c:pt idx="14">
                  <c:v>755.47440629656103</c:v>
                </c:pt>
                <c:pt idx="15">
                  <c:v>821.86877348132498</c:v>
                </c:pt>
                <c:pt idx="16">
                  <c:v>796.65388108072398</c:v>
                </c:pt>
                <c:pt idx="17">
                  <c:v>1006.55243546951</c:v>
                </c:pt>
                <c:pt idx="18">
                  <c:v>1018.96358157464</c:v>
                </c:pt>
                <c:pt idx="19">
                  <c:v>1023.06499401069</c:v>
                </c:pt>
                <c:pt idx="20">
                  <c:v>1021.04686333524</c:v>
                </c:pt>
                <c:pt idx="21">
                  <c:v>1033.0553848296199</c:v>
                </c:pt>
                <c:pt idx="22">
                  <c:v>1023.45257638261</c:v>
                </c:pt>
                <c:pt idx="23">
                  <c:v>1028.7835694825701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355.68522082799001</c:v>
                </c:pt>
                <c:pt idx="1">
                  <c:v>356.30972624100701</c:v>
                </c:pt>
                <c:pt idx="2">
                  <c:v>356.24253911040103</c:v>
                </c:pt>
                <c:pt idx="3">
                  <c:v>358.56972798373499</c:v>
                </c:pt>
                <c:pt idx="4">
                  <c:v>355.80507177928803</c:v>
                </c:pt>
                <c:pt idx="5">
                  <c:v>360.51541220481897</c:v>
                </c:pt>
                <c:pt idx="6">
                  <c:v>422.99096703113401</c:v>
                </c:pt>
                <c:pt idx="7">
                  <c:v>438.09100933734601</c:v>
                </c:pt>
                <c:pt idx="8">
                  <c:v>437.95027541773999</c:v>
                </c:pt>
                <c:pt idx="9">
                  <c:v>428.42796234094402</c:v>
                </c:pt>
                <c:pt idx="10">
                  <c:v>433.01491304706298</c:v>
                </c:pt>
                <c:pt idx="11">
                  <c:v>391.92422931807403</c:v>
                </c:pt>
                <c:pt idx="12">
                  <c:v>367.99414889113598</c:v>
                </c:pt>
                <c:pt idx="13">
                  <c:v>360.77647650977701</c:v>
                </c:pt>
                <c:pt idx="14">
                  <c:v>367.28623869773901</c:v>
                </c:pt>
                <c:pt idx="15">
                  <c:v>372.53043334129001</c:v>
                </c:pt>
                <c:pt idx="16">
                  <c:v>371.82677431504101</c:v>
                </c:pt>
                <c:pt idx="17">
                  <c:v>398.62996301162002</c:v>
                </c:pt>
                <c:pt idx="18">
                  <c:v>423.29424306226701</c:v>
                </c:pt>
                <c:pt idx="19">
                  <c:v>433.19155081302</c:v>
                </c:pt>
                <c:pt idx="20">
                  <c:v>423.57898282862101</c:v>
                </c:pt>
                <c:pt idx="21">
                  <c:v>399.90069097337403</c:v>
                </c:pt>
                <c:pt idx="22">
                  <c:v>358.95699209510502</c:v>
                </c:pt>
                <c:pt idx="23">
                  <c:v>359.60813677173297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79.945923400863904</c:v>
                </c:pt>
                <c:pt idx="1">
                  <c:v>82.500435939020207</c:v>
                </c:pt>
                <c:pt idx="2">
                  <c:v>81.269348661261702</c:v>
                </c:pt>
                <c:pt idx="3">
                  <c:v>87.250307170043499</c:v>
                </c:pt>
                <c:pt idx="4">
                  <c:v>99.623130483694396</c:v>
                </c:pt>
                <c:pt idx="5">
                  <c:v>96.804251187412007</c:v>
                </c:pt>
                <c:pt idx="6">
                  <c:v>91.740882885841401</c:v>
                </c:pt>
                <c:pt idx="7">
                  <c:v>107.412616997363</c:v>
                </c:pt>
                <c:pt idx="8">
                  <c:v>133.65828954749699</c:v>
                </c:pt>
                <c:pt idx="9">
                  <c:v>139.85823226974</c:v>
                </c:pt>
                <c:pt idx="10">
                  <c:v>134.52733024886001</c:v>
                </c:pt>
                <c:pt idx="11">
                  <c:v>121.301227513366</c:v>
                </c:pt>
                <c:pt idx="12">
                  <c:v>114.819725067222</c:v>
                </c:pt>
                <c:pt idx="13">
                  <c:v>115.926688485268</c:v>
                </c:pt>
                <c:pt idx="14">
                  <c:v>116.79350624722601</c:v>
                </c:pt>
                <c:pt idx="15">
                  <c:v>122.367074736441</c:v>
                </c:pt>
                <c:pt idx="16">
                  <c:v>130.24036575393001</c:v>
                </c:pt>
                <c:pt idx="17">
                  <c:v>120.19558198453601</c:v>
                </c:pt>
                <c:pt idx="18">
                  <c:v>125.919247208402</c:v>
                </c:pt>
                <c:pt idx="19">
                  <c:v>115.450822786676</c:v>
                </c:pt>
                <c:pt idx="20">
                  <c:v>109.133938928284</c:v>
                </c:pt>
                <c:pt idx="21">
                  <c:v>111.56932818114799</c:v>
                </c:pt>
                <c:pt idx="22">
                  <c:v>123.52614797475201</c:v>
                </c:pt>
                <c:pt idx="23">
                  <c:v>135.98529595494301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3.5224208781184299</c:v>
                </c:pt>
                <c:pt idx="5">
                  <c:v>11.1183990274733</c:v>
                </c:pt>
                <c:pt idx="6">
                  <c:v>74.079511815972197</c:v>
                </c:pt>
                <c:pt idx="7">
                  <c:v>264.36409679366199</c:v>
                </c:pt>
                <c:pt idx="8">
                  <c:v>440.74649716349302</c:v>
                </c:pt>
                <c:pt idx="9">
                  <c:v>525.76391063737503</c:v>
                </c:pt>
                <c:pt idx="10">
                  <c:v>625.26207324157599</c:v>
                </c:pt>
                <c:pt idx="11">
                  <c:v>770.02325220279999</c:v>
                </c:pt>
                <c:pt idx="12">
                  <c:v>922.520667289671</c:v>
                </c:pt>
                <c:pt idx="13">
                  <c:v>1077.26916284301</c:v>
                </c:pt>
                <c:pt idx="14">
                  <c:v>1103.51959792308</c:v>
                </c:pt>
                <c:pt idx="15">
                  <c:v>968.23171630919205</c:v>
                </c:pt>
                <c:pt idx="16">
                  <c:v>769.64940577212701</c:v>
                </c:pt>
                <c:pt idx="17">
                  <c:v>480.00978169209299</c:v>
                </c:pt>
                <c:pt idx="18">
                  <c:v>213.83379367713599</c:v>
                </c:pt>
                <c:pt idx="19">
                  <c:v>66.424583299070406</c:v>
                </c:pt>
                <c:pt idx="20">
                  <c:v>12.370315818003901</c:v>
                </c:pt>
                <c:pt idx="21">
                  <c:v>2.0880870706303298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119.711169393913</c:v>
                </c:pt>
                <c:pt idx="1">
                  <c:v>120.51684123702201</c:v>
                </c:pt>
                <c:pt idx="2">
                  <c:v>119.402356460413</c:v>
                </c:pt>
                <c:pt idx="3">
                  <c:v>118.272247394104</c:v>
                </c:pt>
                <c:pt idx="4">
                  <c:v>119.343885305607</c:v>
                </c:pt>
                <c:pt idx="5">
                  <c:v>115.665508947109</c:v>
                </c:pt>
                <c:pt idx="6">
                  <c:v>136.805596206459</c:v>
                </c:pt>
                <c:pt idx="7">
                  <c:v>261.67147934508199</c:v>
                </c:pt>
                <c:pt idx="8">
                  <c:v>228.49047334015299</c:v>
                </c:pt>
                <c:pt idx="9">
                  <c:v>125.347802383614</c:v>
                </c:pt>
                <c:pt idx="10">
                  <c:v>123.577944311924</c:v>
                </c:pt>
                <c:pt idx="11">
                  <c:v>118.43509303846299</c:v>
                </c:pt>
                <c:pt idx="12">
                  <c:v>117.19435987874201</c:v>
                </c:pt>
                <c:pt idx="13">
                  <c:v>118.72894890225</c:v>
                </c:pt>
                <c:pt idx="14">
                  <c:v>119.03885137168</c:v>
                </c:pt>
                <c:pt idx="15">
                  <c:v>118.705830604911</c:v>
                </c:pt>
                <c:pt idx="16">
                  <c:v>118.39417235974101</c:v>
                </c:pt>
                <c:pt idx="17">
                  <c:v>121.592482468437</c:v>
                </c:pt>
                <c:pt idx="18">
                  <c:v>131.450588161073</c:v>
                </c:pt>
                <c:pt idx="19">
                  <c:v>177.77339718242601</c:v>
                </c:pt>
                <c:pt idx="20">
                  <c:v>172.03250760437399</c:v>
                </c:pt>
                <c:pt idx="21">
                  <c:v>119.221148473974</c:v>
                </c:pt>
                <c:pt idx="22">
                  <c:v>114.852984831764</c:v>
                </c:pt>
                <c:pt idx="23">
                  <c:v>115.14644008350901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171.80450606001699</c:v>
                </c:pt>
                <c:pt idx="7">
                  <c:v>846.80593237887899</c:v>
                </c:pt>
                <c:pt idx="8">
                  <c:v>794.85776480063203</c:v>
                </c:pt>
                <c:pt idx="9">
                  <c:v>27.623807812891702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575.11798091393098</c:v>
                </c:pt>
                <c:pt idx="19">
                  <c:v>851.14876440473699</c:v>
                </c:pt>
                <c:pt idx="20">
                  <c:v>853.43764957584096</c:v>
                </c:pt>
                <c:pt idx="21">
                  <c:v>839.79417193683605</c:v>
                </c:pt>
                <c:pt idx="22">
                  <c:v>294.834186132593</c:v>
                </c:pt>
                <c:pt idx="23">
                  <c:v>2.47026738637532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160.97429072962299</c:v>
                </c:pt>
                <c:pt idx="12">
                  <c:v>631.89426840358703</c:v>
                </c:pt>
                <c:pt idx="13">
                  <c:v>993.67727614411297</c:v>
                </c:pt>
                <c:pt idx="14">
                  <c:v>641.50583142274195</c:v>
                </c:pt>
                <c:pt idx="15">
                  <c:v>571.32214745342696</c:v>
                </c:pt>
                <c:pt idx="16">
                  <c:v>418.51378442240099</c:v>
                </c:pt>
                <c:pt idx="17">
                  <c:v>183.19152018854001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1008"/>
        <c:axId val="43709184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-1328.9314360716201</c:v>
                </c:pt>
                <c:pt idx="1">
                  <c:v>-602.48115700681797</c:v>
                </c:pt>
                <c:pt idx="2">
                  <c:v>-458.50284089717701</c:v>
                </c:pt>
                <c:pt idx="3">
                  <c:v>-428.84303042503399</c:v>
                </c:pt>
                <c:pt idx="4">
                  <c:v>-145.50118922067199</c:v>
                </c:pt>
                <c:pt idx="5">
                  <c:v>-1006.16152460643</c:v>
                </c:pt>
                <c:pt idx="6">
                  <c:v>-978.51953050439204</c:v>
                </c:pt>
                <c:pt idx="7">
                  <c:v>-1471.5958887931699</c:v>
                </c:pt>
                <c:pt idx="8">
                  <c:v>-1277.6920461013799</c:v>
                </c:pt>
                <c:pt idx="9">
                  <c:v>-252.79069941671301</c:v>
                </c:pt>
                <c:pt idx="10">
                  <c:v>-227.51461162820601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-1122.48123968749</c:v>
                </c:pt>
                <c:pt idx="19">
                  <c:v>-1352.25876856836</c:v>
                </c:pt>
                <c:pt idx="20">
                  <c:v>-1286.37721088999</c:v>
                </c:pt>
                <c:pt idx="21">
                  <c:v>-1411.5630737153399</c:v>
                </c:pt>
                <c:pt idx="22">
                  <c:v>-1168.0851321595701</c:v>
                </c:pt>
                <c:pt idx="23">
                  <c:v>-1322.1519269273599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-119.77476042555701</c:v>
                </c:pt>
                <c:pt idx="3">
                  <c:v>-231.377599483045</c:v>
                </c:pt>
                <c:pt idx="4">
                  <c:v>-458.22031087829203</c:v>
                </c:pt>
                <c:pt idx="5">
                  <c:v>-11.203949230093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-45.957411566837898</c:v>
                </c:pt>
                <c:pt idx="12">
                  <c:v>-119.969414257804</c:v>
                </c:pt>
                <c:pt idx="13">
                  <c:v>-661.22766817450702</c:v>
                </c:pt>
                <c:pt idx="14">
                  <c:v>-782.40883750778301</c:v>
                </c:pt>
                <c:pt idx="15">
                  <c:v>-777.910772569909</c:v>
                </c:pt>
                <c:pt idx="16">
                  <c:v>-551.74496263316598</c:v>
                </c:pt>
                <c:pt idx="17">
                  <c:v>-461.79771625801402</c:v>
                </c:pt>
                <c:pt idx="18">
                  <c:v>-5.4678220989425501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32160"/>
        <c:axId val="43710720"/>
      </c:areaChart>
      <c:catAx>
        <c:axId val="436910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43709184"/>
        <c:crosses val="autoZero"/>
        <c:auto val="1"/>
        <c:lblAlgn val="ctr"/>
        <c:lblOffset val="100"/>
        <c:noMultiLvlLbl val="0"/>
      </c:catAx>
      <c:valAx>
        <c:axId val="43709184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3691008"/>
        <c:crosses val="autoZero"/>
        <c:crossBetween val="midCat"/>
        <c:majorUnit val="2000"/>
      </c:valAx>
      <c:valAx>
        <c:axId val="4371072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332160"/>
        <c:crosses val="max"/>
        <c:crossBetween val="midCat"/>
      </c:valAx>
      <c:catAx>
        <c:axId val="17033216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4371072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4096.3143460298197</c:v>
                </c:pt>
                <c:pt idx="1">
                  <c:v>4100.6547270975898</c:v>
                </c:pt>
                <c:pt idx="2">
                  <c:v>4099.6609118364404</c:v>
                </c:pt>
                <c:pt idx="3">
                  <c:v>4101.2233316157599</c:v>
                </c:pt>
                <c:pt idx="4">
                  <c:v>4103.6244201605004</c:v>
                </c:pt>
                <c:pt idx="5">
                  <c:v>4102.7723540263996</c:v>
                </c:pt>
                <c:pt idx="6">
                  <c:v>4101.9686747425203</c:v>
                </c:pt>
                <c:pt idx="7">
                  <c:v>4101.3417218545101</c:v>
                </c:pt>
                <c:pt idx="8">
                  <c:v>4101.4417237874904</c:v>
                </c:pt>
                <c:pt idx="9">
                  <c:v>4101.6468203633203</c:v>
                </c:pt>
                <c:pt idx="10">
                  <c:v>4101.3967076517301</c:v>
                </c:pt>
                <c:pt idx="11">
                  <c:v>4096.2126302432398</c:v>
                </c:pt>
                <c:pt idx="12">
                  <c:v>4092.6176167276999</c:v>
                </c:pt>
                <c:pt idx="13">
                  <c:v>4090.7651038181598</c:v>
                </c:pt>
                <c:pt idx="14">
                  <c:v>4089.0309322964299</c:v>
                </c:pt>
                <c:pt idx="15">
                  <c:v>4083.5867318057699</c:v>
                </c:pt>
                <c:pt idx="16">
                  <c:v>4078.1825402301301</c:v>
                </c:pt>
                <c:pt idx="17">
                  <c:v>4076.9936469055401</c:v>
                </c:pt>
                <c:pt idx="18">
                  <c:v>4076.5768181686599</c:v>
                </c:pt>
                <c:pt idx="19">
                  <c:v>4080.25852173764</c:v>
                </c:pt>
                <c:pt idx="20">
                  <c:v>4077.8841017320001</c:v>
                </c:pt>
                <c:pt idx="21">
                  <c:v>4077.28213609677</c:v>
                </c:pt>
                <c:pt idx="22">
                  <c:v>4079.3481031627898</c:v>
                </c:pt>
                <c:pt idx="23">
                  <c:v>4078.1925546716202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3422.4625558764501</c:v>
                </c:pt>
                <c:pt idx="1">
                  <c:v>3456.2602103833401</c:v>
                </c:pt>
                <c:pt idx="2">
                  <c:v>3151.1904548857501</c:v>
                </c:pt>
                <c:pt idx="3">
                  <c:v>2993.2743927920501</c:v>
                </c:pt>
                <c:pt idx="4">
                  <c:v>3054.8569434158098</c:v>
                </c:pt>
                <c:pt idx="5">
                  <c:v>3434.4751486031801</c:v>
                </c:pt>
                <c:pt idx="6">
                  <c:v>3480.37428598416</c:v>
                </c:pt>
                <c:pt idx="7">
                  <c:v>3658.2832040474</c:v>
                </c:pt>
                <c:pt idx="8">
                  <c:v>3589.1321745444802</c:v>
                </c:pt>
                <c:pt idx="9">
                  <c:v>3550.4210228003699</c:v>
                </c:pt>
                <c:pt idx="10">
                  <c:v>3549.4389397308501</c:v>
                </c:pt>
                <c:pt idx="11">
                  <c:v>3578.2441484326</c:v>
                </c:pt>
                <c:pt idx="12">
                  <c:v>3605.60608419357</c:v>
                </c:pt>
                <c:pt idx="13">
                  <c:v>3554.23391262926</c:v>
                </c:pt>
                <c:pt idx="14">
                  <c:v>3529.6562446088101</c:v>
                </c:pt>
                <c:pt idx="15">
                  <c:v>3498.2192802801501</c:v>
                </c:pt>
                <c:pt idx="16">
                  <c:v>3481.1266191523</c:v>
                </c:pt>
                <c:pt idx="17">
                  <c:v>3509.6296825425602</c:v>
                </c:pt>
                <c:pt idx="18">
                  <c:v>3551.1106494560499</c:v>
                </c:pt>
                <c:pt idx="19">
                  <c:v>3560.24818711015</c:v>
                </c:pt>
                <c:pt idx="20">
                  <c:v>3538.3694963630701</c:v>
                </c:pt>
                <c:pt idx="21">
                  <c:v>3471.7424557657</c:v>
                </c:pt>
                <c:pt idx="22">
                  <c:v>3467.5423828399898</c:v>
                </c:pt>
                <c:pt idx="23">
                  <c:v>3381.4895829618699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994.85632084148097</c:v>
                </c:pt>
                <c:pt idx="1">
                  <c:v>999.41882602649696</c:v>
                </c:pt>
                <c:pt idx="2">
                  <c:v>1011.362189298</c:v>
                </c:pt>
                <c:pt idx="3">
                  <c:v>977.49842457418902</c:v>
                </c:pt>
                <c:pt idx="4">
                  <c:v>1009.88367752763</c:v>
                </c:pt>
                <c:pt idx="5">
                  <c:v>1002.67155314492</c:v>
                </c:pt>
                <c:pt idx="6">
                  <c:v>990.78832619917796</c:v>
                </c:pt>
                <c:pt idx="7">
                  <c:v>959.62764526829596</c:v>
                </c:pt>
                <c:pt idx="8">
                  <c:v>1001.50377597465</c:v>
                </c:pt>
                <c:pt idx="9">
                  <c:v>997.18518917605297</c:v>
                </c:pt>
                <c:pt idx="10">
                  <c:v>1007.57820970411</c:v>
                </c:pt>
                <c:pt idx="11">
                  <c:v>961.22644804432605</c:v>
                </c:pt>
                <c:pt idx="12">
                  <c:v>1002.37919104071</c:v>
                </c:pt>
                <c:pt idx="13">
                  <c:v>993.16730847844099</c:v>
                </c:pt>
                <c:pt idx="14">
                  <c:v>999.00784926157201</c:v>
                </c:pt>
                <c:pt idx="15">
                  <c:v>980.40533417023801</c:v>
                </c:pt>
                <c:pt idx="16">
                  <c:v>1000.52144395422</c:v>
                </c:pt>
                <c:pt idx="17">
                  <c:v>1004.34887086064</c:v>
                </c:pt>
                <c:pt idx="18">
                  <c:v>1004.10495961195</c:v>
                </c:pt>
                <c:pt idx="19">
                  <c:v>1004.10495451357</c:v>
                </c:pt>
                <c:pt idx="20">
                  <c:v>1006.41043049449</c:v>
                </c:pt>
                <c:pt idx="21">
                  <c:v>1002.4978036620701</c:v>
                </c:pt>
                <c:pt idx="22">
                  <c:v>1013.21994148286</c:v>
                </c:pt>
                <c:pt idx="23">
                  <c:v>1004.90352180781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327.68668300172698</c:v>
                </c:pt>
                <c:pt idx="1">
                  <c:v>326.859110644319</c:v>
                </c:pt>
                <c:pt idx="2">
                  <c:v>328.00483657455197</c:v>
                </c:pt>
                <c:pt idx="3">
                  <c:v>330.07630070177299</c:v>
                </c:pt>
                <c:pt idx="4">
                  <c:v>327.92385608838902</c:v>
                </c:pt>
                <c:pt idx="5">
                  <c:v>328.35440893560701</c:v>
                </c:pt>
                <c:pt idx="6">
                  <c:v>357.38384279585802</c:v>
                </c:pt>
                <c:pt idx="7">
                  <c:v>366.20251586789101</c:v>
                </c:pt>
                <c:pt idx="8">
                  <c:v>366.90451574210402</c:v>
                </c:pt>
                <c:pt idx="9">
                  <c:v>361.95826216223298</c:v>
                </c:pt>
                <c:pt idx="10">
                  <c:v>344.77477389008601</c:v>
                </c:pt>
                <c:pt idx="11">
                  <c:v>355.91383602064002</c:v>
                </c:pt>
                <c:pt idx="12">
                  <c:v>362.642339204954</c:v>
                </c:pt>
                <c:pt idx="13">
                  <c:v>345.39440332064299</c:v>
                </c:pt>
                <c:pt idx="14">
                  <c:v>347.80077169649297</c:v>
                </c:pt>
                <c:pt idx="15">
                  <c:v>344.50728495273398</c:v>
                </c:pt>
                <c:pt idx="16">
                  <c:v>363.37737805046601</c:v>
                </c:pt>
                <c:pt idx="17">
                  <c:v>364.29455557545703</c:v>
                </c:pt>
                <c:pt idx="18">
                  <c:v>381.304382577713</c:v>
                </c:pt>
                <c:pt idx="19">
                  <c:v>391.45802187156698</c:v>
                </c:pt>
                <c:pt idx="20">
                  <c:v>390.25320119919797</c:v>
                </c:pt>
                <c:pt idx="21">
                  <c:v>374.21841558484903</c:v>
                </c:pt>
                <c:pt idx="22">
                  <c:v>348.07043081952497</c:v>
                </c:pt>
                <c:pt idx="23">
                  <c:v>341.77344907348697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59.949138725402797</c:v>
                </c:pt>
                <c:pt idx="1">
                  <c:v>54.480592847247799</c:v>
                </c:pt>
                <c:pt idx="2">
                  <c:v>56.167608891939899</c:v>
                </c:pt>
                <c:pt idx="3">
                  <c:v>62.935131340421201</c:v>
                </c:pt>
                <c:pt idx="4">
                  <c:v>67.919198921024503</c:v>
                </c:pt>
                <c:pt idx="5">
                  <c:v>68.069147712655905</c:v>
                </c:pt>
                <c:pt idx="6">
                  <c:v>65.688516530256294</c:v>
                </c:pt>
                <c:pt idx="7">
                  <c:v>57.186288889975003</c:v>
                </c:pt>
                <c:pt idx="8">
                  <c:v>57.748385190024102</c:v>
                </c:pt>
                <c:pt idx="9">
                  <c:v>56.599096876383797</c:v>
                </c:pt>
                <c:pt idx="10">
                  <c:v>49.348635228323197</c:v>
                </c:pt>
                <c:pt idx="11">
                  <c:v>59.256221412414199</c:v>
                </c:pt>
                <c:pt idx="12">
                  <c:v>62.651429874737502</c:v>
                </c:pt>
                <c:pt idx="13">
                  <c:v>56.111625063174102</c:v>
                </c:pt>
                <c:pt idx="14">
                  <c:v>49.097458129908297</c:v>
                </c:pt>
                <c:pt idx="15">
                  <c:v>46.289628209279897</c:v>
                </c:pt>
                <c:pt idx="16">
                  <c:v>48.929998007888102</c:v>
                </c:pt>
                <c:pt idx="17">
                  <c:v>48.347551948240401</c:v>
                </c:pt>
                <c:pt idx="18">
                  <c:v>55.528809483701501</c:v>
                </c:pt>
                <c:pt idx="19">
                  <c:v>48.8672654110105</c:v>
                </c:pt>
                <c:pt idx="20">
                  <c:v>36.6892366765994</c:v>
                </c:pt>
                <c:pt idx="21">
                  <c:v>38.103545836727299</c:v>
                </c:pt>
                <c:pt idx="22">
                  <c:v>39.210637969788102</c:v>
                </c:pt>
                <c:pt idx="23">
                  <c:v>26.934440542455601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0.64150448747355404</c:v>
                </c:pt>
                <c:pt idx="4">
                  <c:v>7.7016746592143202</c:v>
                </c:pt>
                <c:pt idx="5">
                  <c:v>14.371740838037599</c:v>
                </c:pt>
                <c:pt idx="6">
                  <c:v>57.4944694078617</c:v>
                </c:pt>
                <c:pt idx="7">
                  <c:v>122.991868107012</c:v>
                </c:pt>
                <c:pt idx="8">
                  <c:v>207.791287539732</c:v>
                </c:pt>
                <c:pt idx="9">
                  <c:v>269.12723626834003</c:v>
                </c:pt>
                <c:pt idx="10">
                  <c:v>322.53507123138201</c:v>
                </c:pt>
                <c:pt idx="11">
                  <c:v>344.04486182007099</c:v>
                </c:pt>
                <c:pt idx="12">
                  <c:v>339.28484691191898</c:v>
                </c:pt>
                <c:pt idx="13">
                  <c:v>285.23193741454998</c:v>
                </c:pt>
                <c:pt idx="14">
                  <c:v>269.530959621232</c:v>
                </c:pt>
                <c:pt idx="15">
                  <c:v>251.790551869062</c:v>
                </c:pt>
                <c:pt idx="16">
                  <c:v>203.080363703816</c:v>
                </c:pt>
                <c:pt idx="17">
                  <c:v>150.71401360014701</c:v>
                </c:pt>
                <c:pt idx="18">
                  <c:v>94.010707646274895</c:v>
                </c:pt>
                <c:pt idx="19">
                  <c:v>37.605968472289</c:v>
                </c:pt>
                <c:pt idx="20">
                  <c:v>10.716155485504601</c:v>
                </c:pt>
                <c:pt idx="21">
                  <c:v>7.4271993612616303</c:v>
                </c:pt>
                <c:pt idx="22">
                  <c:v>0.36158609510754602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132.32360889546001</c:v>
                </c:pt>
                <c:pt idx="1">
                  <c:v>130.62588395539501</c:v>
                </c:pt>
                <c:pt idx="2">
                  <c:v>130.605947450234</c:v>
                </c:pt>
                <c:pt idx="3">
                  <c:v>130.462842835884</c:v>
                </c:pt>
                <c:pt idx="4">
                  <c:v>128.28478993895399</c:v>
                </c:pt>
                <c:pt idx="5">
                  <c:v>128.694503757353</c:v>
                </c:pt>
                <c:pt idx="6">
                  <c:v>134.076057496424</c:v>
                </c:pt>
                <c:pt idx="7">
                  <c:v>153.46216077870599</c:v>
                </c:pt>
                <c:pt idx="8">
                  <c:v>232.61877734866101</c:v>
                </c:pt>
                <c:pt idx="9">
                  <c:v>268.82576307229698</c:v>
                </c:pt>
                <c:pt idx="10">
                  <c:v>211.26376936034501</c:v>
                </c:pt>
                <c:pt idx="11">
                  <c:v>191.93202931414501</c:v>
                </c:pt>
                <c:pt idx="12">
                  <c:v>174.69882592555501</c:v>
                </c:pt>
                <c:pt idx="13">
                  <c:v>180.48434628951301</c:v>
                </c:pt>
                <c:pt idx="14">
                  <c:v>170.820344902448</c:v>
                </c:pt>
                <c:pt idx="15">
                  <c:v>126.055501968475</c:v>
                </c:pt>
                <c:pt idx="16">
                  <c:v>125.55715823185299</c:v>
                </c:pt>
                <c:pt idx="17">
                  <c:v>161.95865139355399</c:v>
                </c:pt>
                <c:pt idx="18">
                  <c:v>149.07034912389901</c:v>
                </c:pt>
                <c:pt idx="19">
                  <c:v>271.94074111547701</c:v>
                </c:pt>
                <c:pt idx="20">
                  <c:v>168.14812858063601</c:v>
                </c:pt>
                <c:pt idx="21">
                  <c:v>163.102447361163</c:v>
                </c:pt>
                <c:pt idx="22">
                  <c:v>224.307461073517</c:v>
                </c:pt>
                <c:pt idx="23">
                  <c:v>227.15678838500901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251.338479235363</c:v>
                </c:pt>
                <c:pt idx="9">
                  <c:v>209.10208798952999</c:v>
                </c:pt>
                <c:pt idx="10">
                  <c:v>32.908106830851501</c:v>
                </c:pt>
                <c:pt idx="11">
                  <c:v>0</c:v>
                </c:pt>
                <c:pt idx="12">
                  <c:v>18.167693698489799</c:v>
                </c:pt>
                <c:pt idx="13">
                  <c:v>0</c:v>
                </c:pt>
                <c:pt idx="14">
                  <c:v>55.071415842362399</c:v>
                </c:pt>
                <c:pt idx="15">
                  <c:v>0</c:v>
                </c:pt>
                <c:pt idx="16">
                  <c:v>159.60173149357101</c:v>
                </c:pt>
                <c:pt idx="17">
                  <c:v>215.25184455980701</c:v>
                </c:pt>
                <c:pt idx="18">
                  <c:v>220.21138228557999</c:v>
                </c:pt>
                <c:pt idx="19">
                  <c:v>260.19171025296703</c:v>
                </c:pt>
                <c:pt idx="20">
                  <c:v>238.43262578577301</c:v>
                </c:pt>
                <c:pt idx="21">
                  <c:v>124.346005505604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09024"/>
        <c:axId val="171823104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-2583.1368214417798</c:v>
                </c:pt>
                <c:pt idx="1">
                  <c:v>-2339.5404253105098</c:v>
                </c:pt>
                <c:pt idx="2">
                  <c:v>-2216.0097488474198</c:v>
                </c:pt>
                <c:pt idx="3">
                  <c:v>-2126.8192931675399</c:v>
                </c:pt>
                <c:pt idx="4">
                  <c:v>-2236.9637776592199</c:v>
                </c:pt>
                <c:pt idx="5">
                  <c:v>-2324.2311217342299</c:v>
                </c:pt>
                <c:pt idx="6">
                  <c:v>-1780.8716887259</c:v>
                </c:pt>
                <c:pt idx="7">
                  <c:v>-1385.7127054492601</c:v>
                </c:pt>
                <c:pt idx="8">
                  <c:v>-1459.11712602487</c:v>
                </c:pt>
                <c:pt idx="9">
                  <c:v>-1233.7359458624201</c:v>
                </c:pt>
                <c:pt idx="10">
                  <c:v>-1027.2665457983501</c:v>
                </c:pt>
                <c:pt idx="11">
                  <c:v>-839.70937237810699</c:v>
                </c:pt>
                <c:pt idx="12">
                  <c:v>-813.72284131342201</c:v>
                </c:pt>
                <c:pt idx="13">
                  <c:v>-822.28165611452005</c:v>
                </c:pt>
                <c:pt idx="14">
                  <c:v>-1065.0531261311801</c:v>
                </c:pt>
                <c:pt idx="15">
                  <c:v>-860.40661517131696</c:v>
                </c:pt>
                <c:pt idx="16">
                  <c:v>-1087.7048180522399</c:v>
                </c:pt>
                <c:pt idx="17">
                  <c:v>-1244.86946550637</c:v>
                </c:pt>
                <c:pt idx="18">
                  <c:v>-1414.42055372608</c:v>
                </c:pt>
                <c:pt idx="19">
                  <c:v>-1564.7232031880901</c:v>
                </c:pt>
                <c:pt idx="20">
                  <c:v>-1681.2069731847901</c:v>
                </c:pt>
                <c:pt idx="21">
                  <c:v>-1722.2406907257</c:v>
                </c:pt>
                <c:pt idx="22">
                  <c:v>-1988.4694979825299</c:v>
                </c:pt>
                <c:pt idx="23">
                  <c:v>-2345.3687814323598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-129.817805628597</c:v>
                </c:pt>
                <c:pt idx="1">
                  <c:v>-456.44212419546602</c:v>
                </c:pt>
                <c:pt idx="2">
                  <c:v>-456.53682498634601</c:v>
                </c:pt>
                <c:pt idx="3">
                  <c:v>-454.013348281101</c:v>
                </c:pt>
                <c:pt idx="4">
                  <c:v>-450.67969538178801</c:v>
                </c:pt>
                <c:pt idx="5">
                  <c:v>-437.60286831097199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26176"/>
        <c:axId val="171824640"/>
      </c:areaChart>
      <c:catAx>
        <c:axId val="17180902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823104"/>
        <c:crosses val="autoZero"/>
        <c:auto val="1"/>
        <c:lblAlgn val="ctr"/>
        <c:lblOffset val="100"/>
        <c:noMultiLvlLbl val="0"/>
      </c:catAx>
      <c:valAx>
        <c:axId val="171823104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809024"/>
        <c:crosses val="autoZero"/>
        <c:crossBetween val="midCat"/>
        <c:majorUnit val="2000"/>
      </c:valAx>
      <c:valAx>
        <c:axId val="17182464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826176"/>
        <c:crosses val="max"/>
        <c:crossBetween val="midCat"/>
      </c:valAx>
      <c:catAx>
        <c:axId val="17182617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82464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2577.4518507401599</c:v>
                </c:pt>
                <c:pt idx="1">
                  <c:v>2577.58023506584</c:v>
                </c:pt>
                <c:pt idx="2">
                  <c:v>2475.5342690910302</c:v>
                </c:pt>
                <c:pt idx="3">
                  <c:v>2385.8423868146401</c:v>
                </c:pt>
                <c:pt idx="4">
                  <c:v>2387.0812994248199</c:v>
                </c:pt>
                <c:pt idx="5">
                  <c:v>2387.7649356800098</c:v>
                </c:pt>
                <c:pt idx="6">
                  <c:v>2384.6818270318199</c:v>
                </c:pt>
                <c:pt idx="7">
                  <c:v>2383.4779446122898</c:v>
                </c:pt>
                <c:pt idx="8">
                  <c:v>2383.54132055744</c:v>
                </c:pt>
                <c:pt idx="9">
                  <c:v>2381.0101216206799</c:v>
                </c:pt>
                <c:pt idx="10">
                  <c:v>2378.8157498744299</c:v>
                </c:pt>
                <c:pt idx="11">
                  <c:v>2374.2369518228702</c:v>
                </c:pt>
                <c:pt idx="12">
                  <c:v>2372.7612709479199</c:v>
                </c:pt>
                <c:pt idx="13">
                  <c:v>2373.7867497561901</c:v>
                </c:pt>
                <c:pt idx="14">
                  <c:v>2373.7684021595301</c:v>
                </c:pt>
                <c:pt idx="15">
                  <c:v>2375.7676877005201</c:v>
                </c:pt>
                <c:pt idx="16">
                  <c:v>2381.5303515013702</c:v>
                </c:pt>
                <c:pt idx="17">
                  <c:v>2383.4712805306999</c:v>
                </c:pt>
                <c:pt idx="18">
                  <c:v>2512.1846986701198</c:v>
                </c:pt>
                <c:pt idx="19">
                  <c:v>2590.3611863680799</c:v>
                </c:pt>
                <c:pt idx="20">
                  <c:v>2598.3566187493798</c:v>
                </c:pt>
                <c:pt idx="21">
                  <c:v>2600.2775026120798</c:v>
                </c:pt>
                <c:pt idx="22">
                  <c:v>2601.4263748089202</c:v>
                </c:pt>
                <c:pt idx="23">
                  <c:v>2604.4227649073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2799.8056270340999</c:v>
                </c:pt>
                <c:pt idx="1">
                  <c:v>2790.7873966182001</c:v>
                </c:pt>
                <c:pt idx="2">
                  <c:v>2743.54323395548</c:v>
                </c:pt>
                <c:pt idx="3">
                  <c:v>2707.9651378403501</c:v>
                </c:pt>
                <c:pt idx="4">
                  <c:v>2755.7361917876001</c:v>
                </c:pt>
                <c:pt idx="5">
                  <c:v>2730.8157836728601</c:v>
                </c:pt>
                <c:pt idx="6">
                  <c:v>2708.4234570805402</c:v>
                </c:pt>
                <c:pt idx="7">
                  <c:v>2740.6759995920202</c:v>
                </c:pt>
                <c:pt idx="8">
                  <c:v>2760.69071460941</c:v>
                </c:pt>
                <c:pt idx="9">
                  <c:v>2907.51225155882</c:v>
                </c:pt>
                <c:pt idx="10">
                  <c:v>2891.9602452849099</c:v>
                </c:pt>
                <c:pt idx="11">
                  <c:v>2944.7033026645299</c:v>
                </c:pt>
                <c:pt idx="12">
                  <c:v>2857.9251361525598</c:v>
                </c:pt>
                <c:pt idx="13">
                  <c:v>2841.17736084324</c:v>
                </c:pt>
                <c:pt idx="14">
                  <c:v>2697.6090980724698</c:v>
                </c:pt>
                <c:pt idx="15">
                  <c:v>2698.1902206729701</c:v>
                </c:pt>
                <c:pt idx="16">
                  <c:v>2883.4574981911201</c:v>
                </c:pt>
                <c:pt idx="17">
                  <c:v>2910.9134440128701</c:v>
                </c:pt>
                <c:pt idx="18">
                  <c:v>3025.4859055766301</c:v>
                </c:pt>
                <c:pt idx="19">
                  <c:v>2899.09629859606</c:v>
                </c:pt>
                <c:pt idx="20">
                  <c:v>2924.4308356302799</c:v>
                </c:pt>
                <c:pt idx="21">
                  <c:v>2873.2564807856502</c:v>
                </c:pt>
                <c:pt idx="22">
                  <c:v>2943.4504731053298</c:v>
                </c:pt>
                <c:pt idx="23">
                  <c:v>2920.1352158412901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216.30343506658099</c:v>
                </c:pt>
                <c:pt idx="1">
                  <c:v>215.22253442216399</c:v>
                </c:pt>
                <c:pt idx="2">
                  <c:v>209.92328073166101</c:v>
                </c:pt>
                <c:pt idx="3">
                  <c:v>205.28392624531401</c:v>
                </c:pt>
                <c:pt idx="4">
                  <c:v>206.90945469107601</c:v>
                </c:pt>
                <c:pt idx="5">
                  <c:v>204.60899066545099</c:v>
                </c:pt>
                <c:pt idx="6">
                  <c:v>201.29779311455101</c:v>
                </c:pt>
                <c:pt idx="7">
                  <c:v>203.930713867034</c:v>
                </c:pt>
                <c:pt idx="8">
                  <c:v>204.38011324327499</c:v>
                </c:pt>
                <c:pt idx="9">
                  <c:v>219.04327430294899</c:v>
                </c:pt>
                <c:pt idx="10">
                  <c:v>219.323942014762</c:v>
                </c:pt>
                <c:pt idx="11">
                  <c:v>222.95590215503901</c:v>
                </c:pt>
                <c:pt idx="12">
                  <c:v>212.938776489308</c:v>
                </c:pt>
                <c:pt idx="13">
                  <c:v>214.89007795022599</c:v>
                </c:pt>
                <c:pt idx="14">
                  <c:v>184.36925044168899</c:v>
                </c:pt>
                <c:pt idx="15">
                  <c:v>195.360356483521</c:v>
                </c:pt>
                <c:pt idx="16">
                  <c:v>219.15186683751199</c:v>
                </c:pt>
                <c:pt idx="17">
                  <c:v>217.90891390675199</c:v>
                </c:pt>
                <c:pt idx="18">
                  <c:v>219.208667298009</c:v>
                </c:pt>
                <c:pt idx="19">
                  <c:v>216.58075977541</c:v>
                </c:pt>
                <c:pt idx="20">
                  <c:v>217.19722364820299</c:v>
                </c:pt>
                <c:pt idx="21">
                  <c:v>237.76607912534999</c:v>
                </c:pt>
                <c:pt idx="22">
                  <c:v>245.99562584340501</c:v>
                </c:pt>
                <c:pt idx="23">
                  <c:v>256.53900248097699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416.06783239029102</c:v>
                </c:pt>
                <c:pt idx="1">
                  <c:v>421.74896375787199</c:v>
                </c:pt>
                <c:pt idx="2">
                  <c:v>420.708673386383</c:v>
                </c:pt>
                <c:pt idx="3">
                  <c:v>417.332795479016</c:v>
                </c:pt>
                <c:pt idx="4">
                  <c:v>415.64791088712599</c:v>
                </c:pt>
                <c:pt idx="5">
                  <c:v>417.57510214341801</c:v>
                </c:pt>
                <c:pt idx="6">
                  <c:v>431.34968095107899</c:v>
                </c:pt>
                <c:pt idx="7">
                  <c:v>432.10584629387301</c:v>
                </c:pt>
                <c:pt idx="8">
                  <c:v>430.78948087555398</c:v>
                </c:pt>
                <c:pt idx="9">
                  <c:v>439.79662770919299</c:v>
                </c:pt>
                <c:pt idx="10">
                  <c:v>445.41165439685</c:v>
                </c:pt>
                <c:pt idx="11">
                  <c:v>457.05373074480701</c:v>
                </c:pt>
                <c:pt idx="12">
                  <c:v>437.82784255258201</c:v>
                </c:pt>
                <c:pt idx="13">
                  <c:v>424.37980057500903</c:v>
                </c:pt>
                <c:pt idx="14">
                  <c:v>412.63858559996601</c:v>
                </c:pt>
                <c:pt idx="15">
                  <c:v>418.43246379281101</c:v>
                </c:pt>
                <c:pt idx="16">
                  <c:v>431.08352556806898</c:v>
                </c:pt>
                <c:pt idx="17">
                  <c:v>445.809251988396</c:v>
                </c:pt>
                <c:pt idx="18">
                  <c:v>455.13057481292799</c:v>
                </c:pt>
                <c:pt idx="19">
                  <c:v>462.999944808164</c:v>
                </c:pt>
                <c:pt idx="20">
                  <c:v>452.17713738444598</c:v>
                </c:pt>
                <c:pt idx="21">
                  <c:v>445.92065721651301</c:v>
                </c:pt>
                <c:pt idx="22">
                  <c:v>430.275572404939</c:v>
                </c:pt>
                <c:pt idx="23">
                  <c:v>425.37315603246901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76.237091053993794</c:v>
                </c:pt>
                <c:pt idx="1">
                  <c:v>66.544107970578594</c:v>
                </c:pt>
                <c:pt idx="2">
                  <c:v>86.360250325125193</c:v>
                </c:pt>
                <c:pt idx="3">
                  <c:v>53.136543971185198</c:v>
                </c:pt>
                <c:pt idx="4">
                  <c:v>91.230607223219906</c:v>
                </c:pt>
                <c:pt idx="5">
                  <c:v>103.839602519895</c:v>
                </c:pt>
                <c:pt idx="6">
                  <c:v>81.776042834903805</c:v>
                </c:pt>
                <c:pt idx="7">
                  <c:v>74.291513937319806</c:v>
                </c:pt>
                <c:pt idx="8">
                  <c:v>123.838095405037</c:v>
                </c:pt>
                <c:pt idx="9">
                  <c:v>126.75684446304901</c:v>
                </c:pt>
                <c:pt idx="10">
                  <c:v>115.65999590274301</c:v>
                </c:pt>
                <c:pt idx="11">
                  <c:v>121.76509437949299</c:v>
                </c:pt>
                <c:pt idx="12">
                  <c:v>151.99377641753799</c:v>
                </c:pt>
                <c:pt idx="13">
                  <c:v>175.929541084851</c:v>
                </c:pt>
                <c:pt idx="14">
                  <c:v>208.72750901080499</c:v>
                </c:pt>
                <c:pt idx="15">
                  <c:v>198.92326230215301</c:v>
                </c:pt>
                <c:pt idx="16">
                  <c:v>207.44731285499901</c:v>
                </c:pt>
                <c:pt idx="17">
                  <c:v>195.16013818073401</c:v>
                </c:pt>
                <c:pt idx="18">
                  <c:v>178.162013200838</c:v>
                </c:pt>
                <c:pt idx="19">
                  <c:v>146.50183314091601</c:v>
                </c:pt>
                <c:pt idx="20">
                  <c:v>133.897950397025</c:v>
                </c:pt>
                <c:pt idx="21">
                  <c:v>124.81825852458201</c:v>
                </c:pt>
                <c:pt idx="22">
                  <c:v>104.982919674898</c:v>
                </c:pt>
                <c:pt idx="23">
                  <c:v>93.292601632940901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4.4738054420808702</c:v>
                </c:pt>
                <c:pt idx="6">
                  <c:v>20.654888680202902</c:v>
                </c:pt>
                <c:pt idx="7">
                  <c:v>159.869336733534</c:v>
                </c:pt>
                <c:pt idx="8">
                  <c:v>416.954013600461</c:v>
                </c:pt>
                <c:pt idx="9">
                  <c:v>681.94341001134796</c:v>
                </c:pt>
                <c:pt idx="10">
                  <c:v>909.37773883454395</c:v>
                </c:pt>
                <c:pt idx="11">
                  <c:v>1020.6543998086401</c:v>
                </c:pt>
                <c:pt idx="12">
                  <c:v>967.67228133495405</c:v>
                </c:pt>
                <c:pt idx="13">
                  <c:v>777.88768752286501</c:v>
                </c:pt>
                <c:pt idx="14">
                  <c:v>624.28446741273297</c:v>
                </c:pt>
                <c:pt idx="15">
                  <c:v>486.96278631040701</c:v>
                </c:pt>
                <c:pt idx="16">
                  <c:v>306.60088964646297</c:v>
                </c:pt>
                <c:pt idx="17">
                  <c:v>190.372735244952</c:v>
                </c:pt>
                <c:pt idx="18">
                  <c:v>85.883400138844607</c:v>
                </c:pt>
                <c:pt idx="19">
                  <c:v>16.652399662765799</c:v>
                </c:pt>
                <c:pt idx="20">
                  <c:v>3.4717902981784698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158.15265104456901</c:v>
                </c:pt>
                <c:pt idx="1">
                  <c:v>157.501850411785</c:v>
                </c:pt>
                <c:pt idx="2">
                  <c:v>159.66224907397299</c:v>
                </c:pt>
                <c:pt idx="3">
                  <c:v>159.657649526841</c:v>
                </c:pt>
                <c:pt idx="4">
                  <c:v>160.72375280305701</c:v>
                </c:pt>
                <c:pt idx="5">
                  <c:v>156.267436728489</c:v>
                </c:pt>
                <c:pt idx="6">
                  <c:v>169.647793923856</c:v>
                </c:pt>
                <c:pt idx="7">
                  <c:v>181.02090541836901</c:v>
                </c:pt>
                <c:pt idx="8">
                  <c:v>169.04465114133299</c:v>
                </c:pt>
                <c:pt idx="9">
                  <c:v>163.13974222785899</c:v>
                </c:pt>
                <c:pt idx="10">
                  <c:v>155.068085210384</c:v>
                </c:pt>
                <c:pt idx="11">
                  <c:v>154.01934925731601</c:v>
                </c:pt>
                <c:pt idx="12">
                  <c:v>152.33431689974401</c:v>
                </c:pt>
                <c:pt idx="13">
                  <c:v>150.028099375105</c:v>
                </c:pt>
                <c:pt idx="14">
                  <c:v>152.18352462292901</c:v>
                </c:pt>
                <c:pt idx="15">
                  <c:v>153.22006830347399</c:v>
                </c:pt>
                <c:pt idx="16">
                  <c:v>152.27870841973001</c:v>
                </c:pt>
                <c:pt idx="17">
                  <c:v>157.10681865364501</c:v>
                </c:pt>
                <c:pt idx="18">
                  <c:v>170.28714441757401</c:v>
                </c:pt>
                <c:pt idx="19">
                  <c:v>174.42844290286399</c:v>
                </c:pt>
                <c:pt idx="20">
                  <c:v>167.187772180769</c:v>
                </c:pt>
                <c:pt idx="21">
                  <c:v>160.87066890282199</c:v>
                </c:pt>
                <c:pt idx="22">
                  <c:v>160.286305737417</c:v>
                </c:pt>
                <c:pt idx="23">
                  <c:v>161.349847392979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2.5514579400627801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214.70973030097699</c:v>
                </c:pt>
                <c:pt idx="12">
                  <c:v>428.49527322918499</c:v>
                </c:pt>
                <c:pt idx="13">
                  <c:v>565.581021291963</c:v>
                </c:pt>
                <c:pt idx="14">
                  <c:v>817.33867859778695</c:v>
                </c:pt>
                <c:pt idx="15">
                  <c:v>971.25199599555901</c:v>
                </c:pt>
                <c:pt idx="16">
                  <c:v>618.82265245210397</c:v>
                </c:pt>
                <c:pt idx="17">
                  <c:v>358.03774093245897</c:v>
                </c:pt>
                <c:pt idx="18">
                  <c:v>0</c:v>
                </c:pt>
                <c:pt idx="19">
                  <c:v>45.208383806328399</c:v>
                </c:pt>
                <c:pt idx="20">
                  <c:v>151.73316585879101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709952"/>
        <c:axId val="171711488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-1012.28477263772</c:v>
                </c:pt>
                <c:pt idx="1">
                  <c:v>-1073.9200003383</c:v>
                </c:pt>
                <c:pt idx="2">
                  <c:v>-910.663514596185</c:v>
                </c:pt>
                <c:pt idx="3">
                  <c:v>-749.980144849505</c:v>
                </c:pt>
                <c:pt idx="4">
                  <c:v>-587.52744297275001</c:v>
                </c:pt>
                <c:pt idx="5">
                  <c:v>-829.06255982330299</c:v>
                </c:pt>
                <c:pt idx="6">
                  <c:v>-854.41088791074503</c:v>
                </c:pt>
                <c:pt idx="7">
                  <c:v>-551.53380369975503</c:v>
                </c:pt>
                <c:pt idx="8">
                  <c:v>-577.61920542246605</c:v>
                </c:pt>
                <c:pt idx="9">
                  <c:v>-266.02210985614198</c:v>
                </c:pt>
                <c:pt idx="10">
                  <c:v>-231.72174630695699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-155.16083890491299</c:v>
                </c:pt>
                <c:pt idx="19">
                  <c:v>0</c:v>
                </c:pt>
                <c:pt idx="20">
                  <c:v>0</c:v>
                </c:pt>
                <c:pt idx="21">
                  <c:v>-74.092049218579902</c:v>
                </c:pt>
                <c:pt idx="22">
                  <c:v>-288.50216760424303</c:v>
                </c:pt>
                <c:pt idx="23">
                  <c:v>-531.42470145847096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-5.3678648264223199</c:v>
                </c:pt>
                <c:pt idx="1">
                  <c:v>-5.37312571481747</c:v>
                </c:pt>
                <c:pt idx="2">
                  <c:v>-5.37312571481747</c:v>
                </c:pt>
                <c:pt idx="3">
                  <c:v>-19.375870196788</c:v>
                </c:pt>
                <c:pt idx="4">
                  <c:v>-237.14178578105401</c:v>
                </c:pt>
                <c:pt idx="5">
                  <c:v>-5.3292849280194199</c:v>
                </c:pt>
                <c:pt idx="6">
                  <c:v>-5.3205167639702404</c:v>
                </c:pt>
                <c:pt idx="7">
                  <c:v>-230.727002759187</c:v>
                </c:pt>
                <c:pt idx="8">
                  <c:v>-120.72522777957801</c:v>
                </c:pt>
                <c:pt idx="9">
                  <c:v>-569.76878753106905</c:v>
                </c:pt>
                <c:pt idx="10">
                  <c:v>-520.59170547648296</c:v>
                </c:pt>
                <c:pt idx="11">
                  <c:v>-886.28342366090897</c:v>
                </c:pt>
                <c:pt idx="12">
                  <c:v>-1106.23085694208</c:v>
                </c:pt>
                <c:pt idx="13">
                  <c:v>-1103.2251338147</c:v>
                </c:pt>
                <c:pt idx="14">
                  <c:v>-1093.72570837744</c:v>
                </c:pt>
                <c:pt idx="15">
                  <c:v>-1085.0645280428</c:v>
                </c:pt>
                <c:pt idx="16">
                  <c:v>-794.37386147416203</c:v>
                </c:pt>
                <c:pt idx="17">
                  <c:v>-472.77720091658</c:v>
                </c:pt>
                <c:pt idx="18">
                  <c:v>-28.978754546252802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727104"/>
        <c:axId val="171725568"/>
      </c:areaChart>
      <c:catAx>
        <c:axId val="17170995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711488"/>
        <c:crosses val="autoZero"/>
        <c:auto val="1"/>
        <c:lblAlgn val="ctr"/>
        <c:lblOffset val="100"/>
        <c:noMultiLvlLbl val="0"/>
      </c:catAx>
      <c:valAx>
        <c:axId val="17171148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709952"/>
        <c:crosses val="autoZero"/>
        <c:crossBetween val="midCat"/>
        <c:majorUnit val="2000"/>
      </c:valAx>
      <c:valAx>
        <c:axId val="17172556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727104"/>
        <c:crosses val="max"/>
        <c:crossBetween val="midCat"/>
      </c:valAx>
      <c:catAx>
        <c:axId val="1717271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7255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3031.9057073215599</c:v>
                </c:pt>
                <c:pt idx="1">
                  <c:v>3041.9287180765</c:v>
                </c:pt>
                <c:pt idx="2">
                  <c:v>3042.9658722580102</c:v>
                </c:pt>
                <c:pt idx="3">
                  <c:v>3041.8686884203398</c:v>
                </c:pt>
                <c:pt idx="4">
                  <c:v>3046.32577844054</c:v>
                </c:pt>
                <c:pt idx="5">
                  <c:v>3047.4612695523601</c:v>
                </c:pt>
                <c:pt idx="6">
                  <c:v>3051.45316026911</c:v>
                </c:pt>
                <c:pt idx="7">
                  <c:v>3052.5453450278601</c:v>
                </c:pt>
                <c:pt idx="8">
                  <c:v>3049.99081162826</c:v>
                </c:pt>
                <c:pt idx="9">
                  <c:v>3044.0313762649298</c:v>
                </c:pt>
                <c:pt idx="10">
                  <c:v>3037.93184863538</c:v>
                </c:pt>
                <c:pt idx="11">
                  <c:v>3031.70061074572</c:v>
                </c:pt>
                <c:pt idx="12">
                  <c:v>3023.8736123142298</c:v>
                </c:pt>
                <c:pt idx="13">
                  <c:v>3021.6525964543498</c:v>
                </c:pt>
                <c:pt idx="14">
                  <c:v>3025.2709444327302</c:v>
                </c:pt>
                <c:pt idx="15">
                  <c:v>3026.2663839874399</c:v>
                </c:pt>
                <c:pt idx="16">
                  <c:v>3024.9807943097499</c:v>
                </c:pt>
                <c:pt idx="17">
                  <c:v>3023.6284946106498</c:v>
                </c:pt>
                <c:pt idx="18">
                  <c:v>3024.7857040335798</c:v>
                </c:pt>
                <c:pt idx="19">
                  <c:v>3026.98507078784</c:v>
                </c:pt>
                <c:pt idx="20">
                  <c:v>3028.8626035174598</c:v>
                </c:pt>
                <c:pt idx="21">
                  <c:v>3028.0522316556098</c:v>
                </c:pt>
                <c:pt idx="22">
                  <c:v>3034.2734713874302</c:v>
                </c:pt>
                <c:pt idx="23">
                  <c:v>3042.4773059244299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2560.8963248134401</c:v>
                </c:pt>
                <c:pt idx="1">
                  <c:v>2430.81614256995</c:v>
                </c:pt>
                <c:pt idx="2">
                  <c:v>2383.4126205307798</c:v>
                </c:pt>
                <c:pt idx="3">
                  <c:v>2364.6132056101201</c:v>
                </c:pt>
                <c:pt idx="4">
                  <c:v>2363.81994213086</c:v>
                </c:pt>
                <c:pt idx="5">
                  <c:v>2316.68903891217</c:v>
                </c:pt>
                <c:pt idx="6">
                  <c:v>2302.4185767928102</c:v>
                </c:pt>
                <c:pt idx="7">
                  <c:v>2378.2414872617801</c:v>
                </c:pt>
                <c:pt idx="8">
                  <c:v>2421.5605900829901</c:v>
                </c:pt>
                <c:pt idx="9">
                  <c:v>2419.2424622918502</c:v>
                </c:pt>
                <c:pt idx="10">
                  <c:v>2374.1883425958699</c:v>
                </c:pt>
                <c:pt idx="11">
                  <c:v>2391.00654571104</c:v>
                </c:pt>
                <c:pt idx="12">
                  <c:v>2396.7182855019</c:v>
                </c:pt>
                <c:pt idx="13">
                  <c:v>2388.1168723742699</c:v>
                </c:pt>
                <c:pt idx="14">
                  <c:v>2427.5934097518998</c:v>
                </c:pt>
                <c:pt idx="15">
                  <c:v>2320.0803560639602</c:v>
                </c:pt>
                <c:pt idx="16">
                  <c:v>2306.3575051376602</c:v>
                </c:pt>
                <c:pt idx="17">
                  <c:v>2329.40940996175</c:v>
                </c:pt>
                <c:pt idx="18">
                  <c:v>2415.7276375845299</c:v>
                </c:pt>
                <c:pt idx="19">
                  <c:v>2302.72413952224</c:v>
                </c:pt>
                <c:pt idx="20">
                  <c:v>2281.9176356932098</c:v>
                </c:pt>
                <c:pt idx="21">
                  <c:v>2293.4010464297999</c:v>
                </c:pt>
                <c:pt idx="22">
                  <c:v>2272.5664617811199</c:v>
                </c:pt>
                <c:pt idx="23">
                  <c:v>2172.7869958955898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420.02097195019098</c:v>
                </c:pt>
                <c:pt idx="1">
                  <c:v>218.219983469939</c:v>
                </c:pt>
                <c:pt idx="2">
                  <c:v>217.67535694318599</c:v>
                </c:pt>
                <c:pt idx="3">
                  <c:v>216.68634172089</c:v>
                </c:pt>
                <c:pt idx="4">
                  <c:v>214.444348892497</c:v>
                </c:pt>
                <c:pt idx="5">
                  <c:v>207.44104901243199</c:v>
                </c:pt>
                <c:pt idx="6">
                  <c:v>201.95969546934401</c:v>
                </c:pt>
                <c:pt idx="7">
                  <c:v>215.79088010826399</c:v>
                </c:pt>
                <c:pt idx="8">
                  <c:v>218.64098465527999</c:v>
                </c:pt>
                <c:pt idx="9">
                  <c:v>217.94265927094699</c:v>
                </c:pt>
                <c:pt idx="10">
                  <c:v>213.27991854899099</c:v>
                </c:pt>
                <c:pt idx="11">
                  <c:v>215.06248528645699</c:v>
                </c:pt>
                <c:pt idx="12">
                  <c:v>218.468908713275</c:v>
                </c:pt>
                <c:pt idx="13">
                  <c:v>223.23689947664801</c:v>
                </c:pt>
                <c:pt idx="14">
                  <c:v>224.47651144377301</c:v>
                </c:pt>
                <c:pt idx="15">
                  <c:v>217.81067948109899</c:v>
                </c:pt>
                <c:pt idx="16">
                  <c:v>215.88443677695699</c:v>
                </c:pt>
                <c:pt idx="17">
                  <c:v>217.00543280877599</c:v>
                </c:pt>
                <c:pt idx="18">
                  <c:v>218.04957877450701</c:v>
                </c:pt>
                <c:pt idx="19">
                  <c:v>210.35296495556099</c:v>
                </c:pt>
                <c:pt idx="20">
                  <c:v>211.43219511816</c:v>
                </c:pt>
                <c:pt idx="21">
                  <c:v>211.806417459318</c:v>
                </c:pt>
                <c:pt idx="22">
                  <c:v>216.30710665968601</c:v>
                </c:pt>
                <c:pt idx="23">
                  <c:v>207.99570021452101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358.81573174718397</c:v>
                </c:pt>
                <c:pt idx="1">
                  <c:v>357.16758176918802</c:v>
                </c:pt>
                <c:pt idx="2">
                  <c:v>354.75558253181202</c:v>
                </c:pt>
                <c:pt idx="3">
                  <c:v>355.84456215967799</c:v>
                </c:pt>
                <c:pt idx="4">
                  <c:v>355.59057323029498</c:v>
                </c:pt>
                <c:pt idx="5">
                  <c:v>355.72279856513597</c:v>
                </c:pt>
                <c:pt idx="6">
                  <c:v>385.60584207231</c:v>
                </c:pt>
                <c:pt idx="7">
                  <c:v>385.31139147065898</c:v>
                </c:pt>
                <c:pt idx="8">
                  <c:v>394.27822428850101</c:v>
                </c:pt>
                <c:pt idx="9">
                  <c:v>389.60732161596098</c:v>
                </c:pt>
                <c:pt idx="10">
                  <c:v>365.62082735754501</c:v>
                </c:pt>
                <c:pt idx="11">
                  <c:v>360.96301054158698</c:v>
                </c:pt>
                <c:pt idx="12">
                  <c:v>359.94864691859902</c:v>
                </c:pt>
                <c:pt idx="13">
                  <c:v>374.92593959963199</c:v>
                </c:pt>
                <c:pt idx="14">
                  <c:v>374.51457831318402</c:v>
                </c:pt>
                <c:pt idx="15">
                  <c:v>365.25011664640198</c:v>
                </c:pt>
                <c:pt idx="16">
                  <c:v>359.63324389899299</c:v>
                </c:pt>
                <c:pt idx="17">
                  <c:v>363.532243313903</c:v>
                </c:pt>
                <c:pt idx="18">
                  <c:v>380.01959916515699</c:v>
                </c:pt>
                <c:pt idx="19">
                  <c:v>399.18701530188798</c:v>
                </c:pt>
                <c:pt idx="20">
                  <c:v>395.498561130638</c:v>
                </c:pt>
                <c:pt idx="21">
                  <c:v>388.66498290873602</c:v>
                </c:pt>
                <c:pt idx="22">
                  <c:v>361.41371173419202</c:v>
                </c:pt>
                <c:pt idx="23">
                  <c:v>360.049999570924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22.496619750674601</c:v>
                </c:pt>
                <c:pt idx="1">
                  <c:v>21.3362265933774</c:v>
                </c:pt>
                <c:pt idx="2">
                  <c:v>20.843372075181101</c:v>
                </c:pt>
                <c:pt idx="3">
                  <c:v>18.827241996386899</c:v>
                </c:pt>
                <c:pt idx="4">
                  <c:v>18.0548134379125</c:v>
                </c:pt>
                <c:pt idx="5">
                  <c:v>20.292036385390698</c:v>
                </c:pt>
                <c:pt idx="6">
                  <c:v>24.1135613969319</c:v>
                </c:pt>
                <c:pt idx="7">
                  <c:v>20.875312831841601</c:v>
                </c:pt>
                <c:pt idx="8">
                  <c:v>16.984117402277199</c:v>
                </c:pt>
                <c:pt idx="9">
                  <c:v>16.149699725864501</c:v>
                </c:pt>
                <c:pt idx="10">
                  <c:v>21.209115171694201</c:v>
                </c:pt>
                <c:pt idx="11">
                  <c:v>34.124772279540998</c:v>
                </c:pt>
                <c:pt idx="12">
                  <c:v>43.144132787990202</c:v>
                </c:pt>
                <c:pt idx="13">
                  <c:v>51.350797392905498</c:v>
                </c:pt>
                <c:pt idx="14">
                  <c:v>50.199643376227399</c:v>
                </c:pt>
                <c:pt idx="15">
                  <c:v>51.281762406631998</c:v>
                </c:pt>
                <c:pt idx="16">
                  <c:v>52.963412234792301</c:v>
                </c:pt>
                <c:pt idx="17">
                  <c:v>43.428066888394099</c:v>
                </c:pt>
                <c:pt idx="18">
                  <c:v>49.370453072641801</c:v>
                </c:pt>
                <c:pt idx="19">
                  <c:v>44.972145060718603</c:v>
                </c:pt>
                <c:pt idx="20">
                  <c:v>47.322240900226298</c:v>
                </c:pt>
                <c:pt idx="21">
                  <c:v>36.857920024383198</c:v>
                </c:pt>
                <c:pt idx="22">
                  <c:v>44.503019628255103</c:v>
                </c:pt>
                <c:pt idx="23">
                  <c:v>43.493282658998702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4.1980715963597399</c:v>
                </c:pt>
                <c:pt idx="5">
                  <c:v>12.0250357502492</c:v>
                </c:pt>
                <c:pt idx="6">
                  <c:v>79.161624138804996</c:v>
                </c:pt>
                <c:pt idx="7">
                  <c:v>242.49590635852999</c:v>
                </c:pt>
                <c:pt idx="8">
                  <c:v>492.150066798164</c:v>
                </c:pt>
                <c:pt idx="9">
                  <c:v>792.12488082966195</c:v>
                </c:pt>
                <c:pt idx="10">
                  <c:v>996.03304408717202</c:v>
                </c:pt>
                <c:pt idx="11">
                  <c:v>1033.81372448874</c:v>
                </c:pt>
                <c:pt idx="12">
                  <c:v>935.01958203116396</c:v>
                </c:pt>
                <c:pt idx="13">
                  <c:v>664.08247166351305</c:v>
                </c:pt>
                <c:pt idx="14">
                  <c:v>487.12214663233902</c:v>
                </c:pt>
                <c:pt idx="15">
                  <c:v>394.06960843307297</c:v>
                </c:pt>
                <c:pt idx="16">
                  <c:v>333.71719214203102</c:v>
                </c:pt>
                <c:pt idx="17">
                  <c:v>252.86307540429701</c:v>
                </c:pt>
                <c:pt idx="18">
                  <c:v>139.073158828548</c:v>
                </c:pt>
                <c:pt idx="19">
                  <c:v>54.500730623357697</c:v>
                </c:pt>
                <c:pt idx="20">
                  <c:v>11.0676424974914</c:v>
                </c:pt>
                <c:pt idx="21">
                  <c:v>2.9902125836035802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125.299332527331</c:v>
                </c:pt>
                <c:pt idx="1">
                  <c:v>122.60358273352</c:v>
                </c:pt>
                <c:pt idx="2">
                  <c:v>124.762143705238</c:v>
                </c:pt>
                <c:pt idx="3">
                  <c:v>123.38041891114101</c:v>
                </c:pt>
                <c:pt idx="4">
                  <c:v>121.072781811222</c:v>
                </c:pt>
                <c:pt idx="5">
                  <c:v>117.737864256554</c:v>
                </c:pt>
                <c:pt idx="6">
                  <c:v>121.017408153437</c:v>
                </c:pt>
                <c:pt idx="7">
                  <c:v>140.79019237213899</c:v>
                </c:pt>
                <c:pt idx="8">
                  <c:v>129.74583675744501</c:v>
                </c:pt>
                <c:pt idx="9">
                  <c:v>129.89518831517699</c:v>
                </c:pt>
                <c:pt idx="10">
                  <c:v>115.453969826254</c:v>
                </c:pt>
                <c:pt idx="11">
                  <c:v>247.86969116423001</c:v>
                </c:pt>
                <c:pt idx="12">
                  <c:v>235.498034902477</c:v>
                </c:pt>
                <c:pt idx="13">
                  <c:v>115.62357532623101</c:v>
                </c:pt>
                <c:pt idx="14">
                  <c:v>114.157286105003</c:v>
                </c:pt>
                <c:pt idx="15">
                  <c:v>115.247994045849</c:v>
                </c:pt>
                <c:pt idx="16">
                  <c:v>116.311464708645</c:v>
                </c:pt>
                <c:pt idx="17">
                  <c:v>125.04667879287901</c:v>
                </c:pt>
                <c:pt idx="18">
                  <c:v>123.21094853546499</c:v>
                </c:pt>
                <c:pt idx="19">
                  <c:v>142.93017662322501</c:v>
                </c:pt>
                <c:pt idx="20">
                  <c:v>131.63259961199799</c:v>
                </c:pt>
                <c:pt idx="21">
                  <c:v>187.75186067887699</c:v>
                </c:pt>
                <c:pt idx="22">
                  <c:v>221.168131531233</c:v>
                </c:pt>
                <c:pt idx="23">
                  <c:v>126.57147347508101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60.9603256272907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294.94819678323603</c:v>
                </c:pt>
                <c:pt idx="19">
                  <c:v>668.74802796490803</c:v>
                </c:pt>
                <c:pt idx="20">
                  <c:v>898.35851231597803</c:v>
                </c:pt>
                <c:pt idx="21">
                  <c:v>775.39102195278201</c:v>
                </c:pt>
                <c:pt idx="22">
                  <c:v>935.86857289699003</c:v>
                </c:pt>
                <c:pt idx="23">
                  <c:v>184.098836505131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621.84777760653606</c:v>
                </c:pt>
                <c:pt idx="14">
                  <c:v>593.59351741853902</c:v>
                </c:pt>
                <c:pt idx="15">
                  <c:v>748.10698123631005</c:v>
                </c:pt>
                <c:pt idx="16">
                  <c:v>893.70336804971805</c:v>
                </c:pt>
                <c:pt idx="17">
                  <c:v>522.82524542582905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76128"/>
        <c:axId val="172177664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-1347.69864224513</c:v>
                </c:pt>
                <c:pt idx="1">
                  <c:v>-1230.3815797638399</c:v>
                </c:pt>
                <c:pt idx="2">
                  <c:v>-1113.1331204992</c:v>
                </c:pt>
                <c:pt idx="3">
                  <c:v>-1064.99843092385</c:v>
                </c:pt>
                <c:pt idx="4">
                  <c:v>-1091.1827928171101</c:v>
                </c:pt>
                <c:pt idx="5">
                  <c:v>-1227.9514610521001</c:v>
                </c:pt>
                <c:pt idx="6">
                  <c:v>-1260.50450517896</c:v>
                </c:pt>
                <c:pt idx="7">
                  <c:v>-1163.54382686295</c:v>
                </c:pt>
                <c:pt idx="8">
                  <c:v>-1022.22929226106</c:v>
                </c:pt>
                <c:pt idx="9">
                  <c:v>-898.82019415733498</c:v>
                </c:pt>
                <c:pt idx="10">
                  <c:v>-650.81331325751103</c:v>
                </c:pt>
                <c:pt idx="11">
                  <c:v>-639.76293651321703</c:v>
                </c:pt>
                <c:pt idx="12">
                  <c:v>-607.90838917280701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-353.65679885893201</c:v>
                </c:pt>
                <c:pt idx="19">
                  <c:v>-521.172077164244</c:v>
                </c:pt>
                <c:pt idx="20">
                  <c:v>-635.04918939649099</c:v>
                </c:pt>
                <c:pt idx="21">
                  <c:v>-542.60320572603302</c:v>
                </c:pt>
                <c:pt idx="22">
                  <c:v>-805.84618726206304</c:v>
                </c:pt>
                <c:pt idx="23">
                  <c:v>-245.91067288268101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-112.381451576854</c:v>
                </c:pt>
                <c:pt idx="13">
                  <c:v>-1054.55308928614</c:v>
                </c:pt>
                <c:pt idx="14">
                  <c:v>-1030.9930651227401</c:v>
                </c:pt>
                <c:pt idx="15">
                  <c:v>-1007.00163260785</c:v>
                </c:pt>
                <c:pt idx="16">
                  <c:v>-1097.39079959536</c:v>
                </c:pt>
                <c:pt idx="17">
                  <c:v>-726.51535729460602</c:v>
                </c:pt>
                <c:pt idx="18">
                  <c:v>-5.2907053557331496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93280"/>
        <c:axId val="172191744"/>
      </c:areaChart>
      <c:catAx>
        <c:axId val="172176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177664"/>
        <c:crosses val="autoZero"/>
        <c:auto val="1"/>
        <c:lblAlgn val="ctr"/>
        <c:lblOffset val="100"/>
        <c:noMultiLvlLbl val="0"/>
      </c:catAx>
      <c:valAx>
        <c:axId val="172177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176128"/>
        <c:crosses val="autoZero"/>
        <c:crossBetween val="midCat"/>
        <c:majorUnit val="2000"/>
      </c:valAx>
      <c:valAx>
        <c:axId val="17219174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2193280"/>
        <c:crosses val="max"/>
        <c:crossBetween val="midCat"/>
      </c:valAx>
      <c:catAx>
        <c:axId val="17219328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219174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'9.8'!$B$5:$B$28</c:f>
              <c:numCache>
                <c:formatCode>#,##0</c:formatCode>
                <c:ptCount val="24"/>
                <c:pt idx="0">
                  <c:v>2978.29731917967</c:v>
                </c:pt>
                <c:pt idx="1">
                  <c:v>2981.6939327682499</c:v>
                </c:pt>
                <c:pt idx="2">
                  <c:v>2981.6255455314499</c:v>
                </c:pt>
                <c:pt idx="3">
                  <c:v>2986.4695105241199</c:v>
                </c:pt>
                <c:pt idx="4">
                  <c:v>2995.4903728627401</c:v>
                </c:pt>
                <c:pt idx="5">
                  <c:v>2997.3245707429101</c:v>
                </c:pt>
                <c:pt idx="6">
                  <c:v>2994.5032379668201</c:v>
                </c:pt>
                <c:pt idx="7">
                  <c:v>2995.16688604815</c:v>
                </c:pt>
                <c:pt idx="8">
                  <c:v>2993.1459473306199</c:v>
                </c:pt>
                <c:pt idx="9">
                  <c:v>2982.71774657384</c:v>
                </c:pt>
                <c:pt idx="10">
                  <c:v>2977.1134452885499</c:v>
                </c:pt>
                <c:pt idx="11">
                  <c:v>2973.8602661842601</c:v>
                </c:pt>
                <c:pt idx="12">
                  <c:v>2971.4657928701799</c:v>
                </c:pt>
                <c:pt idx="13">
                  <c:v>2965.8165039455098</c:v>
                </c:pt>
                <c:pt idx="14">
                  <c:v>2959.4568735883499</c:v>
                </c:pt>
                <c:pt idx="15">
                  <c:v>2959.0900478534199</c:v>
                </c:pt>
                <c:pt idx="16">
                  <c:v>2957.83278357567</c:v>
                </c:pt>
                <c:pt idx="17">
                  <c:v>2956.7572895527301</c:v>
                </c:pt>
                <c:pt idx="18">
                  <c:v>2959.1884132801001</c:v>
                </c:pt>
                <c:pt idx="19">
                  <c:v>2966.4417999726802</c:v>
                </c:pt>
                <c:pt idx="20">
                  <c:v>2973.2933307396802</c:v>
                </c:pt>
                <c:pt idx="21">
                  <c:v>2978.31233677099</c:v>
                </c:pt>
                <c:pt idx="22">
                  <c:v>2984.01500755387</c:v>
                </c:pt>
                <c:pt idx="23">
                  <c:v>2987.6433659028298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'9.8'!$C$5:$C$28</c:f>
              <c:numCache>
                <c:formatCode>#,##0</c:formatCode>
                <c:ptCount val="24"/>
                <c:pt idx="0">
                  <c:v>2893.69089200703</c:v>
                </c:pt>
                <c:pt idx="1">
                  <c:v>2788.4678852905799</c:v>
                </c:pt>
                <c:pt idx="2">
                  <c:v>2921.8645908696999</c:v>
                </c:pt>
                <c:pt idx="3">
                  <c:v>2818.5585443591399</c:v>
                </c:pt>
                <c:pt idx="4">
                  <c:v>2832.7566110683902</c:v>
                </c:pt>
                <c:pt idx="5">
                  <c:v>2749.1938164633498</c:v>
                </c:pt>
                <c:pt idx="6">
                  <c:v>2831.3173478979902</c:v>
                </c:pt>
                <c:pt idx="7">
                  <c:v>2825.9883506317801</c:v>
                </c:pt>
                <c:pt idx="8">
                  <c:v>2902.1116666358298</c:v>
                </c:pt>
                <c:pt idx="9">
                  <c:v>2883.0140457545399</c:v>
                </c:pt>
                <c:pt idx="10">
                  <c:v>2857.3584951194798</c:v>
                </c:pt>
                <c:pt idx="11">
                  <c:v>2841.2341604005701</c:v>
                </c:pt>
                <c:pt idx="12">
                  <c:v>2925.87789051358</c:v>
                </c:pt>
                <c:pt idx="13">
                  <c:v>2851.2584910850301</c:v>
                </c:pt>
                <c:pt idx="14">
                  <c:v>2832.33758592102</c:v>
                </c:pt>
                <c:pt idx="15">
                  <c:v>2817.1928157381699</c:v>
                </c:pt>
                <c:pt idx="16">
                  <c:v>2876.2252808102899</c:v>
                </c:pt>
                <c:pt idx="17">
                  <c:v>2961.80456740094</c:v>
                </c:pt>
                <c:pt idx="18">
                  <c:v>2961.2018674306801</c:v>
                </c:pt>
                <c:pt idx="19">
                  <c:v>3126.7443885234302</c:v>
                </c:pt>
                <c:pt idx="20">
                  <c:v>3172.3568853145598</c:v>
                </c:pt>
                <c:pt idx="21">
                  <c:v>3189.3640695706599</c:v>
                </c:pt>
                <c:pt idx="22">
                  <c:v>3201.1913305445801</c:v>
                </c:pt>
                <c:pt idx="23">
                  <c:v>3216.1354299459799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'9.8'!$D$5:$D$28</c:f>
              <c:numCache>
                <c:formatCode>#,##0</c:formatCode>
                <c:ptCount val="24"/>
                <c:pt idx="0">
                  <c:v>978.96190532214302</c:v>
                </c:pt>
                <c:pt idx="1">
                  <c:v>977.15427320001595</c:v>
                </c:pt>
                <c:pt idx="2">
                  <c:v>452.03701528251798</c:v>
                </c:pt>
                <c:pt idx="3">
                  <c:v>218.31186863714001</c:v>
                </c:pt>
                <c:pt idx="4">
                  <c:v>222.52687893516099</c:v>
                </c:pt>
                <c:pt idx="5">
                  <c:v>215.03241355471701</c:v>
                </c:pt>
                <c:pt idx="6">
                  <c:v>220.40350408142399</c:v>
                </c:pt>
                <c:pt idx="7">
                  <c:v>218.76126877813701</c:v>
                </c:pt>
                <c:pt idx="8">
                  <c:v>223.759808465178</c:v>
                </c:pt>
                <c:pt idx="9">
                  <c:v>218.372012355539</c:v>
                </c:pt>
                <c:pt idx="10">
                  <c:v>217.65196790347201</c:v>
                </c:pt>
                <c:pt idx="11">
                  <c:v>217.205908471192</c:v>
                </c:pt>
                <c:pt idx="12">
                  <c:v>218.93334548489801</c:v>
                </c:pt>
                <c:pt idx="13">
                  <c:v>218.79301099169501</c:v>
                </c:pt>
                <c:pt idx="14">
                  <c:v>219.65004795365601</c:v>
                </c:pt>
                <c:pt idx="15">
                  <c:v>217.072257944608</c:v>
                </c:pt>
                <c:pt idx="16">
                  <c:v>221.877004406341</c:v>
                </c:pt>
                <c:pt idx="17">
                  <c:v>390.22185504192203</c:v>
                </c:pt>
                <c:pt idx="18">
                  <c:v>827.17972283881898</c:v>
                </c:pt>
                <c:pt idx="19">
                  <c:v>962.95221253686498</c:v>
                </c:pt>
                <c:pt idx="20">
                  <c:v>962.96724661830501</c:v>
                </c:pt>
                <c:pt idx="21">
                  <c:v>958.05557631939598</c:v>
                </c:pt>
                <c:pt idx="22">
                  <c:v>966.28679606845503</c:v>
                </c:pt>
                <c:pt idx="23">
                  <c:v>973.47219784045501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'9.8'!$E$5:$E$28</c:f>
              <c:numCache>
                <c:formatCode>#,##0</c:formatCode>
                <c:ptCount val="24"/>
                <c:pt idx="0">
                  <c:v>347.632985982381</c:v>
                </c:pt>
                <c:pt idx="1">
                  <c:v>345.60751685078498</c:v>
                </c:pt>
                <c:pt idx="2">
                  <c:v>345.60540365239802</c:v>
                </c:pt>
                <c:pt idx="3">
                  <c:v>352.81768191835602</c:v>
                </c:pt>
                <c:pt idx="4">
                  <c:v>344.101415474188</c:v>
                </c:pt>
                <c:pt idx="5">
                  <c:v>345.20557679461098</c:v>
                </c:pt>
                <c:pt idx="6">
                  <c:v>374.12332138734803</c:v>
                </c:pt>
                <c:pt idx="7">
                  <c:v>381.715127151307</c:v>
                </c:pt>
                <c:pt idx="8">
                  <c:v>385.26864289872202</c:v>
                </c:pt>
                <c:pt idx="9">
                  <c:v>375.87096994362798</c:v>
                </c:pt>
                <c:pt idx="10">
                  <c:v>363.46231786093102</c:v>
                </c:pt>
                <c:pt idx="11">
                  <c:v>357.18674138312002</c:v>
                </c:pt>
                <c:pt idx="12">
                  <c:v>355.044210397999</c:v>
                </c:pt>
                <c:pt idx="13">
                  <c:v>370.01193623600102</c:v>
                </c:pt>
                <c:pt idx="14">
                  <c:v>360.50940650812203</c:v>
                </c:pt>
                <c:pt idx="15">
                  <c:v>349.78702515963101</c:v>
                </c:pt>
                <c:pt idx="16">
                  <c:v>350.53939678472699</c:v>
                </c:pt>
                <c:pt idx="17">
                  <c:v>365.83283474774601</c:v>
                </c:pt>
                <c:pt idx="18">
                  <c:v>369.176809570545</c:v>
                </c:pt>
                <c:pt idx="19">
                  <c:v>378.891322458415</c:v>
                </c:pt>
                <c:pt idx="20">
                  <c:v>389.94265768705401</c:v>
                </c:pt>
                <c:pt idx="21">
                  <c:v>380.145549647341</c:v>
                </c:pt>
                <c:pt idx="22">
                  <c:v>361.037429926801</c:v>
                </c:pt>
                <c:pt idx="23">
                  <c:v>353.52061017999898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'9.8'!$I$5:$I$28</c:f>
              <c:numCache>
                <c:formatCode>#,##0</c:formatCode>
                <c:ptCount val="24"/>
                <c:pt idx="0">
                  <c:v>72.203239066531196</c:v>
                </c:pt>
                <c:pt idx="1">
                  <c:v>74.839857599153305</c:v>
                </c:pt>
                <c:pt idx="2">
                  <c:v>68.3134717518234</c:v>
                </c:pt>
                <c:pt idx="3">
                  <c:v>63.417743199574403</c:v>
                </c:pt>
                <c:pt idx="4">
                  <c:v>59.449664108415803</c:v>
                </c:pt>
                <c:pt idx="5">
                  <c:v>53.519221535467899</c:v>
                </c:pt>
                <c:pt idx="6">
                  <c:v>48.247721412724097</c:v>
                </c:pt>
                <c:pt idx="7">
                  <c:v>30.053527614291799</c:v>
                </c:pt>
                <c:pt idx="8">
                  <c:v>16.021972826631501</c:v>
                </c:pt>
                <c:pt idx="9">
                  <c:v>12.7038722597008</c:v>
                </c:pt>
                <c:pt idx="10">
                  <c:v>19.5426029530561</c:v>
                </c:pt>
                <c:pt idx="11">
                  <c:v>39.280262911907897</c:v>
                </c:pt>
                <c:pt idx="12">
                  <c:v>32.084944815976499</c:v>
                </c:pt>
                <c:pt idx="13">
                  <c:v>33.8121410460177</c:v>
                </c:pt>
                <c:pt idx="14">
                  <c:v>44.0156007958457</c:v>
                </c:pt>
                <c:pt idx="15">
                  <c:v>30.248062763153101</c:v>
                </c:pt>
                <c:pt idx="16">
                  <c:v>43.403847866196799</c:v>
                </c:pt>
                <c:pt idx="17">
                  <c:v>34.418570723350399</c:v>
                </c:pt>
                <c:pt idx="18">
                  <c:v>26.010163472187202</c:v>
                </c:pt>
                <c:pt idx="19">
                  <c:v>33.022189254430202</c:v>
                </c:pt>
                <c:pt idx="20">
                  <c:v>51.292190298911599</c:v>
                </c:pt>
                <c:pt idx="21">
                  <c:v>48.610791390254803</c:v>
                </c:pt>
                <c:pt idx="22">
                  <c:v>22.8924518120361</c:v>
                </c:pt>
                <c:pt idx="23">
                  <c:v>8.6209215060165896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0.47837122808522298</c:v>
                </c:pt>
                <c:pt idx="4">
                  <c:v>7.1629945034910296</c:v>
                </c:pt>
                <c:pt idx="5">
                  <c:v>23.5949655259145</c:v>
                </c:pt>
                <c:pt idx="6">
                  <c:v>104.310588612643</c:v>
                </c:pt>
                <c:pt idx="7">
                  <c:v>321.39054535623302</c:v>
                </c:pt>
                <c:pt idx="8">
                  <c:v>630.81285171453601</c:v>
                </c:pt>
                <c:pt idx="9">
                  <c:v>940.48992872569602</c:v>
                </c:pt>
                <c:pt idx="10">
                  <c:v>1155.56693175694</c:v>
                </c:pt>
                <c:pt idx="11">
                  <c:v>1261.3726353152899</c:v>
                </c:pt>
                <c:pt idx="12">
                  <c:v>1233.8190297911001</c:v>
                </c:pt>
                <c:pt idx="13">
                  <c:v>1147.1952207428899</c:v>
                </c:pt>
                <c:pt idx="14">
                  <c:v>1105.55574858571</c:v>
                </c:pt>
                <c:pt idx="15">
                  <c:v>951.64197469084797</c:v>
                </c:pt>
                <c:pt idx="16">
                  <c:v>760.35326368722099</c:v>
                </c:pt>
                <c:pt idx="17">
                  <c:v>554.63936996109203</c:v>
                </c:pt>
                <c:pt idx="18">
                  <c:v>275.77849055594697</c:v>
                </c:pt>
                <c:pt idx="19">
                  <c:v>94.922134441356405</c:v>
                </c:pt>
                <c:pt idx="20">
                  <c:v>29.261879576111902</c:v>
                </c:pt>
                <c:pt idx="21">
                  <c:v>9.7456182615313303</c:v>
                </c:pt>
                <c:pt idx="22">
                  <c:v>1.4566317121516199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'9.8'!$F$5:$F$28</c:f>
              <c:numCache>
                <c:formatCode>#,##0</c:formatCode>
                <c:ptCount val="24"/>
                <c:pt idx="0">
                  <c:v>405.88587040525402</c:v>
                </c:pt>
                <c:pt idx="1">
                  <c:v>269.98204648551001</c:v>
                </c:pt>
                <c:pt idx="2">
                  <c:v>228.39851236290801</c:v>
                </c:pt>
                <c:pt idx="3">
                  <c:v>237.520966644135</c:v>
                </c:pt>
                <c:pt idx="4">
                  <c:v>228.92616028927199</c:v>
                </c:pt>
                <c:pt idx="5">
                  <c:v>224.16409909288501</c:v>
                </c:pt>
                <c:pt idx="6">
                  <c:v>239.64284101854099</c:v>
                </c:pt>
                <c:pt idx="7">
                  <c:v>234.805888754573</c:v>
                </c:pt>
                <c:pt idx="8">
                  <c:v>229.21284756393899</c:v>
                </c:pt>
                <c:pt idx="9">
                  <c:v>271.39807828899899</c:v>
                </c:pt>
                <c:pt idx="10">
                  <c:v>240.926047176136</c:v>
                </c:pt>
                <c:pt idx="11">
                  <c:v>225.055671063322</c:v>
                </c:pt>
                <c:pt idx="12">
                  <c:v>244.842099475645</c:v>
                </c:pt>
                <c:pt idx="13">
                  <c:v>178.66001982283001</c:v>
                </c:pt>
                <c:pt idx="14">
                  <c:v>183.88279802946599</c:v>
                </c:pt>
                <c:pt idx="15">
                  <c:v>216.19405204782299</c:v>
                </c:pt>
                <c:pt idx="16">
                  <c:v>174.36160356321699</c:v>
                </c:pt>
                <c:pt idx="17">
                  <c:v>183.61633179112599</c:v>
                </c:pt>
                <c:pt idx="18">
                  <c:v>441.73341275057101</c:v>
                </c:pt>
                <c:pt idx="19">
                  <c:v>447.78906101133998</c:v>
                </c:pt>
                <c:pt idx="20">
                  <c:v>422.62661447541001</c:v>
                </c:pt>
                <c:pt idx="21">
                  <c:v>471.729731276547</c:v>
                </c:pt>
                <c:pt idx="22">
                  <c:v>465.33899099653598</c:v>
                </c:pt>
                <c:pt idx="23">
                  <c:v>430.08639996068001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'9.8'!$G$5:$G$28</c:f>
              <c:numCache>
                <c:formatCode>#,##0</c:formatCode>
                <c:ptCount val="24"/>
                <c:pt idx="0">
                  <c:v>266.00288329655302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534.49330910376796</c:v>
                </c:pt>
                <c:pt idx="20">
                  <c:v>657.87193255853697</c:v>
                </c:pt>
                <c:pt idx="21">
                  <c:v>613.50731838227898</c:v>
                </c:pt>
                <c:pt idx="22">
                  <c:v>544.53503535457105</c:v>
                </c:pt>
                <c:pt idx="23">
                  <c:v>282.56231218925802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39488"/>
        <c:axId val="171841024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'9.8'!$Q$5:$Q$28</c:f>
              <c:numCache>
                <c:formatCode>General</c:formatCode>
                <c:ptCount val="24"/>
                <c:pt idx="0">
                  <c:v>-2634.1088771555301</c:v>
                </c:pt>
                <c:pt idx="1">
                  <c:v>-2254.9217651327499</c:v>
                </c:pt>
                <c:pt idx="2">
                  <c:v>-1837.5435544654399</c:v>
                </c:pt>
                <c:pt idx="3">
                  <c:v>-1611.05710409943</c:v>
                </c:pt>
                <c:pt idx="4">
                  <c:v>-1736.0220093134601</c:v>
                </c:pt>
                <c:pt idx="5">
                  <c:v>-1518.4267083423699</c:v>
                </c:pt>
                <c:pt idx="6">
                  <c:v>-1662.766588447</c:v>
                </c:pt>
                <c:pt idx="7">
                  <c:v>-1572.17976985069</c:v>
                </c:pt>
                <c:pt idx="8">
                  <c:v>-1419.9260869776001</c:v>
                </c:pt>
                <c:pt idx="9">
                  <c:v>-1089.2574973099399</c:v>
                </c:pt>
                <c:pt idx="10">
                  <c:v>-570.45294264355505</c:v>
                </c:pt>
                <c:pt idx="11">
                  <c:v>-345.602249843462</c:v>
                </c:pt>
                <c:pt idx="12">
                  <c:v>-560.62458790589096</c:v>
                </c:pt>
                <c:pt idx="13">
                  <c:v>-198.87781125188201</c:v>
                </c:pt>
                <c:pt idx="14">
                  <c:v>-251.76746375949099</c:v>
                </c:pt>
                <c:pt idx="15">
                  <c:v>-152.13065934410599</c:v>
                </c:pt>
                <c:pt idx="16">
                  <c:v>-298.55083403893502</c:v>
                </c:pt>
                <c:pt idx="17">
                  <c:v>-664.94695824890096</c:v>
                </c:pt>
                <c:pt idx="18">
                  <c:v>-1226.1338297918301</c:v>
                </c:pt>
                <c:pt idx="19">
                  <c:v>-1884.5385216851</c:v>
                </c:pt>
                <c:pt idx="20">
                  <c:v>-2083.2461783908898</c:v>
                </c:pt>
                <c:pt idx="21">
                  <c:v>-2003.7978046620301</c:v>
                </c:pt>
                <c:pt idx="22">
                  <c:v>-1917.823672519</c:v>
                </c:pt>
                <c:pt idx="23">
                  <c:v>-2016.60981037289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-0.46471225142251099</c:v>
                </c:pt>
                <c:pt idx="5">
                  <c:v>-319.44319972799599</c:v>
                </c:pt>
                <c:pt idx="6">
                  <c:v>-150.50890038259001</c:v>
                </c:pt>
                <c:pt idx="7">
                  <c:v>0</c:v>
                </c:pt>
                <c:pt idx="8">
                  <c:v>0</c:v>
                </c:pt>
                <c:pt idx="9">
                  <c:v>-120.35345950366199</c:v>
                </c:pt>
                <c:pt idx="10">
                  <c:v>-437.31877744439402</c:v>
                </c:pt>
                <c:pt idx="11">
                  <c:v>-551.20309339455798</c:v>
                </c:pt>
                <c:pt idx="12">
                  <c:v>-549.65814264994003</c:v>
                </c:pt>
                <c:pt idx="13">
                  <c:v>-769.61083875111797</c:v>
                </c:pt>
                <c:pt idx="14">
                  <c:v>-766.09831151556</c:v>
                </c:pt>
                <c:pt idx="15">
                  <c:v>-761.21620200078496</c:v>
                </c:pt>
                <c:pt idx="16">
                  <c:v>-428.78035048662599</c:v>
                </c:pt>
                <c:pt idx="17">
                  <c:v>-253.85388864781001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60736"/>
        <c:axId val="171842560"/>
      </c:areaChart>
      <c:catAx>
        <c:axId val="17183948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841024"/>
        <c:crosses val="autoZero"/>
        <c:auto val="1"/>
        <c:lblAlgn val="ctr"/>
        <c:lblOffset val="100"/>
        <c:noMultiLvlLbl val="0"/>
      </c:catAx>
      <c:valAx>
        <c:axId val="1718410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839488"/>
        <c:crosses val="autoZero"/>
        <c:crossBetween val="midCat"/>
        <c:majorUnit val="2000"/>
      </c:valAx>
      <c:valAx>
        <c:axId val="17184256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860736"/>
        <c:crosses val="max"/>
        <c:crossBetween val="midCat"/>
      </c:valAx>
      <c:catAx>
        <c:axId val="17186073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84256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#,##0.0</c:formatCode>
                <c:ptCount val="4"/>
                <c:pt idx="1">
                  <c:v>613.84533499999998</c:v>
                </c:pt>
                <c:pt idx="2">
                  <c:v>0</c:v>
                </c:pt>
                <c:pt idx="3">
                  <c:v>0.39765899999999998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#,##0.0</c:formatCode>
                <c:ptCount val="4"/>
                <c:pt idx="1">
                  <c:v>3.2544849999999999</c:v>
                </c:pt>
                <c:pt idx="2">
                  <c:v>0</c:v>
                </c:pt>
                <c:pt idx="3">
                  <c:v>633.62978300000009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#,##0.0</c:formatCode>
                <c:ptCount val="4"/>
                <c:pt idx="1">
                  <c:v>350.15509100000003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#,##0.0</c:formatCode>
                <c:ptCount val="4"/>
                <c:pt idx="1">
                  <c:v>5379.5429629999999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#,##0.0</c:formatCode>
                <c:ptCount val="4"/>
                <c:pt idx="1">
                  <c:v>17.834054999999999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#,##0.0</c:formatCode>
                <c:ptCount val="4"/>
                <c:pt idx="1">
                  <c:v>3.8284540000000002</c:v>
                </c:pt>
                <c:pt idx="2">
                  <c:v>0</c:v>
                </c:pt>
                <c:pt idx="3">
                  <c:v>1.5010000000000002E-3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#,##0.0</c:formatCode>
                <c:ptCount val="4"/>
                <c:pt idx="1">
                  <c:v>46.580784000000008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#,##0.0</c:formatCode>
                <c:ptCount val="4"/>
                <c:pt idx="1">
                  <c:v>156.26378099999999</c:v>
                </c:pt>
                <c:pt idx="2">
                  <c:v>461.45408000000009</c:v>
                </c:pt>
                <c:pt idx="3">
                  <c:v>57.866696000000005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2.93E-2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#,##0.0</c:formatCode>
                <c:ptCount val="4"/>
                <c:pt idx="1">
                  <c:v>3.3929079999999998</c:v>
                </c:pt>
                <c:pt idx="2">
                  <c:v>0</c:v>
                </c:pt>
                <c:pt idx="3">
                  <c:v>1.7961050000000003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#,##0.0</c:formatCode>
                <c:ptCount val="4"/>
                <c:pt idx="1">
                  <c:v>125.74177899999999</c:v>
                </c:pt>
                <c:pt idx="2">
                  <c:v>991.00871000000006</c:v>
                </c:pt>
                <c:pt idx="3">
                  <c:v>176.63261700000012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#,##0.0</c:formatCode>
                <c:ptCount val="4"/>
                <c:pt idx="0">
                  <c:v>6994.2303300000012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974656"/>
        <c:axId val="171976192"/>
      </c:barChart>
      <c:catAx>
        <c:axId val="1719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1976192"/>
        <c:crosses val="autoZero"/>
        <c:auto val="1"/>
        <c:lblAlgn val="ctr"/>
        <c:lblOffset val="100"/>
        <c:noMultiLvlLbl val="0"/>
      </c:catAx>
      <c:valAx>
        <c:axId val="1719761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97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11</c:v>
              </c:pt>
              <c:pt idx="2">
                <c:v>22</c:v>
              </c:pt>
              <c:pt idx="3">
                <c:v>33</c:v>
              </c:pt>
              <c:pt idx="4">
                <c:v>44</c:v>
              </c:pt>
              <c:pt idx="5">
                <c:v>55</c:v>
              </c:pt>
              <c:pt idx="6">
                <c:v>65</c:v>
              </c:pt>
              <c:pt idx="7">
                <c:v>76</c:v>
              </c:pt>
              <c:pt idx="8">
                <c:v>87</c:v>
              </c:pt>
              <c:pt idx="9">
                <c:v>98</c:v>
              </c:pt>
              <c:pt idx="10">
                <c:v>109</c:v>
              </c:pt>
              <c:pt idx="11">
                <c:v>120</c:v>
              </c:pt>
              <c:pt idx="12">
                <c:v>131</c:v>
              </c:pt>
              <c:pt idx="13">
                <c:v>142</c:v>
              </c:pt>
              <c:pt idx="14">
                <c:v>153</c:v>
              </c:pt>
              <c:pt idx="15">
                <c:v>164</c:v>
              </c:pt>
              <c:pt idx="16">
                <c:v>174</c:v>
              </c:pt>
              <c:pt idx="17">
                <c:v>185</c:v>
              </c:pt>
              <c:pt idx="18">
                <c:v>196</c:v>
              </c:pt>
              <c:pt idx="19">
                <c:v>207</c:v>
              </c:pt>
              <c:pt idx="20">
                <c:v>218</c:v>
              </c:pt>
              <c:pt idx="21">
                <c:v>229</c:v>
              </c:pt>
              <c:pt idx="22">
                <c:v>240</c:v>
              </c:pt>
              <c:pt idx="23">
                <c:v>251</c:v>
              </c:pt>
              <c:pt idx="24">
                <c:v>262</c:v>
              </c:pt>
              <c:pt idx="25">
                <c:v>273</c:v>
              </c:pt>
              <c:pt idx="26">
                <c:v>284</c:v>
              </c:pt>
              <c:pt idx="27">
                <c:v>294</c:v>
              </c:pt>
              <c:pt idx="28">
                <c:v>305</c:v>
              </c:pt>
              <c:pt idx="29">
                <c:v>316</c:v>
              </c:pt>
              <c:pt idx="30">
                <c:v>327</c:v>
              </c:pt>
              <c:pt idx="31">
                <c:v>338</c:v>
              </c:pt>
              <c:pt idx="32">
                <c:v>349</c:v>
              </c:pt>
              <c:pt idx="33">
                <c:v>360</c:v>
              </c:pt>
              <c:pt idx="34">
                <c:v>371</c:v>
              </c:pt>
              <c:pt idx="35">
                <c:v>382</c:v>
              </c:pt>
              <c:pt idx="36">
                <c:v>393</c:v>
              </c:pt>
              <c:pt idx="37">
                <c:v>403</c:v>
              </c:pt>
              <c:pt idx="38">
                <c:v>414</c:v>
              </c:pt>
              <c:pt idx="39">
                <c:v>425</c:v>
              </c:pt>
              <c:pt idx="40">
                <c:v>436</c:v>
              </c:pt>
              <c:pt idx="41">
                <c:v>447</c:v>
              </c:pt>
              <c:pt idx="42">
                <c:v>458</c:v>
              </c:pt>
              <c:pt idx="43">
                <c:v>469</c:v>
              </c:pt>
              <c:pt idx="44">
                <c:v>480</c:v>
              </c:pt>
              <c:pt idx="45">
                <c:v>491</c:v>
              </c:pt>
              <c:pt idx="46">
                <c:v>502</c:v>
              </c:pt>
              <c:pt idx="47">
                <c:v>513</c:v>
              </c:pt>
              <c:pt idx="48">
                <c:v>523</c:v>
              </c:pt>
              <c:pt idx="49">
                <c:v>534</c:v>
              </c:pt>
              <c:pt idx="50">
                <c:v>545</c:v>
              </c:pt>
              <c:pt idx="51">
                <c:v>556</c:v>
              </c:pt>
              <c:pt idx="52">
                <c:v>567</c:v>
              </c:pt>
              <c:pt idx="53">
                <c:v>578</c:v>
              </c:pt>
              <c:pt idx="54">
                <c:v>589</c:v>
              </c:pt>
              <c:pt idx="55">
                <c:v>600</c:v>
              </c:pt>
              <c:pt idx="56">
                <c:v>611</c:v>
              </c:pt>
              <c:pt idx="57">
                <c:v>622</c:v>
              </c:pt>
              <c:pt idx="58">
                <c:v>632</c:v>
              </c:pt>
              <c:pt idx="59">
                <c:v>643</c:v>
              </c:pt>
              <c:pt idx="60">
                <c:v>654</c:v>
              </c:pt>
              <c:pt idx="61">
                <c:v>665</c:v>
              </c:pt>
              <c:pt idx="62">
                <c:v>676</c:v>
              </c:pt>
              <c:pt idx="63">
                <c:v>687</c:v>
              </c:pt>
              <c:pt idx="64">
                <c:v>698</c:v>
              </c:pt>
              <c:pt idx="65">
                <c:v>709</c:v>
              </c:pt>
              <c:pt idx="66">
                <c:v>720</c:v>
              </c:pt>
              <c:pt idx="67">
                <c:v>731</c:v>
              </c:pt>
              <c:pt idx="68">
                <c:v>742</c:v>
              </c:pt>
              <c:pt idx="69">
                <c:v>752</c:v>
              </c:pt>
              <c:pt idx="70">
                <c:v>763</c:v>
              </c:pt>
              <c:pt idx="71">
                <c:v>774</c:v>
              </c:pt>
              <c:pt idx="72">
                <c:v>785</c:v>
              </c:pt>
              <c:pt idx="73">
                <c:v>796</c:v>
              </c:pt>
              <c:pt idx="74">
                <c:v>807</c:v>
              </c:pt>
              <c:pt idx="75">
                <c:v>818</c:v>
              </c:pt>
              <c:pt idx="76">
                <c:v>829</c:v>
              </c:pt>
              <c:pt idx="77">
                <c:v>840</c:v>
              </c:pt>
              <c:pt idx="78">
                <c:v>851</c:v>
              </c:pt>
              <c:pt idx="79">
                <c:v>861</c:v>
              </c:pt>
              <c:pt idx="80">
                <c:v>872</c:v>
              </c:pt>
              <c:pt idx="81">
                <c:v>883</c:v>
              </c:pt>
              <c:pt idx="82">
                <c:v>894</c:v>
              </c:pt>
              <c:pt idx="83">
                <c:v>905</c:v>
              </c:pt>
              <c:pt idx="84">
                <c:v>916</c:v>
              </c:pt>
              <c:pt idx="85">
                <c:v>927</c:v>
              </c:pt>
              <c:pt idx="86">
                <c:v>938</c:v>
              </c:pt>
              <c:pt idx="87">
                <c:v>949</c:v>
              </c:pt>
              <c:pt idx="88">
                <c:v>960</c:v>
              </c:pt>
              <c:pt idx="89">
                <c:v>971</c:v>
              </c:pt>
              <c:pt idx="90">
                <c:v>981</c:v>
              </c:pt>
              <c:pt idx="91">
                <c:v>992</c:v>
              </c:pt>
              <c:pt idx="92">
                <c:v>1003</c:v>
              </c:pt>
              <c:pt idx="93">
                <c:v>1014</c:v>
              </c:pt>
              <c:pt idx="94">
                <c:v>1025</c:v>
              </c:pt>
              <c:pt idx="95">
                <c:v>1036</c:v>
              </c:pt>
              <c:pt idx="96">
                <c:v>1047</c:v>
              </c:pt>
              <c:pt idx="97">
                <c:v>1058</c:v>
              </c:pt>
              <c:pt idx="98">
                <c:v>1069</c:v>
              </c:pt>
              <c:pt idx="99">
                <c:v>1080</c:v>
              </c:pt>
              <c:pt idx="100">
                <c:v>1091</c:v>
              </c:pt>
              <c:pt idx="101">
                <c:v>1101</c:v>
              </c:pt>
              <c:pt idx="102">
                <c:v>1112</c:v>
              </c:pt>
              <c:pt idx="103">
                <c:v>1123</c:v>
              </c:pt>
              <c:pt idx="104">
                <c:v>1134</c:v>
              </c:pt>
              <c:pt idx="105">
                <c:v>1145</c:v>
              </c:pt>
              <c:pt idx="106">
                <c:v>1156</c:v>
              </c:pt>
              <c:pt idx="107">
                <c:v>1167</c:v>
              </c:pt>
              <c:pt idx="108">
                <c:v>1178</c:v>
              </c:pt>
              <c:pt idx="109">
                <c:v>1189</c:v>
              </c:pt>
              <c:pt idx="110">
                <c:v>1200</c:v>
              </c:pt>
              <c:pt idx="111">
                <c:v>1210</c:v>
              </c:pt>
              <c:pt idx="112">
                <c:v>1221</c:v>
              </c:pt>
              <c:pt idx="113">
                <c:v>1232</c:v>
              </c:pt>
              <c:pt idx="114">
                <c:v>1243</c:v>
              </c:pt>
              <c:pt idx="115">
                <c:v>1254</c:v>
              </c:pt>
              <c:pt idx="116">
                <c:v>1265</c:v>
              </c:pt>
              <c:pt idx="117">
                <c:v>1276</c:v>
              </c:pt>
              <c:pt idx="118">
                <c:v>1287</c:v>
              </c:pt>
              <c:pt idx="119">
                <c:v>1298</c:v>
              </c:pt>
              <c:pt idx="120">
                <c:v>1309</c:v>
              </c:pt>
              <c:pt idx="121">
                <c:v>1320</c:v>
              </c:pt>
              <c:pt idx="122">
                <c:v>1330</c:v>
              </c:pt>
              <c:pt idx="123">
                <c:v>1341</c:v>
              </c:pt>
              <c:pt idx="124">
                <c:v>1352</c:v>
              </c:pt>
              <c:pt idx="125">
                <c:v>1363</c:v>
              </c:pt>
              <c:pt idx="126">
                <c:v>1374</c:v>
              </c:pt>
              <c:pt idx="127">
                <c:v>1385</c:v>
              </c:pt>
              <c:pt idx="128">
                <c:v>1396</c:v>
              </c:pt>
              <c:pt idx="129">
                <c:v>1407</c:v>
              </c:pt>
              <c:pt idx="130">
                <c:v>1418</c:v>
              </c:pt>
              <c:pt idx="131">
                <c:v>1429</c:v>
              </c:pt>
              <c:pt idx="132">
                <c:v>1439</c:v>
              </c:pt>
              <c:pt idx="133">
                <c:v>1450</c:v>
              </c:pt>
              <c:pt idx="134">
                <c:v>1461</c:v>
              </c:pt>
              <c:pt idx="135">
                <c:v>1472</c:v>
              </c:pt>
              <c:pt idx="136">
                <c:v>1483</c:v>
              </c:pt>
              <c:pt idx="137">
                <c:v>1494</c:v>
              </c:pt>
              <c:pt idx="138">
                <c:v>1505</c:v>
              </c:pt>
              <c:pt idx="139">
                <c:v>1516</c:v>
              </c:pt>
              <c:pt idx="140">
                <c:v>1527</c:v>
              </c:pt>
              <c:pt idx="141">
                <c:v>1538</c:v>
              </c:pt>
              <c:pt idx="142">
                <c:v>1549</c:v>
              </c:pt>
              <c:pt idx="143">
                <c:v>1559</c:v>
              </c:pt>
              <c:pt idx="144">
                <c:v>1570</c:v>
              </c:pt>
              <c:pt idx="145">
                <c:v>1581</c:v>
              </c:pt>
              <c:pt idx="146">
                <c:v>1592</c:v>
              </c:pt>
              <c:pt idx="147">
                <c:v>1603</c:v>
              </c:pt>
              <c:pt idx="148">
                <c:v>1614</c:v>
              </c:pt>
              <c:pt idx="149">
                <c:v>1625</c:v>
              </c:pt>
              <c:pt idx="150">
                <c:v>1636</c:v>
              </c:pt>
              <c:pt idx="151">
                <c:v>1647</c:v>
              </c:pt>
              <c:pt idx="152">
                <c:v>1658</c:v>
              </c:pt>
              <c:pt idx="153">
                <c:v>1668</c:v>
              </c:pt>
              <c:pt idx="154">
                <c:v>1679</c:v>
              </c:pt>
              <c:pt idx="155">
                <c:v>1690</c:v>
              </c:pt>
              <c:pt idx="156">
                <c:v>1701</c:v>
              </c:pt>
              <c:pt idx="157">
                <c:v>1712</c:v>
              </c:pt>
              <c:pt idx="158">
                <c:v>1723</c:v>
              </c:pt>
              <c:pt idx="159">
                <c:v>1734</c:v>
              </c:pt>
              <c:pt idx="160">
                <c:v>1745</c:v>
              </c:pt>
              <c:pt idx="161">
                <c:v>1756</c:v>
              </c:pt>
              <c:pt idx="162">
                <c:v>1767</c:v>
              </c:pt>
              <c:pt idx="163">
                <c:v>1778</c:v>
              </c:pt>
              <c:pt idx="164">
                <c:v>1788</c:v>
              </c:pt>
              <c:pt idx="165">
                <c:v>1799</c:v>
              </c:pt>
              <c:pt idx="166">
                <c:v>1810</c:v>
              </c:pt>
              <c:pt idx="167">
                <c:v>1821</c:v>
              </c:pt>
              <c:pt idx="168">
                <c:v>1832</c:v>
              </c:pt>
              <c:pt idx="169">
                <c:v>1843</c:v>
              </c:pt>
              <c:pt idx="170">
                <c:v>1854</c:v>
              </c:pt>
              <c:pt idx="171">
                <c:v>1865</c:v>
              </c:pt>
              <c:pt idx="172">
                <c:v>1876</c:v>
              </c:pt>
              <c:pt idx="173">
                <c:v>1887</c:v>
              </c:pt>
              <c:pt idx="174">
                <c:v>1897</c:v>
              </c:pt>
              <c:pt idx="175">
                <c:v>1908</c:v>
              </c:pt>
              <c:pt idx="176">
                <c:v>1919</c:v>
              </c:pt>
              <c:pt idx="177">
                <c:v>1930</c:v>
              </c:pt>
              <c:pt idx="178">
                <c:v>1941</c:v>
              </c:pt>
              <c:pt idx="179">
                <c:v>1952</c:v>
              </c:pt>
              <c:pt idx="180">
                <c:v>1963</c:v>
              </c:pt>
              <c:pt idx="181">
                <c:v>1974</c:v>
              </c:pt>
              <c:pt idx="182">
                <c:v>1985</c:v>
              </c:pt>
              <c:pt idx="183">
                <c:v>1996</c:v>
              </c:pt>
              <c:pt idx="184">
                <c:v>2007</c:v>
              </c:pt>
              <c:pt idx="185">
                <c:v>2017</c:v>
              </c:pt>
              <c:pt idx="186">
                <c:v>2028</c:v>
              </c:pt>
              <c:pt idx="187">
                <c:v>2039</c:v>
              </c:pt>
              <c:pt idx="188">
                <c:v>2050</c:v>
              </c:pt>
              <c:pt idx="189">
                <c:v>2061</c:v>
              </c:pt>
              <c:pt idx="190">
                <c:v>2072</c:v>
              </c:pt>
              <c:pt idx="191">
                <c:v>2083</c:v>
              </c:pt>
              <c:pt idx="192">
                <c:v>2094</c:v>
              </c:pt>
              <c:pt idx="193">
                <c:v>2105</c:v>
              </c:pt>
              <c:pt idx="194">
                <c:v>2116</c:v>
              </c:pt>
              <c:pt idx="195">
                <c:v>2126</c:v>
              </c:pt>
              <c:pt idx="196">
                <c:v>2137</c:v>
              </c:pt>
              <c:pt idx="197">
                <c:v>2148</c:v>
              </c:pt>
              <c:pt idx="198">
                <c:v>2159</c:v>
              </c:pt>
              <c:pt idx="199">
                <c:v>2170</c:v>
              </c:pt>
              <c:pt idx="200">
                <c:v>2181</c:v>
              </c:pt>
              <c:pt idx="201">
                <c:v>2192</c:v>
              </c:pt>
              <c:pt idx="202">
                <c:v>2203</c:v>
              </c:pt>
              <c:pt idx="203">
                <c:v>2214</c:v>
              </c:pt>
              <c:pt idx="204">
                <c:v>2225</c:v>
              </c:pt>
              <c:pt idx="205">
                <c:v>2236</c:v>
              </c:pt>
              <c:pt idx="206">
                <c:v>2246</c:v>
              </c:pt>
              <c:pt idx="207">
                <c:v>2257</c:v>
              </c:pt>
              <c:pt idx="208">
                <c:v>2268</c:v>
              </c:pt>
              <c:pt idx="209">
                <c:v>2279</c:v>
              </c:pt>
              <c:pt idx="210">
                <c:v>2290</c:v>
              </c:pt>
              <c:pt idx="211">
                <c:v>2301</c:v>
              </c:pt>
              <c:pt idx="212">
                <c:v>2312</c:v>
              </c:pt>
              <c:pt idx="213">
                <c:v>2323</c:v>
              </c:pt>
              <c:pt idx="214">
                <c:v>2334</c:v>
              </c:pt>
              <c:pt idx="215">
                <c:v>2345</c:v>
              </c:pt>
              <c:pt idx="216">
                <c:v>2355</c:v>
              </c:pt>
              <c:pt idx="217">
                <c:v>2366</c:v>
              </c:pt>
              <c:pt idx="218">
                <c:v>2377</c:v>
              </c:pt>
              <c:pt idx="219">
                <c:v>2388</c:v>
              </c:pt>
              <c:pt idx="220">
                <c:v>2399</c:v>
              </c:pt>
              <c:pt idx="221">
                <c:v>2410</c:v>
              </c:pt>
              <c:pt idx="222">
                <c:v>2421</c:v>
              </c:pt>
              <c:pt idx="223">
                <c:v>2432</c:v>
              </c:pt>
              <c:pt idx="224">
                <c:v>2443</c:v>
              </c:pt>
              <c:pt idx="225">
                <c:v>2454</c:v>
              </c:pt>
              <c:pt idx="226">
                <c:v>2465</c:v>
              </c:pt>
              <c:pt idx="227">
                <c:v>2475</c:v>
              </c:pt>
              <c:pt idx="228">
                <c:v>2486</c:v>
              </c:pt>
              <c:pt idx="229">
                <c:v>2497</c:v>
              </c:pt>
              <c:pt idx="230">
                <c:v>2508</c:v>
              </c:pt>
              <c:pt idx="231">
                <c:v>2519</c:v>
              </c:pt>
              <c:pt idx="232">
                <c:v>2530</c:v>
              </c:pt>
              <c:pt idx="233">
                <c:v>2541</c:v>
              </c:pt>
              <c:pt idx="234">
                <c:v>2552</c:v>
              </c:pt>
              <c:pt idx="235">
                <c:v>2563</c:v>
              </c:pt>
              <c:pt idx="236">
                <c:v>2574</c:v>
              </c:pt>
              <c:pt idx="237">
                <c:v>2584</c:v>
              </c:pt>
              <c:pt idx="238">
                <c:v>2595</c:v>
              </c:pt>
              <c:pt idx="239">
                <c:v>2606</c:v>
              </c:pt>
              <c:pt idx="240">
                <c:v>2617</c:v>
              </c:pt>
              <c:pt idx="241">
                <c:v>2628</c:v>
              </c:pt>
              <c:pt idx="242">
                <c:v>2639</c:v>
              </c:pt>
              <c:pt idx="243">
                <c:v>2650</c:v>
              </c:pt>
              <c:pt idx="244">
                <c:v>2661</c:v>
              </c:pt>
              <c:pt idx="245">
                <c:v>2672</c:v>
              </c:pt>
              <c:pt idx="246">
                <c:v>2683</c:v>
              </c:pt>
              <c:pt idx="247">
                <c:v>2694</c:v>
              </c:pt>
              <c:pt idx="248">
                <c:v>2704</c:v>
              </c:pt>
              <c:pt idx="249">
                <c:v>2715</c:v>
              </c:pt>
              <c:pt idx="250">
                <c:v>2726</c:v>
              </c:pt>
              <c:pt idx="251">
                <c:v>2737</c:v>
              </c:pt>
              <c:pt idx="252">
                <c:v>2748</c:v>
              </c:pt>
              <c:pt idx="253">
                <c:v>2759</c:v>
              </c:pt>
              <c:pt idx="254">
                <c:v>2770</c:v>
              </c:pt>
              <c:pt idx="255">
                <c:v>2781</c:v>
              </c:pt>
              <c:pt idx="256">
                <c:v>2792</c:v>
              </c:pt>
              <c:pt idx="257">
                <c:v>2803</c:v>
              </c:pt>
              <c:pt idx="258">
                <c:v>2813</c:v>
              </c:pt>
              <c:pt idx="259">
                <c:v>2824</c:v>
              </c:pt>
              <c:pt idx="260">
                <c:v>2835</c:v>
              </c:pt>
              <c:pt idx="261">
                <c:v>2846</c:v>
              </c:pt>
              <c:pt idx="262">
                <c:v>2857</c:v>
              </c:pt>
              <c:pt idx="263">
                <c:v>2868</c:v>
              </c:pt>
              <c:pt idx="264">
                <c:v>2879</c:v>
              </c:pt>
              <c:pt idx="265">
                <c:v>2890</c:v>
              </c:pt>
              <c:pt idx="266">
                <c:v>2901</c:v>
              </c:pt>
              <c:pt idx="267">
                <c:v>2912</c:v>
              </c:pt>
              <c:pt idx="268">
                <c:v>2923</c:v>
              </c:pt>
              <c:pt idx="269">
                <c:v>2933</c:v>
              </c:pt>
              <c:pt idx="270">
                <c:v>2944</c:v>
              </c:pt>
              <c:pt idx="271">
                <c:v>2955</c:v>
              </c:pt>
              <c:pt idx="272">
                <c:v>2966</c:v>
              </c:pt>
              <c:pt idx="273">
                <c:v>2977</c:v>
              </c:pt>
              <c:pt idx="274">
                <c:v>2988</c:v>
              </c:pt>
              <c:pt idx="275">
                <c:v>2999</c:v>
              </c:pt>
              <c:pt idx="276">
                <c:v>3010</c:v>
              </c:pt>
              <c:pt idx="277">
                <c:v>3021</c:v>
              </c:pt>
              <c:pt idx="278">
                <c:v>3032</c:v>
              </c:pt>
              <c:pt idx="279">
                <c:v>3042</c:v>
              </c:pt>
              <c:pt idx="280">
                <c:v>3053</c:v>
              </c:pt>
              <c:pt idx="281">
                <c:v>3064</c:v>
              </c:pt>
              <c:pt idx="282">
                <c:v>3075</c:v>
              </c:pt>
              <c:pt idx="283">
                <c:v>3086</c:v>
              </c:pt>
              <c:pt idx="284">
                <c:v>3097</c:v>
              </c:pt>
              <c:pt idx="285">
                <c:v>3108</c:v>
              </c:pt>
              <c:pt idx="286">
                <c:v>3119</c:v>
              </c:pt>
              <c:pt idx="287">
                <c:v>3130</c:v>
              </c:pt>
              <c:pt idx="288">
                <c:v>3141</c:v>
              </c:pt>
              <c:pt idx="289">
                <c:v>3152</c:v>
              </c:pt>
              <c:pt idx="290">
                <c:v>3162</c:v>
              </c:pt>
              <c:pt idx="291">
                <c:v>3173</c:v>
              </c:pt>
              <c:pt idx="292">
                <c:v>3184</c:v>
              </c:pt>
              <c:pt idx="293">
                <c:v>3195</c:v>
              </c:pt>
              <c:pt idx="294">
                <c:v>3206</c:v>
              </c:pt>
              <c:pt idx="295">
                <c:v>3217</c:v>
              </c:pt>
              <c:pt idx="296">
                <c:v>3228</c:v>
              </c:pt>
              <c:pt idx="297">
                <c:v>3239</c:v>
              </c:pt>
              <c:pt idx="298">
                <c:v>3250</c:v>
              </c:pt>
              <c:pt idx="299">
                <c:v>3261</c:v>
              </c:pt>
              <c:pt idx="300">
                <c:v>3272</c:v>
              </c:pt>
              <c:pt idx="301">
                <c:v>3282</c:v>
              </c:pt>
              <c:pt idx="302">
                <c:v>3293</c:v>
              </c:pt>
              <c:pt idx="303">
                <c:v>3304</c:v>
              </c:pt>
              <c:pt idx="304">
                <c:v>3315</c:v>
              </c:pt>
              <c:pt idx="305">
                <c:v>3326</c:v>
              </c:pt>
              <c:pt idx="306">
                <c:v>3337</c:v>
              </c:pt>
              <c:pt idx="307">
                <c:v>3348</c:v>
              </c:pt>
              <c:pt idx="308">
                <c:v>3359</c:v>
              </c:pt>
              <c:pt idx="309">
                <c:v>3370</c:v>
              </c:pt>
              <c:pt idx="310">
                <c:v>3381</c:v>
              </c:pt>
              <c:pt idx="311">
                <c:v>3391</c:v>
              </c:pt>
              <c:pt idx="312">
                <c:v>3402</c:v>
              </c:pt>
              <c:pt idx="313">
                <c:v>3413</c:v>
              </c:pt>
              <c:pt idx="314">
                <c:v>3424</c:v>
              </c:pt>
              <c:pt idx="315">
                <c:v>3435</c:v>
              </c:pt>
              <c:pt idx="316">
                <c:v>3446</c:v>
              </c:pt>
              <c:pt idx="317">
                <c:v>3457</c:v>
              </c:pt>
              <c:pt idx="318">
                <c:v>3468</c:v>
              </c:pt>
              <c:pt idx="319">
                <c:v>3479</c:v>
              </c:pt>
              <c:pt idx="320">
                <c:v>3490</c:v>
              </c:pt>
              <c:pt idx="321">
                <c:v>3501</c:v>
              </c:pt>
              <c:pt idx="322">
                <c:v>3511</c:v>
              </c:pt>
              <c:pt idx="323">
                <c:v>3522</c:v>
              </c:pt>
              <c:pt idx="324">
                <c:v>3533</c:v>
              </c:pt>
              <c:pt idx="325">
                <c:v>3544</c:v>
              </c:pt>
              <c:pt idx="326">
                <c:v>3555</c:v>
              </c:pt>
              <c:pt idx="327">
                <c:v>3566</c:v>
              </c:pt>
              <c:pt idx="328">
                <c:v>3577</c:v>
              </c:pt>
              <c:pt idx="329">
                <c:v>3588</c:v>
              </c:pt>
              <c:pt idx="330">
                <c:v>3599</c:v>
              </c:pt>
              <c:pt idx="331">
                <c:v>3610</c:v>
              </c:pt>
              <c:pt idx="332">
                <c:v>3620</c:v>
              </c:pt>
              <c:pt idx="333">
                <c:v>3631</c:v>
              </c:pt>
              <c:pt idx="334">
                <c:v>3642</c:v>
              </c:pt>
              <c:pt idx="335">
                <c:v>3653</c:v>
              </c:pt>
              <c:pt idx="336">
                <c:v>3664</c:v>
              </c:pt>
              <c:pt idx="337">
                <c:v>3675</c:v>
              </c:pt>
              <c:pt idx="338">
                <c:v>3686</c:v>
              </c:pt>
              <c:pt idx="339">
                <c:v>3697</c:v>
              </c:pt>
              <c:pt idx="340">
                <c:v>3708</c:v>
              </c:pt>
              <c:pt idx="341">
                <c:v>3719</c:v>
              </c:pt>
              <c:pt idx="342">
                <c:v>3730</c:v>
              </c:pt>
              <c:pt idx="343">
                <c:v>3740</c:v>
              </c:pt>
              <c:pt idx="344">
                <c:v>3751</c:v>
              </c:pt>
              <c:pt idx="345">
                <c:v>3762</c:v>
              </c:pt>
              <c:pt idx="346">
                <c:v>3773</c:v>
              </c:pt>
              <c:pt idx="347">
                <c:v>3784</c:v>
              </c:pt>
              <c:pt idx="348">
                <c:v>3795</c:v>
              </c:pt>
              <c:pt idx="349">
                <c:v>3806</c:v>
              </c:pt>
              <c:pt idx="350">
                <c:v>3817</c:v>
              </c:pt>
              <c:pt idx="351">
                <c:v>3828</c:v>
              </c:pt>
              <c:pt idx="352">
                <c:v>3839</c:v>
              </c:pt>
              <c:pt idx="353">
                <c:v>3849</c:v>
              </c:pt>
              <c:pt idx="354">
                <c:v>3860</c:v>
              </c:pt>
              <c:pt idx="355">
                <c:v>3871</c:v>
              </c:pt>
              <c:pt idx="356">
                <c:v>3882</c:v>
              </c:pt>
              <c:pt idx="357">
                <c:v>3893</c:v>
              </c:pt>
              <c:pt idx="358">
                <c:v>3904</c:v>
              </c:pt>
              <c:pt idx="359">
                <c:v>3915</c:v>
              </c:pt>
              <c:pt idx="360">
                <c:v>3926</c:v>
              </c:pt>
              <c:pt idx="361">
                <c:v>3937</c:v>
              </c:pt>
              <c:pt idx="362">
                <c:v>3948</c:v>
              </c:pt>
              <c:pt idx="363">
                <c:v>3959</c:v>
              </c:pt>
              <c:pt idx="364">
                <c:v>3969</c:v>
              </c:pt>
              <c:pt idx="365">
                <c:v>3980</c:v>
              </c:pt>
              <c:pt idx="366">
                <c:v>3991</c:v>
              </c:pt>
              <c:pt idx="367">
                <c:v>4002</c:v>
              </c:pt>
              <c:pt idx="368">
                <c:v>4013</c:v>
              </c:pt>
              <c:pt idx="369">
                <c:v>4024</c:v>
              </c:pt>
              <c:pt idx="370">
                <c:v>4035</c:v>
              </c:pt>
              <c:pt idx="371">
                <c:v>4046</c:v>
              </c:pt>
              <c:pt idx="372">
                <c:v>4057</c:v>
              </c:pt>
              <c:pt idx="373">
                <c:v>4068</c:v>
              </c:pt>
              <c:pt idx="374">
                <c:v>4078</c:v>
              </c:pt>
              <c:pt idx="375">
                <c:v>4089</c:v>
              </c:pt>
              <c:pt idx="376">
                <c:v>4100</c:v>
              </c:pt>
              <c:pt idx="377">
                <c:v>4111</c:v>
              </c:pt>
              <c:pt idx="378">
                <c:v>4122</c:v>
              </c:pt>
              <c:pt idx="379">
                <c:v>4133</c:v>
              </c:pt>
              <c:pt idx="380">
                <c:v>4144</c:v>
              </c:pt>
              <c:pt idx="381">
                <c:v>4155</c:v>
              </c:pt>
              <c:pt idx="382">
                <c:v>4166</c:v>
              </c:pt>
              <c:pt idx="383">
                <c:v>4177</c:v>
              </c:pt>
              <c:pt idx="384">
                <c:v>4188</c:v>
              </c:pt>
              <c:pt idx="385">
                <c:v>4198</c:v>
              </c:pt>
              <c:pt idx="386">
                <c:v>4209</c:v>
              </c:pt>
              <c:pt idx="387">
                <c:v>4220</c:v>
              </c:pt>
              <c:pt idx="388">
                <c:v>4231</c:v>
              </c:pt>
              <c:pt idx="389">
                <c:v>4242</c:v>
              </c:pt>
              <c:pt idx="390">
                <c:v>4253</c:v>
              </c:pt>
              <c:pt idx="391">
                <c:v>4264</c:v>
              </c:pt>
              <c:pt idx="392">
                <c:v>4275</c:v>
              </c:pt>
              <c:pt idx="393">
                <c:v>4286</c:v>
              </c:pt>
              <c:pt idx="394">
                <c:v>4297</c:v>
              </c:pt>
              <c:pt idx="395">
                <c:v>4307</c:v>
              </c:pt>
              <c:pt idx="396">
                <c:v>4318</c:v>
              </c:pt>
              <c:pt idx="397">
                <c:v>4329</c:v>
              </c:pt>
              <c:pt idx="398">
                <c:v>4340</c:v>
              </c:pt>
              <c:pt idx="399">
                <c:v>4351</c:v>
              </c:pt>
              <c:pt idx="400">
                <c:v>4362</c:v>
              </c:pt>
            </c:numLit>
          </c:xVal>
          <c:yVal>
            <c:numLit>
              <c:formatCode>General</c:formatCode>
              <c:ptCount val="401"/>
              <c:pt idx="0">
                <c:v>11648.8380775977</c:v>
              </c:pt>
              <c:pt idx="1">
                <c:v>11324.576768119699</c:v>
              </c:pt>
              <c:pt idx="2">
                <c:v>11232.410126737301</c:v>
              </c:pt>
              <c:pt idx="3">
                <c:v>11195.174967373399</c:v>
              </c:pt>
              <c:pt idx="4">
                <c:v>11150.3033919547</c:v>
              </c:pt>
              <c:pt idx="5">
                <c:v>11118.613615796499</c:v>
              </c:pt>
              <c:pt idx="6">
                <c:v>11095.0304509585</c:v>
              </c:pt>
              <c:pt idx="7">
                <c:v>11070.0342405266</c:v>
              </c:pt>
              <c:pt idx="8">
                <c:v>11039.1382693184</c:v>
              </c:pt>
              <c:pt idx="9">
                <c:v>11009.902436509101</c:v>
              </c:pt>
              <c:pt idx="10">
                <c:v>10983.0145260139</c:v>
              </c:pt>
              <c:pt idx="11">
                <c:v>10954.972445421899</c:v>
              </c:pt>
              <c:pt idx="12">
                <c:v>10932.570841467101</c:v>
              </c:pt>
              <c:pt idx="13">
                <c:v>10901.7212142076</c:v>
              </c:pt>
              <c:pt idx="14">
                <c:v>10870.119822602401</c:v>
              </c:pt>
              <c:pt idx="15">
                <c:v>10856.7585897232</c:v>
              </c:pt>
              <c:pt idx="16">
                <c:v>10829.5694210863</c:v>
              </c:pt>
              <c:pt idx="17">
                <c:v>10812.2039878059</c:v>
              </c:pt>
              <c:pt idx="18">
                <c:v>10782.9660635371</c:v>
              </c:pt>
              <c:pt idx="19">
                <c:v>10753.765251352401</c:v>
              </c:pt>
              <c:pt idx="20">
                <c:v>10729.2415450032</c:v>
              </c:pt>
              <c:pt idx="21">
                <c:v>10712.1602383877</c:v>
              </c:pt>
              <c:pt idx="22">
                <c:v>10679.505331807</c:v>
              </c:pt>
              <c:pt idx="23">
                <c:v>10652.155957516101</c:v>
              </c:pt>
              <c:pt idx="24">
                <c:v>10626.168532839099</c:v>
              </c:pt>
              <c:pt idx="25">
                <c:v>10609.1596437678</c:v>
              </c:pt>
              <c:pt idx="26">
                <c:v>10585.673201785799</c:v>
              </c:pt>
              <c:pt idx="27">
                <c:v>10553.299534454</c:v>
              </c:pt>
              <c:pt idx="28">
                <c:v>10538.185353504399</c:v>
              </c:pt>
              <c:pt idx="29">
                <c:v>10516.5790658307</c:v>
              </c:pt>
              <c:pt idx="30">
                <c:v>10500.950790909001</c:v>
              </c:pt>
              <c:pt idx="31">
                <c:v>10476.9132829094</c:v>
              </c:pt>
              <c:pt idx="32">
                <c:v>10466.0896424414</c:v>
              </c:pt>
              <c:pt idx="33">
                <c:v>10453.452090275799</c:v>
              </c:pt>
              <c:pt idx="34">
                <c:v>10434.1527932878</c:v>
              </c:pt>
              <c:pt idx="35">
                <c:v>10417.562473624999</c:v>
              </c:pt>
              <c:pt idx="36">
                <c:v>10397.2988402542</c:v>
              </c:pt>
              <c:pt idx="37">
                <c:v>10381.226023538</c:v>
              </c:pt>
              <c:pt idx="38">
                <c:v>10367.3137740479</c:v>
              </c:pt>
              <c:pt idx="39">
                <c:v>10343.688695180101</c:v>
              </c:pt>
              <c:pt idx="40">
                <c:v>10324.946475873799</c:v>
              </c:pt>
              <c:pt idx="41">
                <c:v>10305.3499180095</c:v>
              </c:pt>
              <c:pt idx="42">
                <c:v>10289.687111836</c:v>
              </c:pt>
              <c:pt idx="43">
                <c:v>10264.8776103645</c:v>
              </c:pt>
              <c:pt idx="44">
                <c:v>10243.3507126283</c:v>
              </c:pt>
              <c:pt idx="45">
                <c:v>10228.803977944301</c:v>
              </c:pt>
              <c:pt idx="46">
                <c:v>10213.2105769473</c:v>
              </c:pt>
              <c:pt idx="47">
                <c:v>10191.7494597738</c:v>
              </c:pt>
              <c:pt idx="48">
                <c:v>10182.874867692401</c:v>
              </c:pt>
              <c:pt idx="49">
                <c:v>10172.528203021</c:v>
              </c:pt>
              <c:pt idx="50">
                <c:v>10154.768016199099</c:v>
              </c:pt>
              <c:pt idx="51">
                <c:v>10137.1293637907</c:v>
              </c:pt>
              <c:pt idx="52">
                <c:v>10115.9845829642</c:v>
              </c:pt>
              <c:pt idx="53">
                <c:v>10094.247146035599</c:v>
              </c:pt>
              <c:pt idx="54">
                <c:v>10078.679904315501</c:v>
              </c:pt>
              <c:pt idx="55">
                <c:v>10061.8513917444</c:v>
              </c:pt>
              <c:pt idx="56">
                <c:v>10037.295354366801</c:v>
              </c:pt>
              <c:pt idx="57">
                <c:v>10017.654365452599</c:v>
              </c:pt>
              <c:pt idx="58">
                <c:v>9986.4965392474605</c:v>
              </c:pt>
              <c:pt idx="59">
                <c:v>9962.2025688392496</c:v>
              </c:pt>
              <c:pt idx="60">
                <c:v>9944.4594067842208</c:v>
              </c:pt>
              <c:pt idx="61">
                <c:v>9917.1105105311999</c:v>
              </c:pt>
              <c:pt idx="62">
                <c:v>9891.1335778730299</c:v>
              </c:pt>
              <c:pt idx="63">
                <c:v>9850.6939644817303</c:v>
              </c:pt>
              <c:pt idx="64">
                <c:v>9802.6898841463099</c:v>
              </c:pt>
              <c:pt idx="65">
                <c:v>9769.7427807372896</c:v>
              </c:pt>
              <c:pt idx="66">
                <c:v>9749.71417705368</c:v>
              </c:pt>
              <c:pt idx="67">
                <c:v>9727.2089596918504</c:v>
              </c:pt>
              <c:pt idx="68">
                <c:v>9698.9928092361297</c:v>
              </c:pt>
              <c:pt idx="69">
                <c:v>9688.4248801620306</c:v>
              </c:pt>
              <c:pt idx="70">
                <c:v>9660.6062097437098</c:v>
              </c:pt>
              <c:pt idx="71">
                <c:v>9621.7996064798208</c:v>
              </c:pt>
              <c:pt idx="72">
                <c:v>9591.4783367280397</c:v>
              </c:pt>
              <c:pt idx="73">
                <c:v>9571.9120544346006</c:v>
              </c:pt>
              <c:pt idx="74">
                <c:v>9542.38597576955</c:v>
              </c:pt>
              <c:pt idx="75">
                <c:v>9498.9314509629894</c:v>
              </c:pt>
              <c:pt idx="76">
                <c:v>9480.3209322745097</c:v>
              </c:pt>
              <c:pt idx="77">
                <c:v>9452.4792771350203</c:v>
              </c:pt>
              <c:pt idx="78">
                <c:v>9431.6868155987704</c:v>
              </c:pt>
              <c:pt idx="79">
                <c:v>9408.3786704932008</c:v>
              </c:pt>
              <c:pt idx="80">
                <c:v>9371.5540041056702</c:v>
              </c:pt>
              <c:pt idx="81">
                <c:v>9347.5548677754905</c:v>
              </c:pt>
              <c:pt idx="82">
                <c:v>9327.0494810302807</c:v>
              </c:pt>
              <c:pt idx="83">
                <c:v>9300.6981947744098</c:v>
              </c:pt>
              <c:pt idx="84">
                <c:v>9278.3888749803209</c:v>
              </c:pt>
              <c:pt idx="85">
                <c:v>9258.8759028914192</c:v>
              </c:pt>
              <c:pt idx="86">
                <c:v>9241.2853521866491</c:v>
              </c:pt>
              <c:pt idx="87">
                <c:v>9197.8754329246003</c:v>
              </c:pt>
              <c:pt idx="88">
                <c:v>9171.2526867553606</c:v>
              </c:pt>
              <c:pt idx="89">
                <c:v>9155.9855211352206</c:v>
              </c:pt>
              <c:pt idx="90">
                <c:v>9137.7097427631106</c:v>
              </c:pt>
              <c:pt idx="91">
                <c:v>9122.3262011758907</c:v>
              </c:pt>
              <c:pt idx="92">
                <c:v>9096.3524078660103</c:v>
              </c:pt>
              <c:pt idx="93">
                <c:v>9082.99163471467</c:v>
              </c:pt>
              <c:pt idx="94">
                <c:v>9066.9875393993007</c:v>
              </c:pt>
              <c:pt idx="95">
                <c:v>9046.4389629266807</c:v>
              </c:pt>
              <c:pt idx="96">
                <c:v>9026.3712094632901</c:v>
              </c:pt>
              <c:pt idx="97">
                <c:v>9005.6659271873505</c:v>
              </c:pt>
              <c:pt idx="98">
                <c:v>8989.03981320604</c:v>
              </c:pt>
              <c:pt idx="99">
                <c:v>8975.9362776834496</c:v>
              </c:pt>
              <c:pt idx="100">
                <c:v>8955.8085788017706</c:v>
              </c:pt>
              <c:pt idx="101">
                <c:v>8924.7527003607993</c:v>
              </c:pt>
              <c:pt idx="102">
                <c:v>8896.9584664663198</c:v>
              </c:pt>
              <c:pt idx="103">
                <c:v>8883.6822718149397</c:v>
              </c:pt>
              <c:pt idx="104">
                <c:v>8860.0011009203408</c:v>
              </c:pt>
              <c:pt idx="105">
                <c:v>8838.8696390648893</c:v>
              </c:pt>
              <c:pt idx="106">
                <c:v>8828.4027704816908</c:v>
              </c:pt>
              <c:pt idx="107">
                <c:v>8810.5355338807494</c:v>
              </c:pt>
              <c:pt idx="108">
                <c:v>8792.6205930690303</c:v>
              </c:pt>
              <c:pt idx="109">
                <c:v>8784.5960254356105</c:v>
              </c:pt>
              <c:pt idx="110">
                <c:v>8772.4688794621106</c:v>
              </c:pt>
              <c:pt idx="111">
                <c:v>8763.8858427581908</c:v>
              </c:pt>
              <c:pt idx="112">
                <c:v>8740.9064983430599</c:v>
              </c:pt>
              <c:pt idx="113">
                <c:v>8722.9906453509593</c:v>
              </c:pt>
              <c:pt idx="114">
                <c:v>8710.4334704621797</c:v>
              </c:pt>
              <c:pt idx="115">
                <c:v>8701.2704956095495</c:v>
              </c:pt>
              <c:pt idx="116">
                <c:v>8689.3612146216401</c:v>
              </c:pt>
              <c:pt idx="117">
                <c:v>8679.84710017426</c:v>
              </c:pt>
              <c:pt idx="118">
                <c:v>8665.5310817766895</c:v>
              </c:pt>
              <c:pt idx="119">
                <c:v>8655.3748362798306</c:v>
              </c:pt>
              <c:pt idx="120">
                <c:v>8642.2813260636703</c:v>
              </c:pt>
              <c:pt idx="121">
                <c:v>8626.8498702797806</c:v>
              </c:pt>
              <c:pt idx="122">
                <c:v>8613.2186753500391</c:v>
              </c:pt>
              <c:pt idx="123">
                <c:v>8601.7006028913202</c:v>
              </c:pt>
              <c:pt idx="124">
                <c:v>8591.9776678293292</c:v>
              </c:pt>
              <c:pt idx="125">
                <c:v>8581.7642539338194</c:v>
              </c:pt>
              <c:pt idx="126">
                <c:v>8574.99843041235</c:v>
              </c:pt>
              <c:pt idx="127">
                <c:v>8560.6322006267001</c:v>
              </c:pt>
              <c:pt idx="128">
                <c:v>8550.6069315929708</c:v>
              </c:pt>
              <c:pt idx="129">
                <c:v>8544.4543856742694</c:v>
              </c:pt>
              <c:pt idx="130">
                <c:v>8534.8930429085194</c:v>
              </c:pt>
              <c:pt idx="131">
                <c:v>8527.6203550122409</c:v>
              </c:pt>
              <c:pt idx="132">
                <c:v>8519.4689602513499</c:v>
              </c:pt>
              <c:pt idx="133">
                <c:v>8510.2658000338306</c:v>
              </c:pt>
              <c:pt idx="134">
                <c:v>8499.1439114542809</c:v>
              </c:pt>
              <c:pt idx="135">
                <c:v>8490.9741685876306</c:v>
              </c:pt>
              <c:pt idx="136">
                <c:v>8480.9963555453505</c:v>
              </c:pt>
              <c:pt idx="137">
                <c:v>8473.3121313453794</c:v>
              </c:pt>
              <c:pt idx="138">
                <c:v>8466.2196119857199</c:v>
              </c:pt>
              <c:pt idx="139">
                <c:v>8452.4121607095694</c:v>
              </c:pt>
              <c:pt idx="140">
                <c:v>8444.9628502280793</c:v>
              </c:pt>
              <c:pt idx="141">
                <c:v>8429.7701142674196</c:v>
              </c:pt>
              <c:pt idx="142">
                <c:v>8423.4100089500698</c:v>
              </c:pt>
              <c:pt idx="143">
                <c:v>8417.1604597188998</c:v>
              </c:pt>
              <c:pt idx="144">
                <c:v>8408.1544841774703</c:v>
              </c:pt>
              <c:pt idx="145">
                <c:v>8397.2693692983594</c:v>
              </c:pt>
              <c:pt idx="146">
                <c:v>8388.6372414540892</c:v>
              </c:pt>
              <c:pt idx="147">
                <c:v>8384.2117215139806</c:v>
              </c:pt>
              <c:pt idx="148">
                <c:v>8373.5969737445193</c:v>
              </c:pt>
              <c:pt idx="149">
                <c:v>8366.7816390040498</c:v>
              </c:pt>
              <c:pt idx="150">
                <c:v>8355.5226535122802</c:v>
              </c:pt>
              <c:pt idx="151">
                <c:v>8347.8451178033392</c:v>
              </c:pt>
              <c:pt idx="152">
                <c:v>8340.4058894347509</c:v>
              </c:pt>
              <c:pt idx="153">
                <c:v>8333.8058966562603</c:v>
              </c:pt>
              <c:pt idx="154">
                <c:v>8328.3517919333008</c:v>
              </c:pt>
              <c:pt idx="155">
                <c:v>8320.9702804868102</c:v>
              </c:pt>
              <c:pt idx="156">
                <c:v>8312.8863364157405</c:v>
              </c:pt>
              <c:pt idx="157">
                <c:v>8308.5580292359991</c:v>
              </c:pt>
              <c:pt idx="158">
                <c:v>8298.7746402957491</c:v>
              </c:pt>
              <c:pt idx="159">
                <c:v>8291.1432161258199</c:v>
              </c:pt>
              <c:pt idx="160">
                <c:v>8282.1792607725001</c:v>
              </c:pt>
              <c:pt idx="161">
                <c:v>8269.4357924425294</c:v>
              </c:pt>
              <c:pt idx="162">
                <c:v>8258.3972349248706</c:v>
              </c:pt>
              <c:pt idx="163">
                <c:v>8249.7230543807309</c:v>
              </c:pt>
              <c:pt idx="164">
                <c:v>8238.4037106223495</c:v>
              </c:pt>
              <c:pt idx="165">
                <c:v>8233.5299534384794</c:v>
              </c:pt>
              <c:pt idx="166">
                <c:v>8222.5876509398204</c:v>
              </c:pt>
              <c:pt idx="167">
                <c:v>8216.39310404973</c:v>
              </c:pt>
              <c:pt idx="168">
                <c:v>8208.4027192011708</c:v>
              </c:pt>
              <c:pt idx="169">
                <c:v>8201.3980700941593</c:v>
              </c:pt>
              <c:pt idx="170">
                <c:v>8190.7014504606404</c:v>
              </c:pt>
              <c:pt idx="171">
                <c:v>8183.3560958505795</c:v>
              </c:pt>
              <c:pt idx="172">
                <c:v>8173.2546140266704</c:v>
              </c:pt>
              <c:pt idx="173">
                <c:v>8163.0850942853303</c:v>
              </c:pt>
              <c:pt idx="174">
                <c:v>8153.4461804242501</c:v>
              </c:pt>
              <c:pt idx="175">
                <c:v>8147.8380829261596</c:v>
              </c:pt>
              <c:pt idx="176">
                <c:v>8140.1517652415196</c:v>
              </c:pt>
              <c:pt idx="177">
                <c:v>8133.2963933036199</c:v>
              </c:pt>
              <c:pt idx="178">
                <c:v>8120.1286514086996</c:v>
              </c:pt>
              <c:pt idx="179">
                <c:v>8116.1507422962504</c:v>
              </c:pt>
              <c:pt idx="180">
                <c:v>8104.7009074440102</c:v>
              </c:pt>
              <c:pt idx="181">
                <c:v>8093.9955764284796</c:v>
              </c:pt>
              <c:pt idx="182">
                <c:v>8086.7088135035101</c:v>
              </c:pt>
              <c:pt idx="183">
                <c:v>8077.3324243427196</c:v>
              </c:pt>
              <c:pt idx="184">
                <c:v>8069.0129341718202</c:v>
              </c:pt>
              <c:pt idx="185">
                <c:v>8056.4980459998496</c:v>
              </c:pt>
              <c:pt idx="186">
                <c:v>8048.9772981123497</c:v>
              </c:pt>
              <c:pt idx="187">
                <c:v>8038.4709917678401</c:v>
              </c:pt>
              <c:pt idx="188">
                <c:v>8031.5775235546298</c:v>
              </c:pt>
              <c:pt idx="189">
                <c:v>8021.9029382065501</c:v>
              </c:pt>
              <c:pt idx="190">
                <c:v>8015.1207438563397</c:v>
              </c:pt>
              <c:pt idx="191">
                <c:v>8007.4054868131198</c:v>
              </c:pt>
              <c:pt idx="192">
                <c:v>7998.0168205649097</c:v>
              </c:pt>
              <c:pt idx="193">
                <c:v>7993.3195371572901</c:v>
              </c:pt>
              <c:pt idx="194">
                <c:v>7984.2648510870404</c:v>
              </c:pt>
              <c:pt idx="195">
                <c:v>7976.8448416054098</c:v>
              </c:pt>
              <c:pt idx="196">
                <c:v>7972.7532222872696</c:v>
              </c:pt>
              <c:pt idx="197">
                <c:v>7962.3635278852598</c:v>
              </c:pt>
              <c:pt idx="198">
                <c:v>7953.6867588833902</c:v>
              </c:pt>
              <c:pt idx="199">
                <c:v>7947.8542661189704</c:v>
              </c:pt>
              <c:pt idx="200">
                <c:v>7936.8426724347601</c:v>
              </c:pt>
              <c:pt idx="201">
                <c:v>7926.2165352827296</c:v>
              </c:pt>
              <c:pt idx="202">
                <c:v>7919.2039285616002</c:v>
              </c:pt>
              <c:pt idx="203">
                <c:v>7911.7201556997998</c:v>
              </c:pt>
              <c:pt idx="204">
                <c:v>7902.3695104889302</c:v>
              </c:pt>
              <c:pt idx="205">
                <c:v>7891.4560248497701</c:v>
              </c:pt>
              <c:pt idx="206">
                <c:v>7886.7860353105398</c:v>
              </c:pt>
              <c:pt idx="207">
                <c:v>7882.8908758589496</c:v>
              </c:pt>
              <c:pt idx="208">
                <c:v>7874.3644297157198</c:v>
              </c:pt>
              <c:pt idx="209">
                <c:v>7863.4595493562701</c:v>
              </c:pt>
              <c:pt idx="210">
                <c:v>7850.6382198750898</c:v>
              </c:pt>
              <c:pt idx="211">
                <c:v>7837.3897791499903</c:v>
              </c:pt>
              <c:pt idx="212">
                <c:v>7824.5622029986898</c:v>
              </c:pt>
              <c:pt idx="213">
                <c:v>7815.8103270646297</c:v>
              </c:pt>
              <c:pt idx="214">
                <c:v>7809.62012901859</c:v>
              </c:pt>
              <c:pt idx="215">
                <c:v>7797.0815724924196</c:v>
              </c:pt>
              <c:pt idx="216">
                <c:v>7792.2420622859299</c:v>
              </c:pt>
              <c:pt idx="217">
                <c:v>7785.1613216415099</c:v>
              </c:pt>
              <c:pt idx="218">
                <c:v>7775.3972412612202</c:v>
              </c:pt>
              <c:pt idx="219">
                <c:v>7770.3762744691303</c:v>
              </c:pt>
              <c:pt idx="220">
                <c:v>7758.91325867057</c:v>
              </c:pt>
              <c:pt idx="221">
                <c:v>7750.4666243547099</c:v>
              </c:pt>
              <c:pt idx="222">
                <c:v>7741.4685378210397</c:v>
              </c:pt>
              <c:pt idx="223">
                <c:v>7729.4753402406504</c:v>
              </c:pt>
              <c:pt idx="224">
                <c:v>7719.6651464816196</c:v>
              </c:pt>
              <c:pt idx="225">
                <c:v>7710.3287933989895</c:v>
              </c:pt>
              <c:pt idx="226">
                <c:v>7700.9405919234196</c:v>
              </c:pt>
              <c:pt idx="227">
                <c:v>7693.4301219833897</c:v>
              </c:pt>
              <c:pt idx="228">
                <c:v>7685.31708498438</c:v>
              </c:pt>
              <c:pt idx="229">
                <c:v>7674.9076015988603</c:v>
              </c:pt>
              <c:pt idx="230">
                <c:v>7667.0259790865503</c:v>
              </c:pt>
              <c:pt idx="231">
                <c:v>7659.8850984730998</c:v>
              </c:pt>
              <c:pt idx="232">
                <c:v>7647.1176152354701</c:v>
              </c:pt>
              <c:pt idx="233">
                <c:v>7637.3616127899004</c:v>
              </c:pt>
              <c:pt idx="234">
                <c:v>7629.8235338859704</c:v>
              </c:pt>
              <c:pt idx="235">
                <c:v>7624.68708166751</c:v>
              </c:pt>
              <c:pt idx="236">
                <c:v>7610.75598653005</c:v>
              </c:pt>
              <c:pt idx="237">
                <c:v>7605.3069871617799</c:v>
              </c:pt>
              <c:pt idx="238">
                <c:v>7594.4992278910504</c:v>
              </c:pt>
              <c:pt idx="239">
                <c:v>7581.74939365095</c:v>
              </c:pt>
              <c:pt idx="240">
                <c:v>7576.53398955589</c:v>
              </c:pt>
              <c:pt idx="241">
                <c:v>7566.5116232369601</c:v>
              </c:pt>
              <c:pt idx="242">
                <c:v>7558.3086468822603</c:v>
              </c:pt>
              <c:pt idx="243">
                <c:v>7551.3326757945797</c:v>
              </c:pt>
              <c:pt idx="244">
                <c:v>7541.1612713043496</c:v>
              </c:pt>
              <c:pt idx="245">
                <c:v>7530.4720697113298</c:v>
              </c:pt>
              <c:pt idx="246">
                <c:v>7521.5664938620403</c:v>
              </c:pt>
              <c:pt idx="247">
                <c:v>7512.9634145718701</c:v>
              </c:pt>
              <c:pt idx="248">
                <c:v>7501.3536841637597</c:v>
              </c:pt>
              <c:pt idx="249">
                <c:v>7489.3052162671102</c:v>
              </c:pt>
              <c:pt idx="250">
                <c:v>7480.48283581958</c:v>
              </c:pt>
              <c:pt idx="251">
                <c:v>7469.9727878059703</c:v>
              </c:pt>
              <c:pt idx="252">
                <c:v>7456.7263401372202</c:v>
              </c:pt>
              <c:pt idx="253">
                <c:v>7438.1461691469904</c:v>
              </c:pt>
              <c:pt idx="254">
                <c:v>7432.41366916689</c:v>
              </c:pt>
              <c:pt idx="255">
                <c:v>7423.6014503779797</c:v>
              </c:pt>
              <c:pt idx="256">
                <c:v>7412.3909192482797</c:v>
              </c:pt>
              <c:pt idx="257">
                <c:v>7406.3938934880398</c:v>
              </c:pt>
              <c:pt idx="258">
                <c:v>7395.6193157760599</c:v>
              </c:pt>
              <c:pt idx="259">
                <c:v>7385.9597838873397</c:v>
              </c:pt>
              <c:pt idx="260">
                <c:v>7367.9856794877596</c:v>
              </c:pt>
              <c:pt idx="261">
                <c:v>7361.5824486070096</c:v>
              </c:pt>
              <c:pt idx="262">
                <c:v>7353.6941253124996</c:v>
              </c:pt>
              <c:pt idx="263">
                <c:v>7343.14659945937</c:v>
              </c:pt>
              <c:pt idx="264">
                <c:v>7330.1573991785499</c:v>
              </c:pt>
              <c:pt idx="265">
                <c:v>7318.2762840221703</c:v>
              </c:pt>
              <c:pt idx="266">
                <c:v>7311.9182426246098</c:v>
              </c:pt>
              <c:pt idx="267">
                <c:v>7300.5526339549697</c:v>
              </c:pt>
              <c:pt idx="268">
                <c:v>7284.8719828910598</c:v>
              </c:pt>
              <c:pt idx="269">
                <c:v>7280.0376878253001</c:v>
              </c:pt>
              <c:pt idx="270">
                <c:v>7267.6908199739701</c:v>
              </c:pt>
              <c:pt idx="271">
                <c:v>7245.4703113674204</c:v>
              </c:pt>
              <c:pt idx="272">
                <c:v>7235.3773689236796</c:v>
              </c:pt>
              <c:pt idx="273">
                <c:v>7215.4288871266699</c:v>
              </c:pt>
              <c:pt idx="274">
                <c:v>7198.8082726226103</c:v>
              </c:pt>
              <c:pt idx="275">
                <c:v>7179.88565235434</c:v>
              </c:pt>
              <c:pt idx="276">
                <c:v>7159.2119870897304</c:v>
              </c:pt>
              <c:pt idx="277">
                <c:v>7145.9345244788901</c:v>
              </c:pt>
              <c:pt idx="278">
                <c:v>7135.5006524319397</c:v>
              </c:pt>
              <c:pt idx="279">
                <c:v>7118.3704943863404</c:v>
              </c:pt>
              <c:pt idx="280">
                <c:v>7105.3409734953802</c:v>
              </c:pt>
              <c:pt idx="281">
                <c:v>7093.9321439241403</c:v>
              </c:pt>
              <c:pt idx="282">
                <c:v>7073.1735577506497</c:v>
              </c:pt>
              <c:pt idx="283">
                <c:v>7056.6145937410502</c:v>
              </c:pt>
              <c:pt idx="284">
                <c:v>7047.9082614353902</c:v>
              </c:pt>
              <c:pt idx="285">
                <c:v>7034.5803956107802</c:v>
              </c:pt>
              <c:pt idx="286">
                <c:v>7023.46763774186</c:v>
              </c:pt>
              <c:pt idx="287">
                <c:v>7010.4385813270301</c:v>
              </c:pt>
              <c:pt idx="288">
                <c:v>7000.9712499160296</c:v>
              </c:pt>
              <c:pt idx="289">
                <c:v>6987.5907491633097</c:v>
              </c:pt>
              <c:pt idx="290">
                <c:v>6973.9318843889396</c:v>
              </c:pt>
              <c:pt idx="291">
                <c:v>6955.2308773119803</c:v>
              </c:pt>
              <c:pt idx="292">
                <c:v>6936.3062335876102</c:v>
              </c:pt>
              <c:pt idx="293">
                <c:v>6916.8159470366199</c:v>
              </c:pt>
              <c:pt idx="294">
                <c:v>6892.40255803737</c:v>
              </c:pt>
              <c:pt idx="295">
                <c:v>6873.6227987033099</c:v>
              </c:pt>
              <c:pt idx="296">
                <c:v>6858.7593182711498</c:v>
              </c:pt>
              <c:pt idx="297">
                <c:v>6841.4467710913796</c:v>
              </c:pt>
              <c:pt idx="298">
                <c:v>6821.0293511651698</c:v>
              </c:pt>
              <c:pt idx="299">
                <c:v>6811.3473857426598</c:v>
              </c:pt>
              <c:pt idx="300">
                <c:v>6793.7730744016599</c:v>
              </c:pt>
              <c:pt idx="301">
                <c:v>6769.3621690563496</c:v>
              </c:pt>
              <c:pt idx="302">
                <c:v>6745.5575876832399</c:v>
              </c:pt>
              <c:pt idx="303">
                <c:v>6732.8754436539402</c:v>
              </c:pt>
              <c:pt idx="304">
                <c:v>6716.8014933409904</c:v>
              </c:pt>
              <c:pt idx="305">
                <c:v>6705.7652465113597</c:v>
              </c:pt>
              <c:pt idx="306">
                <c:v>6686.5540267081196</c:v>
              </c:pt>
              <c:pt idx="307">
                <c:v>6670.2498316894098</c:v>
              </c:pt>
              <c:pt idx="308">
                <c:v>6653.5568617562603</c:v>
              </c:pt>
              <c:pt idx="309">
                <c:v>6639.3871710580297</c:v>
              </c:pt>
              <c:pt idx="310">
                <c:v>6625.6089219026298</c:v>
              </c:pt>
              <c:pt idx="311">
                <c:v>6616.4812944045298</c:v>
              </c:pt>
              <c:pt idx="312">
                <c:v>6599.2656307871803</c:v>
              </c:pt>
              <c:pt idx="313">
                <c:v>6592.4011565975397</c:v>
              </c:pt>
              <c:pt idx="314">
                <c:v>6573.6931786656196</c:v>
              </c:pt>
              <c:pt idx="315">
                <c:v>6555.9117932907902</c:v>
              </c:pt>
              <c:pt idx="316">
                <c:v>6537.1662957107301</c:v>
              </c:pt>
              <c:pt idx="317">
                <c:v>6528.4899723221897</c:v>
              </c:pt>
              <c:pt idx="318">
                <c:v>6513.47937163797</c:v>
              </c:pt>
              <c:pt idx="319">
                <c:v>6496.8871084213297</c:v>
              </c:pt>
              <c:pt idx="320">
                <c:v>6486.6127654747197</c:v>
              </c:pt>
              <c:pt idx="321">
                <c:v>6479.92925423415</c:v>
              </c:pt>
              <c:pt idx="322">
                <c:v>6474.0137709749497</c:v>
              </c:pt>
              <c:pt idx="323">
                <c:v>6465.2577683220197</c:v>
              </c:pt>
              <c:pt idx="324">
                <c:v>6454.7178341995104</c:v>
              </c:pt>
              <c:pt idx="325">
                <c:v>6439.5702678019397</c:v>
              </c:pt>
              <c:pt idx="326">
                <c:v>6426.0121862652404</c:v>
              </c:pt>
              <c:pt idx="327">
                <c:v>6414.2315960853603</c:v>
              </c:pt>
              <c:pt idx="328">
                <c:v>6405.9989439971996</c:v>
              </c:pt>
              <c:pt idx="329">
                <c:v>6388.1846728055998</c:v>
              </c:pt>
              <c:pt idx="330">
                <c:v>6378.0352892094097</c:v>
              </c:pt>
              <c:pt idx="331">
                <c:v>6369.5930693263299</c:v>
              </c:pt>
              <c:pt idx="332">
                <c:v>6363.6452861196503</c:v>
              </c:pt>
              <c:pt idx="333">
                <c:v>6356.2667984904901</c:v>
              </c:pt>
              <c:pt idx="334">
                <c:v>6335.3866540295503</c:v>
              </c:pt>
              <c:pt idx="335">
                <c:v>6321.1029428541397</c:v>
              </c:pt>
              <c:pt idx="336">
                <c:v>6312.3579100227698</c:v>
              </c:pt>
              <c:pt idx="337">
                <c:v>6303.8947859781101</c:v>
              </c:pt>
              <c:pt idx="338">
                <c:v>6296.32060933092</c:v>
              </c:pt>
              <c:pt idx="339">
                <c:v>6286.2377725630004</c:v>
              </c:pt>
              <c:pt idx="340">
                <c:v>6272.4797004623497</c:v>
              </c:pt>
              <c:pt idx="341">
                <c:v>6259.8771545879499</c:v>
              </c:pt>
              <c:pt idx="342">
                <c:v>6245.8878682655204</c:v>
              </c:pt>
              <c:pt idx="343">
                <c:v>6235.4314271523299</c:v>
              </c:pt>
              <c:pt idx="344">
                <c:v>6227.8290113636003</c:v>
              </c:pt>
              <c:pt idx="345">
                <c:v>6214.0137952121804</c:v>
              </c:pt>
              <c:pt idx="346">
                <c:v>6206.1606176631803</c:v>
              </c:pt>
              <c:pt idx="347">
                <c:v>6199.4086319140497</c:v>
              </c:pt>
              <c:pt idx="348">
                <c:v>6188.6044244572004</c:v>
              </c:pt>
              <c:pt idx="349">
                <c:v>6176.9505695820799</c:v>
              </c:pt>
              <c:pt idx="350">
                <c:v>6163.7671703493097</c:v>
              </c:pt>
              <c:pt idx="351">
                <c:v>6154.7603474261996</c:v>
              </c:pt>
              <c:pt idx="352">
                <c:v>6146.7212276288001</c:v>
              </c:pt>
              <c:pt idx="353">
                <c:v>6136.5862555477697</c:v>
              </c:pt>
              <c:pt idx="354">
                <c:v>6128.8429603385102</c:v>
              </c:pt>
              <c:pt idx="355">
                <c:v>6119.4504260474396</c:v>
              </c:pt>
              <c:pt idx="356">
                <c:v>6106.0311635254402</c:v>
              </c:pt>
              <c:pt idx="357">
                <c:v>6096.84525798715</c:v>
              </c:pt>
              <c:pt idx="358">
                <c:v>6082.5492871569604</c:v>
              </c:pt>
              <c:pt idx="359">
                <c:v>6073.1088402320802</c:v>
              </c:pt>
              <c:pt idx="360">
                <c:v>6061.5151055193501</c:v>
              </c:pt>
              <c:pt idx="361">
                <c:v>6051.9929859121803</c:v>
              </c:pt>
              <c:pt idx="362">
                <c:v>6033.1849744277597</c:v>
              </c:pt>
              <c:pt idx="363">
                <c:v>6017.7085052008397</c:v>
              </c:pt>
              <c:pt idx="364">
                <c:v>6010.1098406999699</c:v>
              </c:pt>
              <c:pt idx="365">
                <c:v>5990.2878086569999</c:v>
              </c:pt>
              <c:pt idx="366">
                <c:v>5978.4952854663898</c:v>
              </c:pt>
              <c:pt idx="367">
                <c:v>5964.5839152225499</c:v>
              </c:pt>
              <c:pt idx="368">
                <c:v>5939.3643116284302</c:v>
              </c:pt>
              <c:pt idx="369">
                <c:v>5922.8246278848401</c:v>
              </c:pt>
              <c:pt idx="370">
                <c:v>5910.9138596747698</c:v>
              </c:pt>
              <c:pt idx="371">
                <c:v>5891.9242484063598</c:v>
              </c:pt>
              <c:pt idx="372">
                <c:v>5877.17698860564</c:v>
              </c:pt>
              <c:pt idx="373">
                <c:v>5852.9984886337998</c:v>
              </c:pt>
              <c:pt idx="374">
                <c:v>5841.1739663312401</c:v>
              </c:pt>
              <c:pt idx="375">
                <c:v>5809.8461670647703</c:v>
              </c:pt>
              <c:pt idx="376">
                <c:v>5790.8939562304704</c:v>
              </c:pt>
              <c:pt idx="377">
                <c:v>5767.55081594491</c:v>
              </c:pt>
              <c:pt idx="378">
                <c:v>5717.8376468512097</c:v>
              </c:pt>
              <c:pt idx="379">
                <c:v>5701.7520504000004</c:v>
              </c:pt>
              <c:pt idx="380">
                <c:v>5659.0459942989501</c:v>
              </c:pt>
              <c:pt idx="381">
                <c:v>5630.9100720049</c:v>
              </c:pt>
              <c:pt idx="382">
                <c:v>5604.2170042778598</c:v>
              </c:pt>
              <c:pt idx="383">
                <c:v>5574.0607657491</c:v>
              </c:pt>
              <c:pt idx="384">
                <c:v>5509.5749655563704</c:v>
              </c:pt>
              <c:pt idx="385">
                <c:v>5465.9900861290398</c:v>
              </c:pt>
              <c:pt idx="386">
                <c:v>5441.9167311669798</c:v>
              </c:pt>
              <c:pt idx="387">
                <c:v>5407.9710834077396</c:v>
              </c:pt>
              <c:pt idx="388">
                <c:v>5381.9606931456901</c:v>
              </c:pt>
              <c:pt idx="389">
                <c:v>5364.4813760494499</c:v>
              </c:pt>
              <c:pt idx="390">
                <c:v>5327.1840453994701</c:v>
              </c:pt>
              <c:pt idx="391">
                <c:v>5287.3863814766501</c:v>
              </c:pt>
              <c:pt idx="392">
                <c:v>5257.0827597768102</c:v>
              </c:pt>
              <c:pt idx="393">
                <c:v>5226.0282058781704</c:v>
              </c:pt>
              <c:pt idx="394">
                <c:v>5180.3952238497304</c:v>
              </c:pt>
              <c:pt idx="395">
                <c:v>5162.97176346366</c:v>
              </c:pt>
              <c:pt idx="396">
                <c:v>5141.08292671857</c:v>
              </c:pt>
              <c:pt idx="397">
                <c:v>5087.3614268096699</c:v>
              </c:pt>
              <c:pt idx="398">
                <c:v>5031.2818275449999</c:v>
              </c:pt>
              <c:pt idx="399">
                <c:v>4967.6043245575902</c:v>
              </c:pt>
              <c:pt idx="400">
                <c:v>4770.1647556395001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009728"/>
        <c:axId val="172016000"/>
      </c:scatterChart>
      <c:valAx>
        <c:axId val="172009728"/>
        <c:scaling>
          <c:orientation val="minMax"/>
          <c:max val="4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2016000"/>
        <c:crosses val="autoZero"/>
        <c:crossBetween val="midCat"/>
        <c:majorUnit val="500"/>
      </c:valAx>
      <c:valAx>
        <c:axId val="172016000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009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#,##0.0</c:formatCode>
                <c:ptCount val="12"/>
                <c:pt idx="0">
                  <c:v>5263.9269999999997</c:v>
                </c:pt>
                <c:pt idx="1">
                  <c:v>4526.8</c:v>
                </c:pt>
                <c:pt idx="2">
                  <c:v>4200.2550000000001</c:v>
                </c:pt>
                <c:pt idx="3">
                  <c:v>3321.6570000000002</c:v>
                </c:pt>
                <c:pt idx="4">
                  <c:v>3921.1489999999999</c:v>
                </c:pt>
                <c:pt idx="5">
                  <c:v>4079.7759999999998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#,##0.0</c:formatCode>
                <c:ptCount val="12"/>
                <c:pt idx="0">
                  <c:v>7.3339999999999996</c:v>
                </c:pt>
                <c:pt idx="1">
                  <c:v>13.634</c:v>
                </c:pt>
                <c:pt idx="2">
                  <c:v>14.42</c:v>
                </c:pt>
                <c:pt idx="3">
                  <c:v>15.904999999999999</c:v>
                </c:pt>
                <c:pt idx="4">
                  <c:v>7.4249999999999998</c:v>
                </c:pt>
                <c:pt idx="5">
                  <c:v>13.04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#,##0.0</c:formatCode>
                <c:ptCount val="12"/>
                <c:pt idx="0">
                  <c:v>1692.4829999999999</c:v>
                </c:pt>
                <c:pt idx="1">
                  <c:v>1313.01</c:v>
                </c:pt>
                <c:pt idx="2">
                  <c:v>1218.885</c:v>
                </c:pt>
                <c:pt idx="3">
                  <c:v>1105.848</c:v>
                </c:pt>
                <c:pt idx="4">
                  <c:v>1002.194</c:v>
                </c:pt>
                <c:pt idx="5">
                  <c:v>713.46900000000005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#,##0.0</c:formatCode>
                <c:ptCount val="12"/>
                <c:pt idx="0">
                  <c:v>-4134.3419999999996</c:v>
                </c:pt>
                <c:pt idx="1">
                  <c:v>-3626.4479999999999</c:v>
                </c:pt>
                <c:pt idx="2">
                  <c:v>-3492.8029999999999</c:v>
                </c:pt>
                <c:pt idx="3">
                  <c:v>-2694.732</c:v>
                </c:pt>
                <c:pt idx="4">
                  <c:v>-2902.0459999999998</c:v>
                </c:pt>
                <c:pt idx="5">
                  <c:v>-3004.904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#,##0.0</c:formatCode>
                <c:ptCount val="12"/>
                <c:pt idx="0">
                  <c:v>-2514.4560000000001</c:v>
                </c:pt>
                <c:pt idx="1">
                  <c:v>-1952.095</c:v>
                </c:pt>
                <c:pt idx="2">
                  <c:v>-1680.8979999999999</c:v>
                </c:pt>
                <c:pt idx="3">
                  <c:v>-1475.7840000000001</c:v>
                </c:pt>
                <c:pt idx="4">
                  <c:v>-1774.0170000000001</c:v>
                </c:pt>
                <c:pt idx="5">
                  <c:v>-1620.145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#,##0.0</c:formatCode>
                <c:ptCount val="12"/>
                <c:pt idx="0">
                  <c:v>-140.50299999999999</c:v>
                </c:pt>
                <c:pt idx="1">
                  <c:v>-140.04499999999999</c:v>
                </c:pt>
                <c:pt idx="2">
                  <c:v>-137.624</c:v>
                </c:pt>
                <c:pt idx="3">
                  <c:v>-170.56899999999999</c:v>
                </c:pt>
                <c:pt idx="4">
                  <c:v>-153.977</c:v>
                </c:pt>
                <c:pt idx="5">
                  <c:v>-79.197999999999993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#,##0.0</c:formatCode>
                <c:ptCount val="12"/>
                <c:pt idx="0">
                  <c:v>-9.0380000000000003</c:v>
                </c:pt>
                <c:pt idx="1">
                  <c:v>-8.8680000000000003</c:v>
                </c:pt>
                <c:pt idx="2">
                  <c:v>-21.902999999999999</c:v>
                </c:pt>
                <c:pt idx="3">
                  <c:v>-22.6</c:v>
                </c:pt>
                <c:pt idx="4">
                  <c:v>-14.231999999999999</c:v>
                </c:pt>
                <c:pt idx="5">
                  <c:v>-23.696000000000002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#,##0.0</c:formatCode>
                <c:ptCount val="12"/>
                <c:pt idx="0">
                  <c:v>-165.405</c:v>
                </c:pt>
                <c:pt idx="1">
                  <c:v>-125.988</c:v>
                </c:pt>
                <c:pt idx="2">
                  <c:v>-100.33199999999999</c:v>
                </c:pt>
                <c:pt idx="3">
                  <c:v>-79.724999999999994</c:v>
                </c:pt>
                <c:pt idx="4">
                  <c:v>-86.497</c:v>
                </c:pt>
                <c:pt idx="5">
                  <c:v>-78.343000000000004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2521344"/>
        <c:axId val="172522880"/>
      </c:barChart>
      <c:catAx>
        <c:axId val="17252134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522880"/>
        <c:crosses val="autoZero"/>
        <c:auto val="1"/>
        <c:lblAlgn val="ctr"/>
        <c:lblOffset val="100"/>
        <c:noMultiLvlLbl val="0"/>
      </c:catAx>
      <c:valAx>
        <c:axId val="1725228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52134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#,##0.0</c:formatCode>
                <c:ptCount val="12"/>
                <c:pt idx="0">
                  <c:v>4134.3422899999996</c:v>
                </c:pt>
                <c:pt idx="1">
                  <c:v>3626.4479259999998</c:v>
                </c:pt>
                <c:pt idx="2">
                  <c:v>3492.8025539999999</c:v>
                </c:pt>
                <c:pt idx="3">
                  <c:v>2694.7323819999997</c:v>
                </c:pt>
                <c:pt idx="4">
                  <c:v>2902.0461519999999</c:v>
                </c:pt>
                <c:pt idx="5">
                  <c:v>3004.9036719999999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#,##0.0</c:formatCode>
                <c:ptCount val="12"/>
                <c:pt idx="0">
                  <c:v>735.18892400000004</c:v>
                </c:pt>
                <c:pt idx="1">
                  <c:v>641.58435699999995</c:v>
                </c:pt>
                <c:pt idx="2">
                  <c:v>647.56344100000001</c:v>
                </c:pt>
                <c:pt idx="3">
                  <c:v>539.14286000000004</c:v>
                </c:pt>
                <c:pt idx="4">
                  <c:v>554.9225449999999</c:v>
                </c:pt>
                <c:pt idx="5">
                  <c:v>531.91335800000002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#,##0.0</c:formatCode>
                <c:ptCount val="12"/>
                <c:pt idx="0">
                  <c:v>1370.57206631033</c:v>
                </c:pt>
                <c:pt idx="1">
                  <c:v>1373.8020391564701</c:v>
                </c:pt>
                <c:pt idx="2">
                  <c:v>1491.181711</c:v>
                </c:pt>
                <c:pt idx="3">
                  <c:v>1242.733688</c:v>
                </c:pt>
                <c:pt idx="4">
                  <c:v>1075.2738235332001</c:v>
                </c:pt>
                <c:pt idx="5">
                  <c:v>1061.687686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#,##0.0</c:formatCode>
                <c:ptCount val="12"/>
                <c:pt idx="0">
                  <c:v>264.76923255203997</c:v>
                </c:pt>
                <c:pt idx="1">
                  <c:v>222.09862691423001</c:v>
                </c:pt>
                <c:pt idx="2">
                  <c:v>214.58953299999999</c:v>
                </c:pt>
                <c:pt idx="3">
                  <c:v>192.72568699999999</c:v>
                </c:pt>
                <c:pt idx="4">
                  <c:v>205.31435753372998</c:v>
                </c:pt>
                <c:pt idx="5">
                  <c:v>127.018978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#,##0.0</c:formatCode>
                <c:ptCount val="12"/>
                <c:pt idx="0">
                  <c:v>8.3830000000000002E-2</c:v>
                </c:pt>
                <c:pt idx="1">
                  <c:v>0.111274</c:v>
                </c:pt>
                <c:pt idx="2">
                  <c:v>0</c:v>
                </c:pt>
                <c:pt idx="3">
                  <c:v>0.178485</c:v>
                </c:pt>
                <c:pt idx="4">
                  <c:v>1.5934670000000002</c:v>
                </c:pt>
                <c:pt idx="5">
                  <c:v>1.0297060000000002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#,##0.0</c:formatCode>
                <c:ptCount val="12"/>
                <c:pt idx="0">
                  <c:v>-7.3335020000000011</c:v>
                </c:pt>
                <c:pt idx="1">
                  <c:v>-13.6341</c:v>
                </c:pt>
                <c:pt idx="2">
                  <c:v>-14.419962999999989</c:v>
                </c:pt>
                <c:pt idx="3">
                  <c:v>-15.904527000000012</c:v>
                </c:pt>
                <c:pt idx="4">
                  <c:v>-7.4252719999999988</c:v>
                </c:pt>
                <c:pt idx="5">
                  <c:v>-13.040206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#,##0.0</c:formatCode>
                <c:ptCount val="12"/>
                <c:pt idx="0">
                  <c:v>-735.18892400000004</c:v>
                </c:pt>
                <c:pt idx="1">
                  <c:v>-641.58435699999995</c:v>
                </c:pt>
                <c:pt idx="2">
                  <c:v>-647.56344100000001</c:v>
                </c:pt>
                <c:pt idx="3">
                  <c:v>-539.14286000000004</c:v>
                </c:pt>
                <c:pt idx="4">
                  <c:v>-554.9225449999999</c:v>
                </c:pt>
                <c:pt idx="5">
                  <c:v>-531.9133589999999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#,##0.0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-24.807558999999998</c:v>
                </c:pt>
                <c:pt idx="4">
                  <c:v>-20.880217999999999</c:v>
                </c:pt>
                <c:pt idx="5">
                  <c:v>-46.349638999999996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#,##0.0</c:formatCode>
                <c:ptCount val="12"/>
                <c:pt idx="0">
                  <c:v>-664.79075643781994</c:v>
                </c:pt>
                <c:pt idx="1">
                  <c:v>-620.92940259561999</c:v>
                </c:pt>
                <c:pt idx="2">
                  <c:v>-631.03110801672005</c:v>
                </c:pt>
                <c:pt idx="3">
                  <c:v>-496.37256199999996</c:v>
                </c:pt>
                <c:pt idx="4">
                  <c:v>-505.91120594983994</c:v>
                </c:pt>
                <c:pt idx="5">
                  <c:v>-562.72117199999991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#,##0.0</c:formatCode>
                <c:ptCount val="12"/>
                <c:pt idx="0">
                  <c:v>-246.62149939348998</c:v>
                </c:pt>
                <c:pt idx="1">
                  <c:v>-233.16820794176002</c:v>
                </c:pt>
                <c:pt idx="2">
                  <c:v>-227.22590300000002</c:v>
                </c:pt>
                <c:pt idx="3">
                  <c:v>-173.86354399999999</c:v>
                </c:pt>
                <c:pt idx="4">
                  <c:v>-196.15789466474999</c:v>
                </c:pt>
                <c:pt idx="5">
                  <c:v>-202.562659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#,##0.0</c:formatCode>
                <c:ptCount val="12"/>
                <c:pt idx="0">
                  <c:v>-7.2217859999999998</c:v>
                </c:pt>
                <c:pt idx="1">
                  <c:v>-6.6778199999999996</c:v>
                </c:pt>
                <c:pt idx="2">
                  <c:v>-7.5732299999999997</c:v>
                </c:pt>
                <c:pt idx="3">
                  <c:v>-8.349145</c:v>
                </c:pt>
                <c:pt idx="4">
                  <c:v>-0.76169500000000001</c:v>
                </c:pt>
                <c:pt idx="5">
                  <c:v>-0.25496999999999997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#,##0.0</c:formatCode>
                <c:ptCount val="12"/>
                <c:pt idx="0">
                  <c:v>-127.92457709999999</c:v>
                </c:pt>
                <c:pt idx="1">
                  <c:v>-120.01903799999999</c:v>
                </c:pt>
                <c:pt idx="2">
                  <c:v>-130.202238725</c:v>
                </c:pt>
                <c:pt idx="3">
                  <c:v>-112.67447800000001</c:v>
                </c:pt>
                <c:pt idx="4">
                  <c:v>-137.443748175</c:v>
                </c:pt>
                <c:pt idx="5">
                  <c:v>-130.00975199999999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#,##0.0</c:formatCode>
                <c:ptCount val="12"/>
                <c:pt idx="0">
                  <c:v>-1757.6023737786902</c:v>
                </c:pt>
                <c:pt idx="1">
                  <c:v>-1668.49908123512</c:v>
                </c:pt>
                <c:pt idx="2">
                  <c:v>-1641.7748097582798</c:v>
                </c:pt>
                <c:pt idx="3">
                  <c:v>-1272.673237</c:v>
                </c:pt>
                <c:pt idx="4">
                  <c:v>-1356.0276882279102</c:v>
                </c:pt>
                <c:pt idx="5">
                  <c:v>-1498.932024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#,##0.0</c:formatCode>
                <c:ptCount val="12"/>
                <c:pt idx="0">
                  <c:v>-913.23675813282216</c:v>
                </c:pt>
                <c:pt idx="1">
                  <c:v>-689.07351960502297</c:v>
                </c:pt>
                <c:pt idx="2">
                  <c:v>-733.63895128813613</c:v>
                </c:pt>
                <c:pt idx="3">
                  <c:v>-579.82378465398097</c:v>
                </c:pt>
                <c:pt idx="4">
                  <c:v>-556.35057458516201</c:v>
                </c:pt>
                <c:pt idx="5">
                  <c:v>-532.25864411458599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#,##0.0</c:formatCode>
                <c:ptCount val="12"/>
                <c:pt idx="0">
                  <c:v>-1685.7364591571779</c:v>
                </c:pt>
                <c:pt idx="1">
                  <c:v>-1552.5117586224771</c:v>
                </c:pt>
                <c:pt idx="2">
                  <c:v>-1507.0184342118641</c:v>
                </c:pt>
                <c:pt idx="3">
                  <c:v>-1229.9192313460201</c:v>
                </c:pt>
                <c:pt idx="4">
                  <c:v>-1191.7989143973371</c:v>
                </c:pt>
                <c:pt idx="5">
                  <c:v>-1006.488113885414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#,##0.0</c:formatCode>
                <c:ptCount val="12"/>
                <c:pt idx="0">
                  <c:v>-10.363939</c:v>
                </c:pt>
                <c:pt idx="1">
                  <c:v>-8.5901250000000005</c:v>
                </c:pt>
                <c:pt idx="2">
                  <c:v>-8.0277100000000008</c:v>
                </c:pt>
                <c:pt idx="3">
                  <c:v>-5.5320390000000002</c:v>
                </c:pt>
                <c:pt idx="4">
                  <c:v>-52.158895999999999</c:v>
                </c:pt>
                <c:pt idx="5">
                  <c:v>-3.4944500000000001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#,##0.0</c:formatCode>
                <c:ptCount val="12"/>
                <c:pt idx="0">
                  <c:v>-303.99938000000003</c:v>
                </c:pt>
                <c:pt idx="1">
                  <c:v>-267.81885500000004</c:v>
                </c:pt>
                <c:pt idx="2">
                  <c:v>-264.52157899999997</c:v>
                </c:pt>
                <c:pt idx="3">
                  <c:v>-210.45013499999999</c:v>
                </c:pt>
                <c:pt idx="4">
                  <c:v>-159.31169299999999</c:v>
                </c:pt>
                <c:pt idx="5">
                  <c:v>-198.52841100000001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2682624"/>
        <c:axId val="172684416"/>
      </c:barChart>
      <c:catAx>
        <c:axId val="17268262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684416"/>
        <c:crosses val="autoZero"/>
        <c:auto val="1"/>
        <c:lblAlgn val="ctr"/>
        <c:lblOffset val="100"/>
        <c:noMultiLvlLbl val="0"/>
      </c:catAx>
      <c:valAx>
        <c:axId val="172684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68262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5.2380952380952382E-2"/>
                  <c:y val="-0.114613180515759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4.7619047619047623E-3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2.3809523809523812E-3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#,##0.0</c:formatCode>
                <c:ptCount val="8"/>
                <c:pt idx="0">
                  <c:v>6994230.3300000001</c:v>
                </c:pt>
                <c:pt idx="1">
                  <c:v>6700439.6549999993</c:v>
                </c:pt>
                <c:pt idx="2">
                  <c:v>1452462.79</c:v>
                </c:pt>
                <c:pt idx="3">
                  <c:v>870353.66099999996</c:v>
                </c:pt>
                <c:pt idx="4">
                  <c:v>458937.98200000008</c:v>
                </c:pt>
                <c:pt idx="5">
                  <c:v>316256.21999999997</c:v>
                </c:pt>
                <c:pt idx="6">
                  <c:v>135921.56699999998</c:v>
                </c:pt>
                <c:pt idx="7">
                  <c:v>847919.66500000108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'4.4'!$E$8:$G$8</c:f>
              <c:numCache>
                <c:formatCode>#,##0.0</c:formatCode>
                <c:ptCount val="3"/>
                <c:pt idx="0">
                  <c:v>12997.860000000033</c:v>
                </c:pt>
                <c:pt idx="1">
                  <c:v>11291.472000000011</c:v>
                </c:pt>
                <c:pt idx="2">
                  <c:v>9720.9590000000571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'4.4'!$E$9:$G$9</c:f>
              <c:numCache>
                <c:formatCode>#,##0.0</c:formatCode>
                <c:ptCount val="3"/>
                <c:pt idx="0">
                  <c:v>20740.053000000007</c:v>
                </c:pt>
                <c:pt idx="1">
                  <c:v>18170.638999999988</c:v>
                </c:pt>
                <c:pt idx="2">
                  <c:v>15857.979999999965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'4.4'!$E$10:$G$10</c:f>
              <c:numCache>
                <c:formatCode>#,##0.0</c:formatCode>
                <c:ptCount val="3"/>
                <c:pt idx="0">
                  <c:v>8189.7430000000013</c:v>
                </c:pt>
                <c:pt idx="1">
                  <c:v>7046.4490000000087</c:v>
                </c:pt>
                <c:pt idx="2">
                  <c:v>6232.1149999999952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'4.4'!$E$11:$G$11</c:f>
              <c:numCache>
                <c:formatCode>#,##0.0</c:formatCode>
                <c:ptCount val="3"/>
                <c:pt idx="0">
                  <c:v>71471.088999999978</c:v>
                </c:pt>
                <c:pt idx="1">
                  <c:v>61748.938999999948</c:v>
                </c:pt>
                <c:pt idx="2">
                  <c:v>53342.827000000027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'4.4'!$E$12:$G$12</c:f>
              <c:numCache>
                <c:formatCode>#,##0.0</c:formatCode>
                <c:ptCount val="3"/>
                <c:pt idx="0">
                  <c:v>157029.55800000005</c:v>
                </c:pt>
                <c:pt idx="1">
                  <c:v>135553.22299999994</c:v>
                </c:pt>
                <c:pt idx="2">
                  <c:v>116921.68200000003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'4.4'!$E$13:$G$13</c:f>
              <c:numCache>
                <c:formatCode>#,##0.0</c:formatCode>
                <c:ptCount val="3"/>
                <c:pt idx="0">
                  <c:v>54316.742999999995</c:v>
                </c:pt>
                <c:pt idx="1">
                  <c:v>47218.802000000003</c:v>
                </c:pt>
                <c:pt idx="2">
                  <c:v>40069.532000000014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423488"/>
        <c:axId val="159429376"/>
      </c:barChart>
      <c:catAx>
        <c:axId val="1594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429376"/>
        <c:crosses val="autoZero"/>
        <c:auto val="1"/>
        <c:lblAlgn val="ctr"/>
        <c:lblOffset val="100"/>
        <c:noMultiLvlLbl val="0"/>
      </c:catAx>
      <c:valAx>
        <c:axId val="159429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23488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4.5238095238095237E-2"/>
                  <c:y val="-8.40496657115568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10511.588000000002</c:v>
                </c:pt>
                <c:pt idx="2">
                  <c:v>1363.5</c:v>
                </c:pt>
                <c:pt idx="3">
                  <c:v>947.63099999999986</c:v>
                </c:pt>
                <c:pt idx="4">
                  <c:v>1092.69939</c:v>
                </c:pt>
                <c:pt idx="5">
                  <c:v>1171.5</c:v>
                </c:pt>
                <c:pt idx="6">
                  <c:v>339.4169</c:v>
                </c:pt>
                <c:pt idx="7">
                  <c:v>2050.6564899999967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#,##0.0</c:formatCode>
                <c:ptCount val="4"/>
                <c:pt idx="0">
                  <c:v>2.7868999999999997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'4.4'!$E$32:$G$32</c:f>
              <c:numCache>
                <c:formatCode>#,##0.0</c:formatCode>
                <c:ptCount val="3"/>
                <c:pt idx="0">
                  <c:v>127.02099999999999</c:v>
                </c:pt>
                <c:pt idx="1">
                  <c:v>124.17600000000002</c:v>
                </c:pt>
                <c:pt idx="2">
                  <c:v>115.333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'4.4'!$E$33:$G$33</c:f>
              <c:numCache>
                <c:formatCode>#,##0.0</c:formatCode>
                <c:ptCount val="3"/>
                <c:pt idx="0">
                  <c:v>715.17299999999989</c:v>
                </c:pt>
                <c:pt idx="1">
                  <c:v>672.529</c:v>
                </c:pt>
                <c:pt idx="2">
                  <c:v>676.03700000000003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'4.4'!$E$34:$G$34</c:f>
              <c:numCache>
                <c:formatCode>#,##0.0</c:formatCode>
                <c:ptCount val="3"/>
                <c:pt idx="0">
                  <c:v>7560.7220000000016</c:v>
                </c:pt>
                <c:pt idx="1">
                  <c:v>8049.7309999999989</c:v>
                </c:pt>
                <c:pt idx="2">
                  <c:v>7200.1399999999994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'4.4'!$E$35:$G$35</c:f>
              <c:numCache>
                <c:formatCode>#,##0.0</c:formatCode>
                <c:ptCount val="3"/>
                <c:pt idx="0">
                  <c:v>40571.242999999959</c:v>
                </c:pt>
                <c:pt idx="1">
                  <c:v>37615.222000000016</c:v>
                </c:pt>
                <c:pt idx="2">
                  <c:v>32494.240000000002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67872"/>
        <c:axId val="159569408"/>
      </c:barChart>
      <c:catAx>
        <c:axId val="1595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569408"/>
        <c:crossesAt val="0"/>
        <c:auto val="1"/>
        <c:lblAlgn val="ctr"/>
        <c:lblOffset val="100"/>
        <c:noMultiLvlLbl val="0"/>
      </c:catAx>
      <c:valAx>
        <c:axId val="159569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67872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91072"/>
        <c:axId val="162301056"/>
      </c:barChart>
      <c:catAx>
        <c:axId val="16229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301056"/>
        <c:crosses val="autoZero"/>
        <c:auto val="1"/>
        <c:lblAlgn val="ctr"/>
        <c:lblOffset val="100"/>
        <c:noMultiLvlLbl val="0"/>
      </c:catAx>
      <c:valAx>
        <c:axId val="162301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2910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22848"/>
        <c:axId val="162224384"/>
      </c:barChart>
      <c:catAx>
        <c:axId val="16222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24384"/>
        <c:crosses val="autoZero"/>
        <c:auto val="1"/>
        <c:lblAlgn val="ctr"/>
        <c:lblOffset val="100"/>
        <c:noMultiLvlLbl val="0"/>
      </c:catAx>
      <c:valAx>
        <c:axId val="16222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2228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8055.1241959999979</c:v>
                </c:pt>
                <c:pt idx="1">
                  <c:v>7178.4892490000011</c:v>
                </c:pt>
                <c:pt idx="2">
                  <c:v>6955.1770999999999</c:v>
                </c:pt>
                <c:pt idx="3">
                  <c:v>5616.1773840000023</c:v>
                </c:pt>
                <c:pt idx="4">
                  <c:v>6043.0794450000039</c:v>
                </c:pt>
                <c:pt idx="5">
                  <c:v>6117.2650410000015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-6044.3998770000017</c:v>
                </c:pt>
                <c:pt idx="1">
                  <c:v>-5481.0871569999963</c:v>
                </c:pt>
                <c:pt idx="2">
                  <c:v>-5510.5829380000032</c:v>
                </c:pt>
                <c:pt idx="3">
                  <c:v>-4434.8496340000029</c:v>
                </c:pt>
                <c:pt idx="4">
                  <c:v>-4510.2933669999911</c:v>
                </c:pt>
                <c:pt idx="5">
                  <c:v>-4453.6131439999999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-523.66521100000011</c:v>
                </c:pt>
                <c:pt idx="1">
                  <c:v>-464.20082400000001</c:v>
                </c:pt>
                <c:pt idx="2">
                  <c:v>-455.46526400000005</c:v>
                </c:pt>
                <c:pt idx="3">
                  <c:v>-367.5304210000001</c:v>
                </c:pt>
                <c:pt idx="4">
                  <c:v>-386.56451799999991</c:v>
                </c:pt>
                <c:pt idx="5">
                  <c:v>-399.86914100000007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-469.40438000000006</c:v>
                </c:pt>
                <c:pt idx="1">
                  <c:v>-393.80685500000004</c:v>
                </c:pt>
                <c:pt idx="2">
                  <c:v>-364.85357899999997</c:v>
                </c:pt>
                <c:pt idx="3">
                  <c:v>-290.17513499999995</c:v>
                </c:pt>
                <c:pt idx="4">
                  <c:v>-245.80869300000001</c:v>
                </c:pt>
                <c:pt idx="5">
                  <c:v>-276.87141100000002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-147.72478599999999</c:v>
                </c:pt>
                <c:pt idx="1">
                  <c:v>-146.72281999999998</c:v>
                </c:pt>
                <c:pt idx="2">
                  <c:v>-145.19722999999999</c:v>
                </c:pt>
                <c:pt idx="3">
                  <c:v>-178.91814499999998</c:v>
                </c:pt>
                <c:pt idx="4">
                  <c:v>-154.73869500000001</c:v>
                </c:pt>
                <c:pt idx="5">
                  <c:v>-79.452969999999993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-866.82555799999989</c:v>
                </c:pt>
                <c:pt idx="1">
                  <c:v>-672.92486199999996</c:v>
                </c:pt>
                <c:pt idx="2">
                  <c:v>-495.15287100000012</c:v>
                </c:pt>
                <c:pt idx="3">
                  <c:v>-394.56507399999998</c:v>
                </c:pt>
                <c:pt idx="4">
                  <c:v>-791.11175100000003</c:v>
                </c:pt>
                <c:pt idx="5">
                  <c:v>-951.99593300000004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6955776"/>
        <c:axId val="156957312"/>
      </c:barChart>
      <c:catAx>
        <c:axId val="1569557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957312"/>
        <c:crosses val="autoZero"/>
        <c:auto val="1"/>
        <c:lblAlgn val="ctr"/>
        <c:lblOffset val="100"/>
        <c:noMultiLvlLbl val="0"/>
      </c:catAx>
      <c:valAx>
        <c:axId val="156957312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9.4278140028732679E-2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0.40616131146300061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3.7846259911920139E-4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0.46146205617120967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3.7720029737937887E-2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1612928"/>
        <c:axId val="161614464"/>
      </c:barChart>
      <c:catAx>
        <c:axId val="161612928"/>
        <c:scaling>
          <c:orientation val="minMax"/>
        </c:scaling>
        <c:delete val="1"/>
        <c:axPos val="l"/>
        <c:majorTickMark val="out"/>
        <c:minorTickMark val="none"/>
        <c:tickLblPos val="nextTo"/>
        <c:crossAx val="161614464"/>
        <c:crosses val="autoZero"/>
        <c:auto val="1"/>
        <c:lblAlgn val="ctr"/>
        <c:lblOffset val="100"/>
        <c:noMultiLvlLbl val="0"/>
      </c:catAx>
      <c:valAx>
        <c:axId val="1616144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29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'4.5'!$B$8:$D$8</c:f>
              <c:numCache>
                <c:formatCode>#,##0.0</c:formatCode>
                <c:ptCount val="3"/>
                <c:pt idx="0">
                  <c:v>18332.942999999999</c:v>
                </c:pt>
                <c:pt idx="1">
                  <c:v>19816.807000000001</c:v>
                </c:pt>
                <c:pt idx="2">
                  <c:v>19759.937000000002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'4.5'!$B$9:$D$9</c:f>
              <c:numCache>
                <c:formatCode>#,##0.0</c:formatCode>
                <c:ptCount val="3"/>
                <c:pt idx="0">
                  <c:v>81828.81</c:v>
                </c:pt>
                <c:pt idx="1">
                  <c:v>85672.07</c:v>
                </c:pt>
                <c:pt idx="2">
                  <c:v>81980.86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'4.5'!$B$10:$D$10</c:f>
              <c:numCache>
                <c:formatCode>#,##0.0</c:formatCode>
                <c:ptCount val="3"/>
                <c:pt idx="0">
                  <c:v>107.75999999999999</c:v>
                </c:pt>
                <c:pt idx="1">
                  <c:v>49.87</c:v>
                </c:pt>
                <c:pt idx="2">
                  <c:v>74.837999999999994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'4.5'!$B$13:$D$13</c:f>
              <c:numCache>
                <c:formatCode>#,##0.0</c:formatCode>
                <c:ptCount val="3"/>
                <c:pt idx="0">
                  <c:v>91692.90800000001</c:v>
                </c:pt>
                <c:pt idx="1">
                  <c:v>96367.893000000011</c:v>
                </c:pt>
                <c:pt idx="2">
                  <c:v>95389.033999999956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'4.5'!$B$14:$D$14</c:f>
              <c:numCache>
                <c:formatCode>#,##0.0</c:formatCode>
                <c:ptCount val="3"/>
                <c:pt idx="0">
                  <c:v>8612.1360000000004</c:v>
                </c:pt>
                <c:pt idx="1">
                  <c:v>6505.8779999999997</c:v>
                </c:pt>
                <c:pt idx="2">
                  <c:v>8051.2500000000009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73600"/>
        <c:axId val="161675136"/>
      </c:barChart>
      <c:catAx>
        <c:axId val="16167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675136"/>
        <c:crosses val="autoZero"/>
        <c:auto val="1"/>
        <c:lblAlgn val="ctr"/>
        <c:lblOffset val="100"/>
        <c:noMultiLvlLbl val="0"/>
      </c:catAx>
      <c:valAx>
        <c:axId val="161675136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7360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3F-4F81-A18A-698D4CA45860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73F-4F81-A18A-698D4CA45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3.0885055556121865E-2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4.5342990007723037E-2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0.92377195443615512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1805056"/>
        <c:axId val="161782784"/>
      </c:barChart>
      <c:valAx>
        <c:axId val="1617827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805056"/>
        <c:crosses val="autoZero"/>
        <c:crossBetween val="between"/>
        <c:majorUnit val="0.1"/>
      </c:valAx>
      <c:catAx>
        <c:axId val="161805056"/>
        <c:scaling>
          <c:orientation val="minMax"/>
        </c:scaling>
        <c:delete val="1"/>
        <c:axPos val="l"/>
        <c:majorTickMark val="out"/>
        <c:minorTickMark val="none"/>
        <c:tickLblPos val="nextTo"/>
        <c:crossAx val="16178278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'4.5'!$B$31:$D$31</c:f>
              <c:numCache>
                <c:formatCode>#,##0.0</c:formatCode>
                <c:ptCount val="3"/>
                <c:pt idx="0">
                  <c:v>6252.8940000000021</c:v>
                </c:pt>
                <c:pt idx="1">
                  <c:v>6494.3680000000013</c:v>
                </c:pt>
                <c:pt idx="2">
                  <c:v>6922.9440000000013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'4.5'!$B$32:$D$32</c:f>
              <c:numCache>
                <c:formatCode>#,##0.0</c:formatCode>
                <c:ptCount val="3"/>
                <c:pt idx="0">
                  <c:v>9485.1809999999987</c:v>
                </c:pt>
                <c:pt idx="1">
                  <c:v>9970.5210000000043</c:v>
                </c:pt>
                <c:pt idx="2">
                  <c:v>9422.5349999999926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'4.5'!$B$33:$D$33</c:f>
              <c:numCache>
                <c:formatCode>#,##0.0</c:formatCode>
                <c:ptCount val="3"/>
                <c:pt idx="0">
                  <c:v>198230.079</c:v>
                </c:pt>
                <c:pt idx="1">
                  <c:v>200220.40100000004</c:v>
                </c:pt>
                <c:pt idx="2">
                  <c:v>189885.34499999997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618368"/>
        <c:axId val="162620160"/>
      </c:barChart>
      <c:catAx>
        <c:axId val="16261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620160"/>
        <c:crosses val="autoZero"/>
        <c:auto val="1"/>
        <c:lblAlgn val="ctr"/>
        <c:lblOffset val="100"/>
        <c:noMultiLvlLbl val="0"/>
      </c:catAx>
      <c:valAx>
        <c:axId val="16262016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61836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1984"/>
        <c:axId val="162683520"/>
      </c:barChart>
      <c:catAx>
        <c:axId val="16268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683520"/>
        <c:crosses val="autoZero"/>
        <c:auto val="1"/>
        <c:lblAlgn val="ctr"/>
        <c:lblOffset val="100"/>
        <c:noMultiLvlLbl val="0"/>
      </c:catAx>
      <c:valAx>
        <c:axId val="162683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6819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4368"/>
        <c:axId val="162715904"/>
      </c:barChart>
      <c:catAx>
        <c:axId val="16271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15904"/>
        <c:crosses val="autoZero"/>
        <c:auto val="1"/>
        <c:lblAlgn val="ctr"/>
        <c:lblOffset val="100"/>
        <c:noMultiLvlLbl val="0"/>
      </c:catAx>
      <c:valAx>
        <c:axId val="162715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143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#,##0.0</c:formatCode>
                <c:ptCount val="3"/>
                <c:pt idx="0">
                  <c:v>2.5920009999999998</c:v>
                </c:pt>
                <c:pt idx="1">
                  <c:v>10.428131</c:v>
                </c:pt>
                <c:pt idx="2">
                  <c:v>310.139655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#,##0.0</c:formatCode>
                <c:ptCount val="3"/>
                <c:pt idx="0">
                  <c:v>282.22326399999992</c:v>
                </c:pt>
                <c:pt idx="1">
                  <c:v>149.55958800000002</c:v>
                </c:pt>
                <c:pt idx="2">
                  <c:v>6.6460840000000001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#,##0.0</c:formatCode>
                <c:ptCount val="3"/>
                <c:pt idx="0">
                  <c:v>1.6265000000000002E-2</c:v>
                </c:pt>
                <c:pt idx="1">
                  <c:v>1.9808700000000001</c:v>
                </c:pt>
                <c:pt idx="2">
                  <c:v>143.99703199999999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#,##0.0</c:formatCode>
                <c:ptCount val="3"/>
                <c:pt idx="0">
                  <c:v>0.56576800000000005</c:v>
                </c:pt>
                <c:pt idx="1">
                  <c:v>1.7053599999999998</c:v>
                </c:pt>
                <c:pt idx="2">
                  <c:v>691.29462400000011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#,##0.0</c:formatCode>
                <c:ptCount val="3"/>
                <c:pt idx="0">
                  <c:v>0</c:v>
                </c:pt>
                <c:pt idx="1">
                  <c:v>3.0305710000000001</c:v>
                </c:pt>
                <c:pt idx="2">
                  <c:v>4.2439999999999998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#,##0.0</c:formatCode>
                <c:ptCount val="3"/>
                <c:pt idx="0">
                  <c:v>0</c:v>
                </c:pt>
                <c:pt idx="1">
                  <c:v>2.532</c:v>
                </c:pt>
                <c:pt idx="2">
                  <c:v>0.56309699999999996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#,##0.0</c:formatCode>
                <c:ptCount val="3"/>
                <c:pt idx="0">
                  <c:v>0.59007500000000002</c:v>
                </c:pt>
                <c:pt idx="1">
                  <c:v>3.4783999999999997</c:v>
                </c:pt>
                <c:pt idx="2">
                  <c:v>25.975398000000002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#,##0.0</c:formatCode>
                <c:ptCount val="3"/>
                <c:pt idx="0">
                  <c:v>0.39480500000000002</c:v>
                </c:pt>
                <c:pt idx="1">
                  <c:v>10.136259000000001</c:v>
                </c:pt>
                <c:pt idx="2">
                  <c:v>49.777563999999998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#,##0.0</c:formatCode>
                <c:ptCount val="3"/>
                <c:pt idx="0">
                  <c:v>1.144652</c:v>
                </c:pt>
                <c:pt idx="1">
                  <c:v>9.1960999999999987E-2</c:v>
                </c:pt>
                <c:pt idx="2">
                  <c:v>0.23732800000000004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#,##0.0</c:formatCode>
                <c:ptCount val="3"/>
                <c:pt idx="0">
                  <c:v>85.937679000000031</c:v>
                </c:pt>
                <c:pt idx="1">
                  <c:v>92.469198999999975</c:v>
                </c:pt>
                <c:pt idx="2">
                  <c:v>119.13131600000001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59392"/>
        <c:axId val="162060928"/>
      </c:barChart>
      <c:catAx>
        <c:axId val="16205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60928"/>
        <c:crosses val="autoZero"/>
        <c:auto val="1"/>
        <c:lblAlgn val="ctr"/>
        <c:lblOffset val="100"/>
        <c:noMultiLvlLbl val="0"/>
      </c:catAx>
      <c:valAx>
        <c:axId val="162060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5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2.1528575449379656E-2"/>
                  <c:y val="-9.09160625409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6.8972708854725229E-2"/>
                  <c:y val="-8.661389791335319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#,##0.0</c:formatCode>
                <c:ptCount val="3"/>
                <c:pt idx="0">
                  <c:v>433.36799999999982</c:v>
                </c:pt>
                <c:pt idx="1">
                  <c:v>395.50099999999992</c:v>
                </c:pt>
                <c:pt idx="2">
                  <c:v>10029.515000000001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6.4615959349512864E-2"/>
                  <c:y val="-8.43314764663485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#,##0.0</c:formatCode>
                <c:ptCount val="3"/>
                <c:pt idx="0">
                  <c:v>906.81500000000199</c:v>
                </c:pt>
                <c:pt idx="1">
                  <c:v>1315.1779999999978</c:v>
                </c:pt>
                <c:pt idx="2">
                  <c:v>18643.491999999995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70336"/>
        <c:axId val="163071872"/>
      </c:barChart>
      <c:catAx>
        <c:axId val="16307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071872"/>
        <c:crosses val="autoZero"/>
        <c:auto val="1"/>
        <c:lblAlgn val="ctr"/>
        <c:lblOffset val="100"/>
        <c:noMultiLvlLbl val="0"/>
      </c:catAx>
      <c:valAx>
        <c:axId val="163071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070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55328"/>
        <c:axId val="159156864"/>
      </c:barChart>
      <c:catAx>
        <c:axId val="15915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156864"/>
        <c:crosses val="autoZero"/>
        <c:auto val="1"/>
        <c:lblAlgn val="ctr"/>
        <c:lblOffset val="100"/>
        <c:noMultiLvlLbl val="0"/>
      </c:catAx>
      <c:valAx>
        <c:axId val="15915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1553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0366934377101319"/>
                  <c:y val="-8.70485189656103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0315-41D2-9554-5F80CCBDE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10511.588000000002</c:v>
                </c:pt>
                <c:pt idx="2">
                  <c:v>1363.5</c:v>
                </c:pt>
                <c:pt idx="3">
                  <c:v>947.63099999999986</c:v>
                </c:pt>
                <c:pt idx="4">
                  <c:v>1092.69939</c:v>
                </c:pt>
                <c:pt idx="5">
                  <c:v>1171.5</c:v>
                </c:pt>
                <c:pt idx="6">
                  <c:v>339.4169</c:v>
                </c:pt>
                <c:pt idx="7">
                  <c:v>2050.6564899999967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#,##0.0</c:formatCode>
                <c:ptCount val="12"/>
                <c:pt idx="0">
                  <c:v>10529.792999999998</c:v>
                </c:pt>
                <c:pt idx="1">
                  <c:v>10529.792999999998</c:v>
                </c:pt>
                <c:pt idx="2">
                  <c:v>10528.742999999999</c:v>
                </c:pt>
                <c:pt idx="3">
                  <c:v>10511.838</c:v>
                </c:pt>
                <c:pt idx="4">
                  <c:v>10511.637999999999</c:v>
                </c:pt>
                <c:pt idx="5">
                  <c:v>10511.588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#,##0.0</c:formatCode>
                <c:ptCount val="12"/>
                <c:pt idx="0">
                  <c:v>938.13199999999858</c:v>
                </c:pt>
                <c:pt idx="1">
                  <c:v>946.71799999999871</c:v>
                </c:pt>
                <c:pt idx="2">
                  <c:v>946.71799999999871</c:v>
                </c:pt>
                <c:pt idx="3">
                  <c:v>946.33799999999883</c:v>
                </c:pt>
                <c:pt idx="4">
                  <c:v>948.30399999999872</c:v>
                </c:pt>
                <c:pt idx="5">
                  <c:v>947.63099999999872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#,##0.0</c:formatCode>
                <c:ptCount val="12"/>
                <c:pt idx="0">
                  <c:v>1094.1788899999974</c:v>
                </c:pt>
                <c:pt idx="1">
                  <c:v>1094.1458899999975</c:v>
                </c:pt>
                <c:pt idx="2">
                  <c:v>1094.0748899999976</c:v>
                </c:pt>
                <c:pt idx="3">
                  <c:v>1093.6003899999976</c:v>
                </c:pt>
                <c:pt idx="4">
                  <c:v>1093.5648899999976</c:v>
                </c:pt>
                <c:pt idx="5">
                  <c:v>1092.6993899999977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#,##0.0</c:formatCode>
                <c:ptCount val="12"/>
                <c:pt idx="0">
                  <c:v>339.41440000000011</c:v>
                </c:pt>
                <c:pt idx="1">
                  <c:v>339.41940000000011</c:v>
                </c:pt>
                <c:pt idx="2">
                  <c:v>339.41940000000011</c:v>
                </c:pt>
                <c:pt idx="3">
                  <c:v>339.41690000000011</c:v>
                </c:pt>
                <c:pt idx="4">
                  <c:v>339.41690000000011</c:v>
                </c:pt>
                <c:pt idx="5">
                  <c:v>339.41690000000011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#,##0.0</c:formatCode>
                <c:ptCount val="12"/>
                <c:pt idx="0">
                  <c:v>2060.7360500001009</c:v>
                </c:pt>
                <c:pt idx="1">
                  <c:v>2060.8476500001025</c:v>
                </c:pt>
                <c:pt idx="2">
                  <c:v>2058.4552100001001</c:v>
                </c:pt>
                <c:pt idx="3">
                  <c:v>2057.1564500000941</c:v>
                </c:pt>
                <c:pt idx="4">
                  <c:v>2055.6618500000932</c:v>
                </c:pt>
                <c:pt idx="5">
                  <c:v>2050.6564900000913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2923264"/>
        <c:axId val="162924800"/>
      </c:barChart>
      <c:catAx>
        <c:axId val="162923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924800"/>
        <c:crosses val="autoZero"/>
        <c:auto val="1"/>
        <c:lblAlgn val="ctr"/>
        <c:lblOffset val="100"/>
        <c:noMultiLvlLbl val="0"/>
      </c:catAx>
      <c:valAx>
        <c:axId val="162924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23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#,##0.0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#,##0.0</c:formatCode>
                <c:ptCount val="14"/>
                <c:pt idx="0">
                  <c:v>147.94</c:v>
                </c:pt>
                <c:pt idx="1">
                  <c:v>200.05500000000004</c:v>
                </c:pt>
                <c:pt idx="2">
                  <c:v>226.29999999999998</c:v>
                </c:pt>
                <c:pt idx="3">
                  <c:v>539.9559999999999</c:v>
                </c:pt>
                <c:pt idx="4">
                  <c:v>15.21</c:v>
                </c:pt>
                <c:pt idx="5">
                  <c:v>182.59900000000002</c:v>
                </c:pt>
                <c:pt idx="6">
                  <c:v>10.824999999999999</c:v>
                </c:pt>
                <c:pt idx="7">
                  <c:v>1312.5810000000004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258.72500000000002</c:v>
                </c:pt>
                <c:pt idx="11">
                  <c:v>1651.9759999999999</c:v>
                </c:pt>
                <c:pt idx="12">
                  <c:v>4443.4130000000005</c:v>
                </c:pt>
                <c:pt idx="13">
                  <c:v>136.69200000000004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#,##0.0</c:formatCode>
                <c:ptCount val="14"/>
                <c:pt idx="0">
                  <c:v>19.506999999999998</c:v>
                </c:pt>
                <c:pt idx="1">
                  <c:v>49.130999999999993</c:v>
                </c:pt>
                <c:pt idx="2">
                  <c:v>76.459999999999994</c:v>
                </c:pt>
                <c:pt idx="3">
                  <c:v>20.522000000000002</c:v>
                </c:pt>
                <c:pt idx="4">
                  <c:v>81.605999999999995</c:v>
                </c:pt>
                <c:pt idx="5">
                  <c:v>58.013000000000019</c:v>
                </c:pt>
                <c:pt idx="6">
                  <c:v>36.522000000000006</c:v>
                </c:pt>
                <c:pt idx="7">
                  <c:v>86.634999999999991</c:v>
                </c:pt>
                <c:pt idx="8">
                  <c:v>115.47899999999994</c:v>
                </c:pt>
                <c:pt idx="9">
                  <c:v>55.844000000000008</c:v>
                </c:pt>
                <c:pt idx="10">
                  <c:v>67.629000000000005</c:v>
                </c:pt>
                <c:pt idx="11">
                  <c:v>197.69599999999997</c:v>
                </c:pt>
                <c:pt idx="12">
                  <c:v>45.639000000000024</c:v>
                </c:pt>
                <c:pt idx="13">
                  <c:v>36.948000000000008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#,##0.0</c:formatCode>
                <c:ptCount val="14"/>
                <c:pt idx="0">
                  <c:v>11.936</c:v>
                </c:pt>
                <c:pt idx="1">
                  <c:v>156.95445000000009</c:v>
                </c:pt>
                <c:pt idx="2">
                  <c:v>33.790199999999999</c:v>
                </c:pt>
                <c:pt idx="3">
                  <c:v>7.6274999999999977</c:v>
                </c:pt>
                <c:pt idx="4">
                  <c:v>16.447599999999994</c:v>
                </c:pt>
                <c:pt idx="5">
                  <c:v>30.232899999999972</c:v>
                </c:pt>
                <c:pt idx="6">
                  <c:v>26.015799999999974</c:v>
                </c:pt>
                <c:pt idx="7">
                  <c:v>17.676899999999986</c:v>
                </c:pt>
                <c:pt idx="8">
                  <c:v>12.75353999999999</c:v>
                </c:pt>
                <c:pt idx="9">
                  <c:v>29.716000000000012</c:v>
                </c:pt>
                <c:pt idx="10">
                  <c:v>20.369299999999992</c:v>
                </c:pt>
                <c:pt idx="11">
                  <c:v>644.27919999999995</c:v>
                </c:pt>
                <c:pt idx="12">
                  <c:v>77.311499999999995</c:v>
                </c:pt>
                <c:pt idx="13">
                  <c:v>7.5884999999999989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28.404999999999998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#,##0.0</c:formatCode>
                <c:ptCount val="14"/>
                <c:pt idx="0">
                  <c:v>21.156130000000037</c:v>
                </c:pt>
                <c:pt idx="1">
                  <c:v>242.26558000000034</c:v>
                </c:pt>
                <c:pt idx="2">
                  <c:v>448.36575999999923</c:v>
                </c:pt>
                <c:pt idx="3">
                  <c:v>12.808699999999991</c:v>
                </c:pt>
                <c:pt idx="4">
                  <c:v>90.561289999999829</c:v>
                </c:pt>
                <c:pt idx="5">
                  <c:v>91.855239999999654</c:v>
                </c:pt>
                <c:pt idx="6">
                  <c:v>111.8645799999999</c:v>
                </c:pt>
                <c:pt idx="7">
                  <c:v>60.220130000000353</c:v>
                </c:pt>
                <c:pt idx="8">
                  <c:v>105.18358999999997</c:v>
                </c:pt>
                <c:pt idx="9">
                  <c:v>93.738629999999731</c:v>
                </c:pt>
                <c:pt idx="10">
                  <c:v>209.19065999999853</c:v>
                </c:pt>
                <c:pt idx="11">
                  <c:v>245.17535999999879</c:v>
                </c:pt>
                <c:pt idx="12">
                  <c:v>161.60110999999984</c:v>
                </c:pt>
                <c:pt idx="13">
                  <c:v>156.66973000000047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2974336"/>
        <c:axId val="162980224"/>
      </c:barChart>
      <c:catAx>
        <c:axId val="16297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62980224"/>
        <c:crosses val="autoZero"/>
        <c:auto val="1"/>
        <c:lblAlgn val="ctr"/>
        <c:lblOffset val="100"/>
        <c:noMultiLvlLbl val="0"/>
      </c:catAx>
      <c:valAx>
        <c:axId val="162980224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743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50240"/>
        <c:axId val="163051776"/>
      </c:barChart>
      <c:catAx>
        <c:axId val="16305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051776"/>
        <c:crosses val="autoZero"/>
        <c:auto val="1"/>
        <c:lblAlgn val="ctr"/>
        <c:lblOffset val="100"/>
        <c:noMultiLvlLbl val="0"/>
      </c:catAx>
      <c:valAx>
        <c:axId val="163051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0502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#,##0.0</c:formatCode>
                <c:ptCount val="14"/>
                <c:pt idx="0">
                  <c:v>24916.536</c:v>
                </c:pt>
                <c:pt idx="1">
                  <c:v>30806.466250864873</c:v>
                </c:pt>
                <c:pt idx="2">
                  <c:v>95627.69937325659</c:v>
                </c:pt>
                <c:pt idx="3">
                  <c:v>21353.815999999999</c:v>
                </c:pt>
                <c:pt idx="4">
                  <c:v>100259.56801305831</c:v>
                </c:pt>
                <c:pt idx="5">
                  <c:v>103233.898</c:v>
                </c:pt>
                <c:pt idx="6">
                  <c:v>13646.833999999999</c:v>
                </c:pt>
                <c:pt idx="7">
                  <c:v>430488.33199999999</c:v>
                </c:pt>
                <c:pt idx="8">
                  <c:v>92200.752999999997</c:v>
                </c:pt>
                <c:pt idx="9">
                  <c:v>70968.888000000006</c:v>
                </c:pt>
                <c:pt idx="10">
                  <c:v>44723.544999999998</c:v>
                </c:pt>
                <c:pt idx="11">
                  <c:v>167749.818</c:v>
                </c:pt>
                <c:pt idx="12">
                  <c:v>381512.57299999997</c:v>
                </c:pt>
                <c:pt idx="13">
                  <c:v>123696.1723628202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#,##0.0</c:formatCode>
                <c:ptCount val="14"/>
                <c:pt idx="0">
                  <c:v>664505.70400000003</c:v>
                </c:pt>
                <c:pt idx="1">
                  <c:v>218822.54608797151</c:v>
                </c:pt>
                <c:pt idx="2">
                  <c:v>610303.225506266</c:v>
                </c:pt>
                <c:pt idx="3">
                  <c:v>104607.205</c:v>
                </c:pt>
                <c:pt idx="4">
                  <c:v>251707.9835916204</c:v>
                </c:pt>
                <c:pt idx="5">
                  <c:v>290742.45500000002</c:v>
                </c:pt>
                <c:pt idx="6">
                  <c:v>249290.22399999999</c:v>
                </c:pt>
                <c:pt idx="7">
                  <c:v>534715.26299999992</c:v>
                </c:pt>
                <c:pt idx="8">
                  <c:v>339499.7321908446</c:v>
                </c:pt>
                <c:pt idx="9">
                  <c:v>204089.20600000001</c:v>
                </c:pt>
                <c:pt idx="10">
                  <c:v>300381.81200000003</c:v>
                </c:pt>
                <c:pt idx="11">
                  <c:v>611946.84400000004</c:v>
                </c:pt>
                <c:pt idx="12">
                  <c:v>333320.56800000003</c:v>
                </c:pt>
                <c:pt idx="13">
                  <c:v>214515.33062329871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#,##0.0</c:formatCode>
                <c:ptCount val="14"/>
                <c:pt idx="0">
                  <c:v>239600</c:v>
                </c:pt>
                <c:pt idx="1">
                  <c:v>145998.07346671162</c:v>
                </c:pt>
                <c:pt idx="2">
                  <c:v>147815.56755316519</c:v>
                </c:pt>
                <c:pt idx="3">
                  <c:v>51876.336000000003</c:v>
                </c:pt>
                <c:pt idx="4">
                  <c:v>77060.1289339223</c:v>
                </c:pt>
                <c:pt idx="5">
                  <c:v>107318.851</c:v>
                </c:pt>
                <c:pt idx="6">
                  <c:v>74661.728999999992</c:v>
                </c:pt>
                <c:pt idx="7">
                  <c:v>145365.80599999998</c:v>
                </c:pt>
                <c:pt idx="8">
                  <c:v>80424.387500111989</c:v>
                </c:pt>
                <c:pt idx="9">
                  <c:v>85943.099999999991</c:v>
                </c:pt>
                <c:pt idx="10">
                  <c:v>100953.768</c:v>
                </c:pt>
                <c:pt idx="11">
                  <c:v>215247.81400000001</c:v>
                </c:pt>
                <c:pt idx="12">
                  <c:v>118874.27599999998</c:v>
                </c:pt>
                <c:pt idx="13">
                  <c:v>92245.550408567637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#,##0.0</c:formatCode>
                <c:ptCount val="14"/>
                <c:pt idx="0">
                  <c:v>323649.78899999999</c:v>
                </c:pt>
                <c:pt idx="1">
                  <c:v>281970.8637859677</c:v>
                </c:pt>
                <c:pt idx="2">
                  <c:v>295859.84111034218</c:v>
                </c:pt>
                <c:pt idx="3">
                  <c:v>83735.994000000006</c:v>
                </c:pt>
                <c:pt idx="4">
                  <c:v>166825.76728024459</c:v>
                </c:pt>
                <c:pt idx="5">
                  <c:v>213894.03399999999</c:v>
                </c:pt>
                <c:pt idx="6">
                  <c:v>165697.861</c:v>
                </c:pt>
                <c:pt idx="7">
                  <c:v>299707.88699999999</c:v>
                </c:pt>
                <c:pt idx="8">
                  <c:v>181414.08222178032</c:v>
                </c:pt>
                <c:pt idx="9">
                  <c:v>161982.03600000002</c:v>
                </c:pt>
                <c:pt idx="10">
                  <c:v>197002.87600000002</c:v>
                </c:pt>
                <c:pt idx="11">
                  <c:v>626573.15299999993</c:v>
                </c:pt>
                <c:pt idx="12">
                  <c:v>233712.07500000001</c:v>
                </c:pt>
                <c:pt idx="13">
                  <c:v>207509.82773918702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269248"/>
        <c:axId val="163279232"/>
      </c:barChart>
      <c:catAx>
        <c:axId val="163269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79232"/>
        <c:crosses val="autoZero"/>
        <c:auto val="1"/>
        <c:lblAlgn val="ctr"/>
        <c:lblOffset val="100"/>
        <c:noMultiLvlLbl val="0"/>
      </c:catAx>
      <c:valAx>
        <c:axId val="1632792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92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9.7948311687931333E-2"/>
                  <c:y val="6.82599263313302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6.7363351349609912E-2"/>
                  <c:y val="8.99738247369106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2.4316116098819594E-2"/>
                  <c:y val="0.108095378324913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#,##0.0</c:formatCode>
                <c:ptCount val="8"/>
                <c:pt idx="0">
                  <c:v>4539500.977191221</c:v>
                </c:pt>
                <c:pt idx="1">
                  <c:v>1026900.9151790736</c:v>
                </c:pt>
                <c:pt idx="2">
                  <c:v>150713.17503297448</c:v>
                </c:pt>
                <c:pt idx="3">
                  <c:v>109325.2898627838</c:v>
                </c:pt>
                <c:pt idx="4">
                  <c:v>210207.0178500156</c:v>
                </c:pt>
                <c:pt idx="5">
                  <c:v>3439791.7351375227</c:v>
                </c:pt>
                <c:pt idx="6">
                  <c:v>2964769.254518162</c:v>
                </c:pt>
                <c:pt idx="7">
                  <c:v>150890.16922825057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#,##0.0</c:formatCode>
                <c:ptCount val="14"/>
                <c:pt idx="0">
                  <c:v>91130.820999999996</c:v>
                </c:pt>
                <c:pt idx="1">
                  <c:v>226917.33661461761</c:v>
                </c:pt>
                <c:pt idx="2">
                  <c:v>448986.36857600498</c:v>
                </c:pt>
                <c:pt idx="3">
                  <c:v>91767.228000000003</c:v>
                </c:pt>
                <c:pt idx="4">
                  <c:v>301330.16507807671</c:v>
                </c:pt>
                <c:pt idx="5">
                  <c:v>265602.908</c:v>
                </c:pt>
                <c:pt idx="6">
                  <c:v>203978.84</c:v>
                </c:pt>
                <c:pt idx="7">
                  <c:v>827045.47699999996</c:v>
                </c:pt>
                <c:pt idx="8">
                  <c:v>313229.11380588845</c:v>
                </c:pt>
                <c:pt idx="9">
                  <c:v>213378.26499999998</c:v>
                </c:pt>
                <c:pt idx="10">
                  <c:v>223573.55799999999</c:v>
                </c:pt>
                <c:pt idx="11">
                  <c:v>584488.24</c:v>
                </c:pt>
                <c:pt idx="12">
                  <c:v>500712.63099999999</c:v>
                </c:pt>
                <c:pt idx="13">
                  <c:v>247360.02511663301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#,##0.0</c:formatCode>
                <c:ptCount val="14"/>
                <c:pt idx="0">
                  <c:v>41205.065000000002</c:v>
                </c:pt>
                <c:pt idx="1">
                  <c:v>18156.9647557965</c:v>
                </c:pt>
                <c:pt idx="2">
                  <c:v>61513.092866476101</c:v>
                </c:pt>
                <c:pt idx="3">
                  <c:v>67427.391999999993</c:v>
                </c:pt>
                <c:pt idx="4">
                  <c:v>12172.498582925909</c:v>
                </c:pt>
                <c:pt idx="5">
                  <c:v>62071.007999999994</c:v>
                </c:pt>
                <c:pt idx="6">
                  <c:v>24492.787</c:v>
                </c:pt>
                <c:pt idx="7">
                  <c:v>333395.73800000007</c:v>
                </c:pt>
                <c:pt idx="8">
                  <c:v>29304.720380525927</c:v>
                </c:pt>
                <c:pt idx="9">
                  <c:v>21805.191000000003</c:v>
                </c:pt>
                <c:pt idx="10">
                  <c:v>29093.619000000002</c:v>
                </c:pt>
                <c:pt idx="11">
                  <c:v>87672.894000000015</c:v>
                </c:pt>
                <c:pt idx="12">
                  <c:v>114939.372</c:v>
                </c:pt>
                <c:pt idx="13">
                  <c:v>123650.57259334909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#,##0.0</c:formatCode>
                <c:ptCount val="14"/>
                <c:pt idx="0">
                  <c:v>80065.546999999991</c:v>
                </c:pt>
                <c:pt idx="1">
                  <c:v>3509.0218367201996</c:v>
                </c:pt>
                <c:pt idx="2">
                  <c:v>16152.9864144534</c:v>
                </c:pt>
                <c:pt idx="3">
                  <c:v>611.09400000000005</c:v>
                </c:pt>
                <c:pt idx="4">
                  <c:v>1284.7205520230191</c:v>
                </c:pt>
                <c:pt idx="5">
                  <c:v>4010.8740000000003</c:v>
                </c:pt>
                <c:pt idx="6">
                  <c:v>2569.152</c:v>
                </c:pt>
                <c:pt idx="7">
                  <c:v>11175.017</c:v>
                </c:pt>
                <c:pt idx="8">
                  <c:v>2420.7211246433758</c:v>
                </c:pt>
                <c:pt idx="9">
                  <c:v>4144.0830000000005</c:v>
                </c:pt>
                <c:pt idx="10">
                  <c:v>6748.1020000000008</c:v>
                </c:pt>
                <c:pt idx="11">
                  <c:v>7565.893</c:v>
                </c:pt>
                <c:pt idx="12">
                  <c:v>7765.4340000000002</c:v>
                </c:pt>
                <c:pt idx="13">
                  <c:v>2690.5291051344711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#,##0.0</c:formatCode>
                <c:ptCount val="14"/>
                <c:pt idx="0">
                  <c:v>18163.397000000001</c:v>
                </c:pt>
                <c:pt idx="1">
                  <c:v>3161.5399238751797</c:v>
                </c:pt>
                <c:pt idx="2">
                  <c:v>12759.26335939662</c:v>
                </c:pt>
                <c:pt idx="3">
                  <c:v>4142.2780000000002</c:v>
                </c:pt>
                <c:pt idx="4">
                  <c:v>4846.5750018082599</c:v>
                </c:pt>
                <c:pt idx="5">
                  <c:v>5373.1790000000001</c:v>
                </c:pt>
                <c:pt idx="6">
                  <c:v>4685.9089999999997</c:v>
                </c:pt>
                <c:pt idx="7">
                  <c:v>8046.2439999999997</c:v>
                </c:pt>
                <c:pt idx="8">
                  <c:v>9182.0053053581087</c:v>
                </c:pt>
                <c:pt idx="9">
                  <c:v>4473.2510000000002</c:v>
                </c:pt>
                <c:pt idx="10">
                  <c:v>5488.1790000000001</c:v>
                </c:pt>
                <c:pt idx="11">
                  <c:v>16189.457999999999</c:v>
                </c:pt>
                <c:pt idx="12">
                  <c:v>9690.0449999999983</c:v>
                </c:pt>
                <c:pt idx="13">
                  <c:v>3123.9662723456349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#,##0.0</c:formatCode>
                <c:ptCount val="14"/>
                <c:pt idx="0">
                  <c:v>1896.1119999999999</c:v>
                </c:pt>
                <c:pt idx="1">
                  <c:v>21144.33018730165</c:v>
                </c:pt>
                <c:pt idx="2">
                  <c:v>27378.384822436852</c:v>
                </c:pt>
                <c:pt idx="3">
                  <c:v>3856.4649999999997</c:v>
                </c:pt>
                <c:pt idx="4">
                  <c:v>26052.515968247648</c:v>
                </c:pt>
                <c:pt idx="5">
                  <c:v>15626.807000000001</c:v>
                </c:pt>
                <c:pt idx="6">
                  <c:v>4766.3519999999999</c:v>
                </c:pt>
                <c:pt idx="7">
                  <c:v>9763.2869999999984</c:v>
                </c:pt>
                <c:pt idx="8">
                  <c:v>12964.170253713763</c:v>
                </c:pt>
                <c:pt idx="9">
                  <c:v>17405.850999999999</c:v>
                </c:pt>
                <c:pt idx="10">
                  <c:v>16442.556</c:v>
                </c:pt>
                <c:pt idx="11">
                  <c:v>32308.999</c:v>
                </c:pt>
                <c:pt idx="12">
                  <c:v>9406.9979999999996</c:v>
                </c:pt>
                <c:pt idx="13">
                  <c:v>11194.189618315679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#,##0.0</c:formatCode>
                <c:ptCount val="14"/>
                <c:pt idx="0">
                  <c:v>323781.05</c:v>
                </c:pt>
                <c:pt idx="1">
                  <c:v>281970.8637859677</c:v>
                </c:pt>
                <c:pt idx="2">
                  <c:v>295861.29211034218</c:v>
                </c:pt>
                <c:pt idx="3">
                  <c:v>83748.724000000002</c:v>
                </c:pt>
                <c:pt idx="4">
                  <c:v>166831.7472802446</c:v>
                </c:pt>
                <c:pt idx="5">
                  <c:v>213901.34399999998</c:v>
                </c:pt>
                <c:pt idx="6">
                  <c:v>165697.861</c:v>
                </c:pt>
                <c:pt idx="7">
                  <c:v>299727.55099999998</c:v>
                </c:pt>
                <c:pt idx="8">
                  <c:v>181414.08222178032</c:v>
                </c:pt>
                <c:pt idx="9">
                  <c:v>161984.93700000003</c:v>
                </c:pt>
                <c:pt idx="10">
                  <c:v>197002.87600000002</c:v>
                </c:pt>
                <c:pt idx="11">
                  <c:v>626644.79899999988</c:v>
                </c:pt>
                <c:pt idx="12">
                  <c:v>233712.18000000002</c:v>
                </c:pt>
                <c:pt idx="13">
                  <c:v>207512.42773918703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#,##0.0</c:formatCode>
                <c:ptCount val="14"/>
                <c:pt idx="0">
                  <c:v>662214.20000000007</c:v>
                </c:pt>
                <c:pt idx="1">
                  <c:v>117711.08048657721</c:v>
                </c:pt>
                <c:pt idx="2">
                  <c:v>280238.85115573538</c:v>
                </c:pt>
                <c:pt idx="3">
                  <c:v>74200.152000000002</c:v>
                </c:pt>
                <c:pt idx="4">
                  <c:v>84609.863089772902</c:v>
                </c:pt>
                <c:pt idx="5">
                  <c:v>180244.67299999998</c:v>
                </c:pt>
                <c:pt idx="6">
                  <c:v>103973.47699999998</c:v>
                </c:pt>
                <c:pt idx="7">
                  <c:v>291342.679</c:v>
                </c:pt>
                <c:pt idx="8">
                  <c:v>145274.40637611595</c:v>
                </c:pt>
                <c:pt idx="9">
                  <c:v>104494.806</c:v>
                </c:pt>
                <c:pt idx="10">
                  <c:v>165951.78000000003</c:v>
                </c:pt>
                <c:pt idx="11">
                  <c:v>398528.03499999997</c:v>
                </c:pt>
                <c:pt idx="12">
                  <c:v>254753.47599999997</c:v>
                </c:pt>
                <c:pt idx="13">
                  <c:v>101231.77540996049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#,##0.0</c:formatCode>
                <c:ptCount val="14"/>
                <c:pt idx="0">
                  <c:v>35081.781000000003</c:v>
                </c:pt>
                <c:pt idx="1">
                  <c:v>15175.537000659609</c:v>
                </c:pt>
                <c:pt idx="2">
                  <c:v>11902.331238185079</c:v>
                </c:pt>
                <c:pt idx="3">
                  <c:v>12.526</c:v>
                </c:pt>
                <c:pt idx="4">
                  <c:v>2720.2122657465402</c:v>
                </c:pt>
                <c:pt idx="5">
                  <c:v>433.02599999999995</c:v>
                </c:pt>
                <c:pt idx="6">
                  <c:v>0</c:v>
                </c:pt>
                <c:pt idx="7">
                  <c:v>3154.643</c:v>
                </c:pt>
                <c:pt idx="8">
                  <c:v>339.51244471106099</c:v>
                </c:pt>
                <c:pt idx="9">
                  <c:v>943.09199999999998</c:v>
                </c:pt>
                <c:pt idx="10">
                  <c:v>39.989999999999995</c:v>
                </c:pt>
                <c:pt idx="11">
                  <c:v>616.83100000000002</c:v>
                </c:pt>
                <c:pt idx="12">
                  <c:v>78551.959000000003</c:v>
                </c:pt>
                <c:pt idx="13">
                  <c:v>1918.7282789482742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544640"/>
        <c:axId val="162550528"/>
      </c:barChart>
      <c:catAx>
        <c:axId val="16254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50528"/>
        <c:crosses val="autoZero"/>
        <c:auto val="1"/>
        <c:lblAlgn val="ctr"/>
        <c:lblOffset val="100"/>
        <c:noMultiLvlLbl val="0"/>
      </c:catAx>
      <c:valAx>
        <c:axId val="1625505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446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#,##0.0</c:formatCode>
                <c:ptCount val="12"/>
                <c:pt idx="0">
                  <c:v>3511439.7860000003</c:v>
                </c:pt>
                <c:pt idx="1">
                  <c:v>3185113.2930000001</c:v>
                </c:pt>
                <c:pt idx="2">
                  <c:v>3187524.6859999998</c:v>
                </c:pt>
                <c:pt idx="3">
                  <c:v>2508426.7319999998</c:v>
                </c:pt>
                <c:pt idx="4">
                  <c:v>2535981.5329999998</c:v>
                </c:pt>
                <c:pt idx="5">
                  <c:v>2523974.9900000002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#,##0.0</c:formatCode>
                <c:ptCount val="12"/>
                <c:pt idx="0">
                  <c:v>1313038.4450000003</c:v>
                </c:pt>
                <c:pt idx="1">
                  <c:v>1180818.044</c:v>
                </c:pt>
                <c:pt idx="2">
                  <c:v>1182970.656</c:v>
                </c:pt>
                <c:pt idx="3">
                  <c:v>951925.428000001</c:v>
                </c:pt>
                <c:pt idx="4">
                  <c:v>982024.4319999991</c:v>
                </c:pt>
                <c:pt idx="5">
                  <c:v>982823.97300000093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#,##0.0</c:formatCode>
                <c:ptCount val="12"/>
                <c:pt idx="0">
                  <c:v>574697.88300000003</c:v>
                </c:pt>
                <c:pt idx="1">
                  <c:v>519706.06700000004</c:v>
                </c:pt>
                <c:pt idx="2">
                  <c:v>505349.13099999999</c:v>
                </c:pt>
                <c:pt idx="3">
                  <c:v>408268.80300000001</c:v>
                </c:pt>
                <c:pt idx="4">
                  <c:v>419898.261</c:v>
                </c:pt>
                <c:pt idx="5">
                  <c:v>424504.96499999997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#,##0.0</c:formatCode>
                <c:ptCount val="12"/>
                <c:pt idx="0">
                  <c:v>4983.5930000000008</c:v>
                </c:pt>
                <c:pt idx="1">
                  <c:v>5521.9160000000002</c:v>
                </c:pt>
                <c:pt idx="2">
                  <c:v>5338.8040000000001</c:v>
                </c:pt>
                <c:pt idx="3">
                  <c:v>5092.9189999999999</c:v>
                </c:pt>
                <c:pt idx="4">
                  <c:v>5146.4120000000003</c:v>
                </c:pt>
                <c:pt idx="5">
                  <c:v>4486.0250000000005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423744"/>
        <c:axId val="163425280"/>
      </c:barChart>
      <c:catAx>
        <c:axId val="163423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25280"/>
        <c:crosses val="autoZero"/>
        <c:auto val="1"/>
        <c:lblAlgn val="ctr"/>
        <c:lblOffset val="100"/>
        <c:noMultiLvlLbl val="0"/>
      </c:catAx>
      <c:valAx>
        <c:axId val="163425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23744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#,##0.0</c:formatCode>
                <c:ptCount val="4"/>
                <c:pt idx="0">
                  <c:v>2996935.77</c:v>
                </c:pt>
                <c:pt idx="1">
                  <c:v>6723336.6469999999</c:v>
                </c:pt>
                <c:pt idx="2">
                  <c:v>2403301.3219999997</c:v>
                </c:pt>
                <c:pt idx="3">
                  <c:v>5328887.2810000004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#,##0.0</c:formatCode>
                <c:ptCount val="4"/>
                <c:pt idx="0">
                  <c:v>46577.531999999999</c:v>
                </c:pt>
                <c:pt idx="1">
                  <c:v>1474724.419</c:v>
                </c:pt>
                <c:pt idx="2">
                  <c:v>593200</c:v>
                </c:pt>
                <c:pt idx="3">
                  <c:v>737923.15899999999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'4.1'!$B$11:$D$11</c:f>
              <c:numCache>
                <c:formatCode>#,##0.0</c:formatCode>
                <c:ptCount val="3"/>
                <c:pt idx="0">
                  <c:v>200.40102999999999</c:v>
                </c:pt>
                <c:pt idx="1">
                  <c:v>208.31244800000005</c:v>
                </c:pt>
                <c:pt idx="2">
                  <c:v>205.131857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'4.1'!$B$12:$D$12</c:f>
              <c:numCache>
                <c:formatCode>#,##0.0</c:formatCode>
                <c:ptCount val="3"/>
                <c:pt idx="0">
                  <c:v>1.0186200000000001</c:v>
                </c:pt>
                <c:pt idx="1">
                  <c:v>1.133615</c:v>
                </c:pt>
                <c:pt idx="2">
                  <c:v>1.10225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'4.1'!$B$13:$D$13</c:f>
              <c:numCache>
                <c:formatCode>#,##0.0</c:formatCode>
                <c:ptCount val="3"/>
                <c:pt idx="0">
                  <c:v>143.58789200000004</c:v>
                </c:pt>
                <c:pt idx="1">
                  <c:v>116.56296899999998</c:v>
                </c:pt>
                <c:pt idx="2">
                  <c:v>90.004229999999993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'4.1'!$B$14:$D$14</c:f>
              <c:numCache>
                <c:formatCode>#,##0.0</c:formatCode>
                <c:ptCount val="3"/>
                <c:pt idx="0">
                  <c:v>1935.5443150000001</c:v>
                </c:pt>
                <c:pt idx="1">
                  <c:v>1628.0975489999994</c:v>
                </c:pt>
                <c:pt idx="2">
                  <c:v>1815.9010990000002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'4.1'!$B$15:$D$15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'4.1'!$B$16:$D$16</c:f>
              <c:numCache>
                <c:formatCode>#,##0.0</c:formatCode>
                <c:ptCount val="3"/>
                <c:pt idx="0">
                  <c:v>6.0267929999999996</c:v>
                </c:pt>
                <c:pt idx="1">
                  <c:v>5.7082240000000004</c:v>
                </c:pt>
                <c:pt idx="2">
                  <c:v>6.0990379999999993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'4.1'!$B$17:$D$17</c:f>
              <c:numCache>
                <c:formatCode>#,##0.0</c:formatCode>
                <c:ptCount val="3"/>
                <c:pt idx="0">
                  <c:v>2.7179610000000003</c:v>
                </c:pt>
                <c:pt idx="1">
                  <c:v>0.207347</c:v>
                </c:pt>
                <c:pt idx="2">
                  <c:v>0.903146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'4.1'!$B$18:$D$18</c:f>
              <c:numCache>
                <c:formatCode>#,##0.0</c:formatCode>
                <c:ptCount val="3"/>
                <c:pt idx="0">
                  <c:v>14.962099000000002</c:v>
                </c:pt>
                <c:pt idx="1">
                  <c:v>13.040713</c:v>
                </c:pt>
                <c:pt idx="2">
                  <c:v>18.577972000000003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'4.1'!$B$19:$D$19</c:f>
              <c:numCache>
                <c:formatCode>#,##0.0</c:formatCode>
                <c:ptCount val="3"/>
                <c:pt idx="0">
                  <c:v>53.990740999999986</c:v>
                </c:pt>
                <c:pt idx="1">
                  <c:v>53.052720000000001</c:v>
                </c:pt>
                <c:pt idx="2">
                  <c:v>49.220320000000001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'4.1'!$B$20:$D$20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'4.1'!$B$21:$D$21</c:f>
              <c:numCache>
                <c:formatCode>#,##0.0</c:formatCode>
                <c:ptCount val="3"/>
                <c:pt idx="0">
                  <c:v>0.92677199999999993</c:v>
                </c:pt>
                <c:pt idx="1">
                  <c:v>0.59702200000000016</c:v>
                </c:pt>
                <c:pt idx="2">
                  <c:v>1.8691139999999997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'4.1'!$B$22:$D$22</c:f>
              <c:numCache>
                <c:formatCode>#,##0.0</c:formatCode>
                <c:ptCount val="3"/>
                <c:pt idx="0">
                  <c:v>49.832004000000012</c:v>
                </c:pt>
                <c:pt idx="1">
                  <c:v>43.765214999999991</c:v>
                </c:pt>
                <c:pt idx="2">
                  <c:v>32.144559999999998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28640"/>
        <c:axId val="160534528"/>
      </c:barChart>
      <c:catAx>
        <c:axId val="16052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34528"/>
        <c:crosses val="autoZero"/>
        <c:auto val="1"/>
        <c:lblAlgn val="ctr"/>
        <c:lblOffset val="100"/>
        <c:noMultiLvlLbl val="0"/>
      </c:catAx>
      <c:valAx>
        <c:axId val="1605345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28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#,##0.0</c:formatCode>
                <c:ptCount val="4"/>
                <c:pt idx="0">
                  <c:v>621524.15399999998</c:v>
                </c:pt>
                <c:pt idx="1">
                  <c:v>2791622.6630000011</c:v>
                </c:pt>
                <c:pt idx="2">
                  <c:v>1045285.1752008339</c:v>
                </c:pt>
                <c:pt idx="3">
                  <c:v>2135168.9857991659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#,##0.0</c:formatCode>
                <c:ptCount val="4"/>
                <c:pt idx="0">
                  <c:v>0</c:v>
                </c:pt>
                <c:pt idx="1">
                  <c:v>30070.749</c:v>
                </c:pt>
                <c:pt idx="2">
                  <c:v>498.91999999999996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37056"/>
        <c:axId val="163838592"/>
      </c:barChart>
      <c:catAx>
        <c:axId val="16383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38592"/>
        <c:crosses val="autoZero"/>
        <c:auto val="1"/>
        <c:lblAlgn val="ctr"/>
        <c:lblOffset val="100"/>
        <c:noMultiLvlLbl val="0"/>
      </c:catAx>
      <c:valAx>
        <c:axId val="16383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83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87360"/>
        <c:axId val="163893248"/>
      </c:barChart>
      <c:catAx>
        <c:axId val="16388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93248"/>
        <c:crosses val="autoZero"/>
        <c:auto val="1"/>
        <c:lblAlgn val="ctr"/>
        <c:lblOffset val="100"/>
        <c:noMultiLvlLbl val="0"/>
      </c:catAx>
      <c:valAx>
        <c:axId val="163893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8873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78624"/>
        <c:axId val="163992704"/>
      </c:barChart>
      <c:catAx>
        <c:axId val="16397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992704"/>
        <c:crosses val="autoZero"/>
        <c:auto val="1"/>
        <c:lblAlgn val="ctr"/>
        <c:lblOffset val="100"/>
        <c:noMultiLvlLbl val="0"/>
      </c:catAx>
      <c:valAx>
        <c:axId val="163992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9786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22528"/>
        <c:crosses val="autoZero"/>
        <c:auto val="1"/>
        <c:lblAlgn val="ctr"/>
        <c:lblOffset val="100"/>
        <c:noMultiLvlLbl val="0"/>
      </c:catAx>
      <c:valAx>
        <c:axId val="164022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209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14843.907999999999</c:v>
                </c:pt>
                <c:pt idx="2">
                  <c:v>0</c:v>
                </c:pt>
                <c:pt idx="3">
                  <c:v>16214.159</c:v>
                </c:pt>
                <c:pt idx="4">
                  <c:v>7866.1589999999987</c:v>
                </c:pt>
                <c:pt idx="5">
                  <c:v>0</c:v>
                </c:pt>
                <c:pt idx="6">
                  <c:v>0</c:v>
                </c:pt>
                <c:pt idx="7">
                  <c:v>8172.349000000002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1.4646577226641604E-2</c:v>
                </c:pt>
                <c:pt idx="1">
                  <c:v>0.1348306182091743</c:v>
                </c:pt>
                <c:pt idx="2">
                  <c:v>0.14233223225505015</c:v>
                </c:pt>
                <c:pt idx="3">
                  <c:v>9.4096930748980845E-2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24320"/>
        <c:axId val="164503936"/>
      </c:barChart>
      <c:catAx>
        <c:axId val="164424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3936"/>
        <c:crosses val="autoZero"/>
        <c:auto val="1"/>
        <c:lblAlgn val="ctr"/>
        <c:lblOffset val="100"/>
        <c:noMultiLvlLbl val="0"/>
      </c:catAx>
      <c:valAx>
        <c:axId val="1645039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424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1.4073991484445547E-2</c:v>
                </c:pt>
                <c:pt idx="2">
                  <c:v>0</c:v>
                </c:pt>
                <c:pt idx="3">
                  <c:v>2.058501674174866E-2</c:v>
                </c:pt>
                <c:pt idx="4">
                  <c:v>1.0923406848428824E-2</c:v>
                </c:pt>
                <c:pt idx="5">
                  <c:v>0</c:v>
                </c:pt>
                <c:pt idx="6">
                  <c:v>0</c:v>
                </c:pt>
                <c:pt idx="7">
                  <c:v>1.0316759585609594E-2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20320"/>
        <c:axId val="164521856"/>
      </c:barChart>
      <c:catAx>
        <c:axId val="164520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21856"/>
        <c:crosses val="autoZero"/>
        <c:auto val="1"/>
        <c:lblAlgn val="ctr"/>
        <c:lblOffset val="100"/>
        <c:noMultiLvlLbl val="0"/>
      </c:catAx>
      <c:valAx>
        <c:axId val="1645218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203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'7.1'!$K$32:$M$32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'7.1'!$K$33:$M$33</c:f>
              <c:numCache>
                <c:formatCode>#,##0.0</c:formatCode>
                <c:ptCount val="3"/>
                <c:pt idx="0">
                  <c:v>4404.3119999999999</c:v>
                </c:pt>
                <c:pt idx="1">
                  <c:v>5292.4880000000003</c:v>
                </c:pt>
                <c:pt idx="2">
                  <c:v>5147.1080000000002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'7.1'!$K$34:$M$34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'7.1'!$K$35:$M$35</c:f>
              <c:numCache>
                <c:formatCode>#,##0.0</c:formatCode>
                <c:ptCount val="3"/>
                <c:pt idx="0">
                  <c:v>5574.2089999999989</c:v>
                </c:pt>
                <c:pt idx="1">
                  <c:v>5581.9360000000006</c:v>
                </c:pt>
                <c:pt idx="2">
                  <c:v>5058.0140000000001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'7.1'!$K$36:$M$36</c:f>
              <c:numCache>
                <c:formatCode>#,##0.0</c:formatCode>
                <c:ptCount val="3"/>
                <c:pt idx="0">
                  <c:v>2356.4839999999999</c:v>
                </c:pt>
                <c:pt idx="1">
                  <c:v>2007.1980000000001</c:v>
                </c:pt>
                <c:pt idx="2">
                  <c:v>3502.476999999999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'7.1'!$K$38:$M$38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'7.1'!$K$39:$M$39</c:f>
              <c:numCache>
                <c:formatCode>#,##0.0</c:formatCode>
                <c:ptCount val="3"/>
                <c:pt idx="0">
                  <c:v>2987.9990000000012</c:v>
                </c:pt>
                <c:pt idx="1">
                  <c:v>2742.1299999999997</c:v>
                </c:pt>
                <c:pt idx="2">
                  <c:v>2442.2200000000016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845824"/>
        <c:axId val="164855808"/>
      </c:barChart>
      <c:catAx>
        <c:axId val="1648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55808"/>
        <c:crosses val="autoZero"/>
        <c:auto val="1"/>
        <c:lblAlgn val="ctr"/>
        <c:lblOffset val="100"/>
        <c:noMultiLvlLbl val="0"/>
      </c:catAx>
      <c:valAx>
        <c:axId val="1648558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458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'4.1'!$B$8:$D$8</c:f>
              <c:numCache>
                <c:formatCode>#,##0.0</c:formatCode>
                <c:ptCount val="3"/>
                <c:pt idx="0">
                  <c:v>1857.02441</c:v>
                </c:pt>
                <c:pt idx="1">
                  <c:v>2659.2528500000003</c:v>
                </c:pt>
                <c:pt idx="2">
                  <c:v>2477.9530700000005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63584"/>
        <c:axId val="160565120"/>
      </c:barChart>
      <c:catAx>
        <c:axId val="16056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65120"/>
        <c:crosses val="autoZero"/>
        <c:auto val="1"/>
        <c:lblAlgn val="ctr"/>
        <c:lblOffset val="100"/>
        <c:noMultiLvlLbl val="0"/>
      </c:catAx>
      <c:valAx>
        <c:axId val="16056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635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2.2153632842470544E-3</c:v>
                </c:pt>
                <c:pt idx="2">
                  <c:v>0</c:v>
                </c:pt>
                <c:pt idx="3">
                  <c:v>1.8629391391736791E-2</c:v>
                </c:pt>
                <c:pt idx="4">
                  <c:v>1.7139917175127157E-2</c:v>
                </c:pt>
                <c:pt idx="5">
                  <c:v>0</c:v>
                </c:pt>
                <c:pt idx="6">
                  <c:v>0</c:v>
                </c:pt>
                <c:pt idx="7">
                  <c:v>9.6381170732724921E-3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93056"/>
        <c:axId val="164894592"/>
      </c:barChart>
      <c:catAx>
        <c:axId val="16489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94592"/>
        <c:crosses val="autoZero"/>
        <c:auto val="1"/>
        <c:lblAlgn val="ctr"/>
        <c:lblOffset val="100"/>
        <c:noMultiLvlLbl val="0"/>
      </c:catAx>
      <c:valAx>
        <c:axId val="16489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93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35936"/>
        <c:axId val="164945920"/>
      </c:barChart>
      <c:catAx>
        <c:axId val="16493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45920"/>
        <c:crosses val="autoZero"/>
        <c:auto val="1"/>
        <c:lblAlgn val="ctr"/>
        <c:lblOffset val="100"/>
        <c:noMultiLvlLbl val="0"/>
      </c:catAx>
      <c:valAx>
        <c:axId val="16494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935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3060075.21</c:v>
                </c:pt>
                <c:pt idx="1">
                  <c:v>99734.849000000002</c:v>
                </c:pt>
                <c:pt idx="2">
                  <c:v>0</c:v>
                </c:pt>
                <c:pt idx="3">
                  <c:v>68036.994000000006</c:v>
                </c:pt>
                <c:pt idx="4">
                  <c:v>54972.372000000003</c:v>
                </c:pt>
                <c:pt idx="5">
                  <c:v>0</c:v>
                </c:pt>
                <c:pt idx="6">
                  <c:v>0</c:v>
                </c:pt>
                <c:pt idx="7">
                  <c:v>97706.281999999832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1.8108828892716894E-2</c:v>
                </c:pt>
                <c:pt idx="1">
                  <c:v>4.4399888502908519E-2</c:v>
                </c:pt>
                <c:pt idx="2">
                  <c:v>8.6728846834114651E-2</c:v>
                </c:pt>
                <c:pt idx="3">
                  <c:v>8.1979329956858138E-2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74656"/>
        <c:axId val="164776192"/>
      </c:barChart>
      <c:catAx>
        <c:axId val="1647746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76192"/>
        <c:crosses val="autoZero"/>
        <c:auto val="1"/>
        <c:lblAlgn val="ctr"/>
        <c:lblOffset val="100"/>
        <c:noMultiLvlLbl val="0"/>
      </c:catAx>
      <c:valAx>
        <c:axId val="16477619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7465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1.9031853227124203E-2</c:v>
                </c:pt>
                <c:pt idx="2">
                  <c:v>0</c:v>
                </c:pt>
                <c:pt idx="3">
                  <c:v>5.1846129980973668E-2</c:v>
                </c:pt>
                <c:pt idx="4">
                  <c:v>0.14363918515594673</c:v>
                </c:pt>
                <c:pt idx="5">
                  <c:v>0</c:v>
                </c:pt>
                <c:pt idx="6">
                  <c:v>0</c:v>
                </c:pt>
                <c:pt idx="7">
                  <c:v>0.11814049850933356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04864"/>
        <c:axId val="164810752"/>
      </c:barChart>
      <c:catAx>
        <c:axId val="16480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10752"/>
        <c:crosses val="autoZero"/>
        <c:auto val="1"/>
        <c:lblAlgn val="ctr"/>
        <c:lblOffset val="100"/>
        <c:noMultiLvlLbl val="0"/>
      </c:catAx>
      <c:valAx>
        <c:axId val="1648107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04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'7.2'!$K$31:$M$31</c:f>
              <c:numCache>
                <c:formatCode>#,##0.0</c:formatCode>
                <c:ptCount val="3"/>
                <c:pt idx="0">
                  <c:v>782396.73</c:v>
                </c:pt>
                <c:pt idx="1">
                  <c:v>1199924.01</c:v>
                </c:pt>
                <c:pt idx="2">
                  <c:v>1077754.47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'7.2'!$K$32:$M$32</c:f>
              <c:numCache>
                <c:formatCode>#,##0.0</c:formatCode>
                <c:ptCount val="3"/>
                <c:pt idx="0">
                  <c:v>40743.681000000004</c:v>
                </c:pt>
                <c:pt idx="1">
                  <c:v>36554.386999999995</c:v>
                </c:pt>
                <c:pt idx="2">
                  <c:v>22436.781000000003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'7.2'!$K$34:$M$34</c:f>
              <c:numCache>
                <c:formatCode>#,##0.0</c:formatCode>
                <c:ptCount val="3"/>
                <c:pt idx="0">
                  <c:v>23214.996999999992</c:v>
                </c:pt>
                <c:pt idx="1">
                  <c:v>23028.509000000016</c:v>
                </c:pt>
                <c:pt idx="2">
                  <c:v>21793.487999999994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'7.2'!$K$35:$M$35</c:f>
              <c:numCache>
                <c:formatCode>#,##0.0</c:formatCode>
                <c:ptCount val="3"/>
                <c:pt idx="0">
                  <c:v>20800.269000000008</c:v>
                </c:pt>
                <c:pt idx="1">
                  <c:v>10418.494999999999</c:v>
                </c:pt>
                <c:pt idx="2">
                  <c:v>23753.608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'7.2'!$K$38:$M$38</c:f>
              <c:numCache>
                <c:formatCode>#,##0.0</c:formatCode>
                <c:ptCount val="3"/>
                <c:pt idx="0">
                  <c:v>38384.433999999907</c:v>
                </c:pt>
                <c:pt idx="1">
                  <c:v>31479.203999999932</c:v>
                </c:pt>
                <c:pt idx="2">
                  <c:v>27842.643999999997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257600"/>
        <c:axId val="165259136"/>
      </c:barChart>
      <c:catAx>
        <c:axId val="1652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59136"/>
        <c:crosses val="autoZero"/>
        <c:auto val="1"/>
        <c:lblAlgn val="ctr"/>
        <c:lblOffset val="100"/>
        <c:noMultiLvlLbl val="0"/>
      </c:catAx>
      <c:valAx>
        <c:axId val="165259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57600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0.4375142175222016</c:v>
                </c:pt>
                <c:pt idx="1">
                  <c:v>1.4884821613993031E-2</c:v>
                </c:pt>
                <c:pt idx="2">
                  <c:v>0</c:v>
                </c:pt>
                <c:pt idx="3">
                  <c:v>7.8171664058755544E-2</c:v>
                </c:pt>
                <c:pt idx="4">
                  <c:v>0.11978170070046631</c:v>
                </c:pt>
                <c:pt idx="5">
                  <c:v>0</c:v>
                </c:pt>
                <c:pt idx="6">
                  <c:v>0</c:v>
                </c:pt>
                <c:pt idx="7">
                  <c:v>0.11523058850156484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80000"/>
        <c:axId val="164974592"/>
      </c:barChart>
      <c:catAx>
        <c:axId val="16528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74592"/>
        <c:crosses val="autoZero"/>
        <c:auto val="1"/>
        <c:lblAlgn val="ctr"/>
        <c:lblOffset val="100"/>
        <c:noMultiLvlLbl val="0"/>
      </c:catAx>
      <c:valAx>
        <c:axId val="16497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800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01952"/>
        <c:axId val="165103488"/>
      </c:barChart>
      <c:catAx>
        <c:axId val="1651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103488"/>
        <c:crosses val="autoZero"/>
        <c:auto val="1"/>
        <c:lblAlgn val="ctr"/>
        <c:lblOffset val="100"/>
        <c:noMultiLvlLbl val="0"/>
      </c:catAx>
      <c:valAx>
        <c:axId val="165103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101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74818.922999999995</c:v>
                </c:pt>
                <c:pt idx="2">
                  <c:v>18790.199999999997</c:v>
                </c:pt>
                <c:pt idx="3">
                  <c:v>79753.489000000001</c:v>
                </c:pt>
                <c:pt idx="4">
                  <c:v>14443.43</c:v>
                </c:pt>
                <c:pt idx="5">
                  <c:v>0</c:v>
                </c:pt>
                <c:pt idx="6">
                  <c:v>3580.71</c:v>
                </c:pt>
                <c:pt idx="7">
                  <c:v>196741.44299999959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5.6212407851415201E-2</c:v>
                </c:pt>
                <c:pt idx="1">
                  <c:v>0.12383273867286916</c:v>
                </c:pt>
                <c:pt idx="2">
                  <c:v>8.7808512904378799E-2</c:v>
                </c:pt>
                <c:pt idx="3">
                  <c:v>8.6017367928407168E-2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02176"/>
        <c:axId val="165208064"/>
      </c:barChart>
      <c:catAx>
        <c:axId val="1652021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08064"/>
        <c:crosses val="autoZero"/>
        <c:auto val="1"/>
        <c:lblAlgn val="ctr"/>
        <c:lblOffset val="100"/>
        <c:noMultiLvlLbl val="0"/>
      </c:catAx>
      <c:valAx>
        <c:axId val="1652080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0217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'4.2'!$B$22:$D$22</c:f>
              <c:numCache>
                <c:formatCode>#,##0.0</c:formatCode>
                <c:ptCount val="3"/>
                <c:pt idx="0">
                  <c:v>0.17352700000000001</c:v>
                </c:pt>
                <c:pt idx="1">
                  <c:v>0.10006999999999999</c:v>
                </c:pt>
                <c:pt idx="2">
                  <c:v>0.12406199999999999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'4.2'!$B$23:$D$23</c:f>
              <c:numCache>
                <c:formatCode>#,##0.0</c:formatCode>
                <c:ptCount val="3"/>
                <c:pt idx="0">
                  <c:v>212.94953400000003</c:v>
                </c:pt>
                <c:pt idx="1">
                  <c:v>215.55167500000013</c:v>
                </c:pt>
                <c:pt idx="2">
                  <c:v>205.12857399999999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'4.2'!$B$24:$D$24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'4.2'!$B$25:$D$25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'4.2'!$B$26:$D$26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'4.2'!$B$27:$D$27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'4.2'!$B$28:$D$28</c:f>
              <c:numCache>
                <c:formatCode>#,##0.0</c:formatCode>
                <c:ptCount val="3"/>
                <c:pt idx="0">
                  <c:v>0</c:v>
                </c:pt>
                <c:pt idx="1">
                  <c:v>7.3300000000000014E-4</c:v>
                </c:pt>
                <c:pt idx="2">
                  <c:v>7.6800000000000002E-4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'4.2'!$B$29:$D$29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'4.2'!$B$30:$D$30</c:f>
              <c:numCache>
                <c:formatCode>#,##0.0</c:formatCode>
                <c:ptCount val="3"/>
                <c:pt idx="0">
                  <c:v>18.768953</c:v>
                </c:pt>
                <c:pt idx="1">
                  <c:v>19.904325000000004</c:v>
                </c:pt>
                <c:pt idx="2">
                  <c:v>19.193417999999998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'4.2'!$B$31:$D$31</c:f>
              <c:numCache>
                <c:formatCode>#,##0.0</c:formatCode>
                <c:ptCount val="3"/>
                <c:pt idx="0">
                  <c:v>2.7300000000000001E-2</c:v>
                </c:pt>
                <c:pt idx="1">
                  <c:v>0</c:v>
                </c:pt>
                <c:pt idx="2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'4.2'!$B$32:$D$32</c:f>
              <c:numCache>
                <c:formatCode>#,##0.0</c:formatCode>
                <c:ptCount val="3"/>
                <c:pt idx="0">
                  <c:v>0.63760400000000017</c:v>
                </c:pt>
                <c:pt idx="1">
                  <c:v>0.58674199999999999</c:v>
                </c:pt>
                <c:pt idx="2">
                  <c:v>0.57175900000000002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'4.2'!$B$33:$D$33</c:f>
              <c:numCache>
                <c:formatCode>#,##0.0</c:formatCode>
                <c:ptCount val="3"/>
                <c:pt idx="0">
                  <c:v>70.423973000000061</c:v>
                </c:pt>
                <c:pt idx="1">
                  <c:v>58.794038000000008</c:v>
                </c:pt>
                <c:pt idx="2">
                  <c:v>47.414606000000056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687616"/>
        <c:axId val="160689152"/>
      </c:barChart>
      <c:catAx>
        <c:axId val="16068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689152"/>
        <c:crosses val="autoZero"/>
        <c:auto val="1"/>
        <c:lblAlgn val="ctr"/>
        <c:lblOffset val="100"/>
        <c:noMultiLvlLbl val="0"/>
      </c:catAx>
      <c:valAx>
        <c:axId val="1606891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876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2.1528621555563249E-2</c:v>
                </c:pt>
                <c:pt idx="2">
                  <c:v>8.690869086908691E-2</c:v>
                </c:pt>
                <c:pt idx="3">
                  <c:v>8.0685414470400507E-2</c:v>
                </c:pt>
                <c:pt idx="4">
                  <c:v>3.0923601046395743E-2</c:v>
                </c:pt>
                <c:pt idx="5">
                  <c:v>0</c:v>
                </c:pt>
                <c:pt idx="6">
                  <c:v>2.4778377269959146E-2</c:v>
                </c:pt>
                <c:pt idx="7">
                  <c:v>0.21864498622097306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26880"/>
        <c:axId val="162428416"/>
      </c:barChart>
      <c:catAx>
        <c:axId val="162426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428416"/>
        <c:crosses val="autoZero"/>
        <c:auto val="1"/>
        <c:lblAlgn val="ctr"/>
        <c:lblOffset val="100"/>
        <c:noMultiLvlLbl val="0"/>
      </c:catAx>
      <c:valAx>
        <c:axId val="16242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26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'7.3'!$K$32:$M$32</c:f>
              <c:numCache>
                <c:formatCode>#,##0.0</c:formatCode>
                <c:ptCount val="3"/>
                <c:pt idx="0">
                  <c:v>23581.784</c:v>
                </c:pt>
                <c:pt idx="1">
                  <c:v>19231.368999999999</c:v>
                </c:pt>
                <c:pt idx="2">
                  <c:v>32005.77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'7.3'!$K$33:$M$33</c:f>
              <c:numCache>
                <c:formatCode>#,##0.0</c:formatCode>
                <c:ptCount val="3"/>
                <c:pt idx="0">
                  <c:v>18771.099999999999</c:v>
                </c:pt>
                <c:pt idx="1">
                  <c:v>0</c:v>
                </c:pt>
                <c:pt idx="2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'7.3'!$K$34:$M$34</c:f>
              <c:numCache>
                <c:formatCode>#,##0.0</c:formatCode>
                <c:ptCount val="3"/>
                <c:pt idx="0">
                  <c:v>27936.091000000004</c:v>
                </c:pt>
                <c:pt idx="1">
                  <c:v>26786.97800000001</c:v>
                </c:pt>
                <c:pt idx="2">
                  <c:v>25030.419999999991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'7.3'!$K$35:$M$35</c:f>
              <c:numCache>
                <c:formatCode>#,##0.0</c:formatCode>
                <c:ptCount val="3"/>
                <c:pt idx="0">
                  <c:v>3782.5159999999996</c:v>
                </c:pt>
                <c:pt idx="1">
                  <c:v>3600.5900000000006</c:v>
                </c:pt>
                <c:pt idx="2">
                  <c:v>7060.3240000000005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'7.3'!$K$37:$M$37</c:f>
              <c:numCache>
                <c:formatCode>#,##0.0</c:formatCode>
                <c:ptCount val="3"/>
                <c:pt idx="0">
                  <c:v>1099.596</c:v>
                </c:pt>
                <c:pt idx="1">
                  <c:v>1359.433</c:v>
                </c:pt>
                <c:pt idx="2">
                  <c:v>1121.6809999999998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'7.3'!$K$38:$M$38</c:f>
              <c:numCache>
                <c:formatCode>#,##0.0</c:formatCode>
                <c:ptCount val="3"/>
                <c:pt idx="0">
                  <c:v>75669.822999999786</c:v>
                </c:pt>
                <c:pt idx="1">
                  <c:v>65971.822999999888</c:v>
                </c:pt>
                <c:pt idx="2">
                  <c:v>55099.79699999994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19872"/>
        <c:axId val="165121408"/>
      </c:barChart>
      <c:catAx>
        <c:axId val="1651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21408"/>
        <c:crosses val="autoZero"/>
        <c:auto val="1"/>
        <c:lblAlgn val="ctr"/>
        <c:lblOffset val="100"/>
        <c:noMultiLvlLbl val="0"/>
      </c:catAx>
      <c:valAx>
        <c:axId val="1651214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1.1166270700485847E-2</c:v>
                </c:pt>
                <c:pt idx="2">
                  <c:v>1.2936785802271738E-2</c:v>
                </c:pt>
                <c:pt idx="3">
                  <c:v>9.163342739130502E-2</c:v>
                </c:pt>
                <c:pt idx="4">
                  <c:v>3.147142003165037E-2</c:v>
                </c:pt>
                <c:pt idx="5">
                  <c:v>0</c:v>
                </c:pt>
                <c:pt idx="6">
                  <c:v>2.6343942900540578E-2</c:v>
                </c:pt>
                <c:pt idx="7">
                  <c:v>0.23202839976591336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38848"/>
        <c:axId val="165840384"/>
      </c:barChart>
      <c:catAx>
        <c:axId val="16583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40384"/>
        <c:crosses val="autoZero"/>
        <c:auto val="1"/>
        <c:lblAlgn val="ctr"/>
        <c:lblOffset val="100"/>
        <c:noMultiLvlLbl val="0"/>
      </c:catAx>
      <c:valAx>
        <c:axId val="1658403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388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77632"/>
        <c:axId val="165879168"/>
      </c:barChart>
      <c:catAx>
        <c:axId val="16587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879168"/>
        <c:crosses val="autoZero"/>
        <c:auto val="1"/>
        <c:lblAlgn val="ctr"/>
        <c:lblOffset val="100"/>
        <c:noMultiLvlLbl val="0"/>
      </c:catAx>
      <c:valAx>
        <c:axId val="165879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8776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286914.33100000001</c:v>
                </c:pt>
                <c:pt idx="2">
                  <c:v>468253.20999999996</c:v>
                </c:pt>
                <c:pt idx="3">
                  <c:v>13396.233999999997</c:v>
                </c:pt>
                <c:pt idx="4">
                  <c:v>4248.8380000000006</c:v>
                </c:pt>
                <c:pt idx="5">
                  <c:v>0</c:v>
                </c:pt>
                <c:pt idx="6">
                  <c:v>24560.450000000004</c:v>
                </c:pt>
                <c:pt idx="7">
                  <c:v>5178.8840000000009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1.2552319276142362E-2</c:v>
                </c:pt>
                <c:pt idx="1">
                  <c:v>2.1225181415875143E-2</c:v>
                </c:pt>
                <c:pt idx="2">
                  <c:v>3.0816672387700413E-2</c:v>
                </c:pt>
                <c:pt idx="3">
                  <c:v>2.4345141867573028E-2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37664"/>
        <c:axId val="165539200"/>
      </c:barChart>
      <c:catAx>
        <c:axId val="1655376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9200"/>
        <c:crosses val="autoZero"/>
        <c:auto val="1"/>
        <c:lblAlgn val="ctr"/>
        <c:lblOffset val="100"/>
        <c:noMultiLvlLbl val="0"/>
      </c:catAx>
      <c:valAx>
        <c:axId val="1655392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76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5.1367690590612941E-2</c:v>
                </c:pt>
                <c:pt idx="2">
                  <c:v>0.29336266960029334</c:v>
                </c:pt>
                <c:pt idx="3">
                  <c:v>2.1656108759633263E-2</c:v>
                </c:pt>
                <c:pt idx="4">
                  <c:v>6.9804193814000355E-3</c:v>
                </c:pt>
                <c:pt idx="5">
                  <c:v>0</c:v>
                </c:pt>
                <c:pt idx="6">
                  <c:v>0.20007842862273498</c:v>
                </c:pt>
                <c:pt idx="7">
                  <c:v>6.2461460817359923E-3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03040"/>
        <c:axId val="165713024"/>
      </c:barChart>
      <c:catAx>
        <c:axId val="16570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13024"/>
        <c:crosses val="autoZero"/>
        <c:auto val="1"/>
        <c:lblAlgn val="ctr"/>
        <c:lblOffset val="100"/>
        <c:noMultiLvlLbl val="0"/>
      </c:catAx>
      <c:valAx>
        <c:axId val="1657130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0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'7.4'!$K$32:$M$32</c:f>
              <c:numCache>
                <c:formatCode>#,##0.0</c:formatCode>
                <c:ptCount val="3"/>
                <c:pt idx="0">
                  <c:v>96626.166000000012</c:v>
                </c:pt>
                <c:pt idx="1">
                  <c:v>94777.12</c:v>
                </c:pt>
                <c:pt idx="2">
                  <c:v>95511.044999999998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'7.4'!$K$33:$M$33</c:f>
              <c:numCache>
                <c:formatCode>#,##0.0</c:formatCode>
                <c:ptCount val="3"/>
                <c:pt idx="0">
                  <c:v>153226.56</c:v>
                </c:pt>
                <c:pt idx="1">
                  <c:v>158421.10999999999</c:v>
                </c:pt>
                <c:pt idx="2">
                  <c:v>156605.54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'7.4'!$K$34:$M$34</c:f>
              <c:numCache>
                <c:formatCode>#,##0.0</c:formatCode>
                <c:ptCount val="3"/>
                <c:pt idx="0">
                  <c:v>5058.7019999999993</c:v>
                </c:pt>
                <c:pt idx="1">
                  <c:v>4281.3769999999995</c:v>
                </c:pt>
                <c:pt idx="2">
                  <c:v>4056.1549999999997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'7.4'!$K$35:$M$35</c:f>
              <c:numCache>
                <c:formatCode>#,##0.0</c:formatCode>
                <c:ptCount val="3"/>
                <c:pt idx="0">
                  <c:v>1571.8600000000006</c:v>
                </c:pt>
                <c:pt idx="1">
                  <c:v>949.26</c:v>
                </c:pt>
                <c:pt idx="2">
                  <c:v>1727.7179999999996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'7.4'!$K$37:$M$37</c:f>
              <c:numCache>
                <c:formatCode>#,##0.0</c:formatCode>
                <c:ptCount val="3"/>
                <c:pt idx="0">
                  <c:v>10049.491</c:v>
                </c:pt>
                <c:pt idx="1">
                  <c:v>7730.237000000001</c:v>
                </c:pt>
                <c:pt idx="2">
                  <c:v>6780.7220000000016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'7.4'!$K$38:$M$38</c:f>
              <c:numCache>
                <c:formatCode>#,##0.0</c:formatCode>
                <c:ptCount val="3"/>
                <c:pt idx="0">
                  <c:v>1970.538</c:v>
                </c:pt>
                <c:pt idx="1">
                  <c:v>1678.8789999999999</c:v>
                </c:pt>
                <c:pt idx="2">
                  <c:v>1529.4670000000008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237696"/>
        <c:axId val="166239232"/>
      </c:barChart>
      <c:catAx>
        <c:axId val="1662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39232"/>
        <c:crosses val="autoZero"/>
        <c:auto val="1"/>
        <c:lblAlgn val="ctr"/>
        <c:lblOffset val="100"/>
        <c:noMultiLvlLbl val="0"/>
      </c:catAx>
      <c:valAx>
        <c:axId val="166239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3769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4.2820224608082082E-2</c:v>
                </c:pt>
                <c:pt idx="2">
                  <c:v>0.32238568397335671</c:v>
                </c:pt>
                <c:pt idx="3">
                  <c:v>1.5391713277345538E-2</c:v>
                </c:pt>
                <c:pt idx="4">
                  <c:v>9.2579785649556448E-3</c:v>
                </c:pt>
                <c:pt idx="5">
                  <c:v>0</c:v>
                </c:pt>
                <c:pt idx="6">
                  <c:v>0.18069575375039643</c:v>
                </c:pt>
                <c:pt idx="7">
                  <c:v>6.1077531442792921E-3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4192"/>
        <c:axId val="165942400"/>
      </c:barChart>
      <c:catAx>
        <c:axId val="1662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942400"/>
        <c:crosses val="autoZero"/>
        <c:auto val="1"/>
        <c:lblAlgn val="ctr"/>
        <c:lblOffset val="100"/>
        <c:noMultiLvlLbl val="0"/>
      </c:catAx>
      <c:valAx>
        <c:axId val="165942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04224"/>
        <c:axId val="166005760"/>
      </c:barChart>
      <c:catAx>
        <c:axId val="16600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005760"/>
        <c:crosses val="autoZero"/>
        <c:auto val="1"/>
        <c:lblAlgn val="ctr"/>
        <c:lblOffset val="100"/>
        <c:noMultiLvlLbl val="0"/>
      </c:catAx>
      <c:valAx>
        <c:axId val="166005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0042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'4.2'!$B$8:$D$8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'4.2'!$B$9:$D$9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'4.2'!$B$10:$D$10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'4.2'!$B$13:$D$13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'4.2'!$B$14:$D$14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'4.2'!$B$15:$D$15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'4.2'!$B$16:$D$16</c:f>
              <c:numCache>
                <c:formatCode>#,##0.0</c:formatCode>
                <c:ptCount val="3"/>
                <c:pt idx="0">
                  <c:v>151.30217000000002</c:v>
                </c:pt>
                <c:pt idx="1">
                  <c:v>155.36054000000001</c:v>
                </c:pt>
                <c:pt idx="2">
                  <c:v>154.79137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'4.2'!$B$17:$D$17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'4.2'!$B$18:$D$18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'4.2'!$B$19:$D$19</c:f>
              <c:numCache>
                <c:formatCode>#,##0.0</c:formatCode>
                <c:ptCount val="3"/>
                <c:pt idx="0">
                  <c:v>246.22603000000001</c:v>
                </c:pt>
                <c:pt idx="1">
                  <c:v>307.56579999999997</c:v>
                </c:pt>
                <c:pt idx="2">
                  <c:v>437.21688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847744"/>
        <c:axId val="160849280"/>
      </c:barChart>
      <c:catAx>
        <c:axId val="16084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49280"/>
        <c:crosses val="autoZero"/>
        <c:auto val="1"/>
        <c:lblAlgn val="ctr"/>
        <c:lblOffset val="100"/>
        <c:noMultiLvlLbl val="0"/>
      </c:catAx>
      <c:valAx>
        <c:axId val="160849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47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3934155.12</c:v>
                </c:pt>
                <c:pt idx="1">
                  <c:v>12571.208000000001</c:v>
                </c:pt>
                <c:pt idx="2">
                  <c:v>0</c:v>
                </c:pt>
                <c:pt idx="3">
                  <c:v>120116.38200000001</c:v>
                </c:pt>
                <c:pt idx="4">
                  <c:v>15275.220000000001</c:v>
                </c:pt>
                <c:pt idx="5">
                  <c:v>151720.84</c:v>
                </c:pt>
                <c:pt idx="6">
                  <c:v>4491.3609999999999</c:v>
                </c:pt>
                <c:pt idx="7">
                  <c:v>37358.842000000041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5.8935138721248601E-2</c:v>
                </c:pt>
                <c:pt idx="1">
                  <c:v>5.1072463082789246E-2</c:v>
                </c:pt>
                <c:pt idx="2">
                  <c:v>4.5776878835672531E-2</c:v>
                </c:pt>
                <c:pt idx="3">
                  <c:v>4.8502403537531026E-2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68832"/>
        <c:axId val="166170624"/>
      </c:barChart>
      <c:catAx>
        <c:axId val="1661688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170624"/>
        <c:crosses val="autoZero"/>
        <c:auto val="1"/>
        <c:lblAlgn val="ctr"/>
        <c:lblOffset val="100"/>
        <c:noMultiLvlLbl val="0"/>
      </c:catAx>
      <c:valAx>
        <c:axId val="1661706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6883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1.4469745199298147E-3</c:v>
                </c:pt>
                <c:pt idx="2">
                  <c:v>0</c:v>
                </c:pt>
                <c:pt idx="3">
                  <c:v>8.6115798237921828E-2</c:v>
                </c:pt>
                <c:pt idx="4">
                  <c:v>1.5052264282860075E-2</c:v>
                </c:pt>
                <c:pt idx="5">
                  <c:v>0.40546308151941957</c:v>
                </c:pt>
                <c:pt idx="6">
                  <c:v>3.2143361158504469E-2</c:v>
                </c:pt>
                <c:pt idx="7">
                  <c:v>4.4162096597660669E-2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1216"/>
        <c:axId val="166282752"/>
      </c:barChart>
      <c:catAx>
        <c:axId val="16628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752"/>
        <c:crosses val="autoZero"/>
        <c:auto val="1"/>
        <c:lblAlgn val="ctr"/>
        <c:lblOffset val="100"/>
        <c:noMultiLvlLbl val="0"/>
      </c:catAx>
      <c:valAx>
        <c:axId val="1662827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12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'7.5'!$K$31:$M$31</c:f>
              <c:numCache>
                <c:formatCode>#,##0.0</c:formatCode>
                <c:ptCount val="3"/>
                <c:pt idx="0">
                  <c:v>1074627.68</c:v>
                </c:pt>
                <c:pt idx="1">
                  <c:v>1459328.84</c:v>
                </c:pt>
                <c:pt idx="2">
                  <c:v>1400198.6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'7.5'!$K$32:$M$32</c:f>
              <c:numCache>
                <c:formatCode>#,##0.0</c:formatCode>
                <c:ptCount val="3"/>
                <c:pt idx="0">
                  <c:v>4599.9000000000005</c:v>
                </c:pt>
                <c:pt idx="1">
                  <c:v>4237.2789999999995</c:v>
                </c:pt>
                <c:pt idx="2">
                  <c:v>3734.029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'7.5'!$K$34:$M$34</c:f>
              <c:numCache>
                <c:formatCode>#,##0.0</c:formatCode>
                <c:ptCount val="3"/>
                <c:pt idx="0">
                  <c:v>41424.565000000002</c:v>
                </c:pt>
                <c:pt idx="1">
                  <c:v>40477.343000000001</c:v>
                </c:pt>
                <c:pt idx="2">
                  <c:v>38214.474000000017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'7.5'!$K$35:$M$35</c:f>
              <c:numCache>
                <c:formatCode>#,##0.0</c:formatCode>
                <c:ptCount val="3"/>
                <c:pt idx="0">
                  <c:v>2522.3250000000007</c:v>
                </c:pt>
                <c:pt idx="1">
                  <c:v>2181.4579999999987</c:v>
                </c:pt>
                <c:pt idx="2">
                  <c:v>10571.437000000002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'7.5'!$K$36:$M$36</c:f>
              <c:numCache>
                <c:formatCode>#,##0.0</c:formatCode>
                <c:ptCount val="3"/>
                <c:pt idx="0">
                  <c:v>49142.71</c:v>
                </c:pt>
                <c:pt idx="1">
                  <c:v>56685.17</c:v>
                </c:pt>
                <c:pt idx="2">
                  <c:v>45892.959999999999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'7.5'!$K$37:$M$37</c:f>
              <c:numCache>
                <c:formatCode>#,##0.0</c:formatCode>
                <c:ptCount val="3"/>
                <c:pt idx="0">
                  <c:v>1587.1659999999999</c:v>
                </c:pt>
                <c:pt idx="1">
                  <c:v>1510.886</c:v>
                </c:pt>
                <c:pt idx="2">
                  <c:v>1393.309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'7.5'!$K$38:$M$38</c:f>
              <c:numCache>
                <c:formatCode>#,##0.0</c:formatCode>
                <c:ptCount val="3"/>
                <c:pt idx="0">
                  <c:v>14609.843999999996</c:v>
                </c:pt>
                <c:pt idx="1">
                  <c:v>12379.639000000019</c:v>
                </c:pt>
                <c:pt idx="2">
                  <c:v>10369.359000000024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606720"/>
        <c:axId val="166608256"/>
      </c:barChart>
      <c:catAx>
        <c:axId val="1666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608256"/>
        <c:crosses val="autoZero"/>
        <c:auto val="1"/>
        <c:lblAlgn val="ctr"/>
        <c:lblOffset val="100"/>
        <c:noMultiLvlLbl val="0"/>
      </c:catAx>
      <c:valAx>
        <c:axId val="1666082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6067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0.56248578247779835</c:v>
                </c:pt>
                <c:pt idx="1">
                  <c:v>1.8761765865049048E-3</c:v>
                </c:pt>
                <c:pt idx="2">
                  <c:v>0</c:v>
                </c:pt>
                <c:pt idx="3">
                  <c:v>0.13800870540602003</c:v>
                </c:pt>
                <c:pt idx="4">
                  <c:v>3.3283843567342826E-2</c:v>
                </c:pt>
                <c:pt idx="5">
                  <c:v>0.47974025617583116</c:v>
                </c:pt>
                <c:pt idx="6">
                  <c:v>3.3043770014805678E-2</c:v>
                </c:pt>
                <c:pt idx="7">
                  <c:v>4.4059412161410356E-2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33472"/>
        <c:axId val="166635008"/>
      </c:barChart>
      <c:catAx>
        <c:axId val="16663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635008"/>
        <c:crosses val="autoZero"/>
        <c:auto val="1"/>
        <c:lblAlgn val="ctr"/>
        <c:lblOffset val="100"/>
        <c:noMultiLvlLbl val="0"/>
      </c:catAx>
      <c:valAx>
        <c:axId val="1666350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633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62368"/>
        <c:axId val="166763904"/>
      </c:barChart>
      <c:catAx>
        <c:axId val="16676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763904"/>
        <c:crosses val="autoZero"/>
        <c:auto val="1"/>
        <c:lblAlgn val="ctr"/>
        <c:lblOffset val="100"/>
        <c:noMultiLvlLbl val="0"/>
      </c:catAx>
      <c:valAx>
        <c:axId val="166763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7623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99026.604000000007</c:v>
                </c:pt>
                <c:pt idx="2">
                  <c:v>0</c:v>
                </c:pt>
                <c:pt idx="3">
                  <c:v>76763.135999999999</c:v>
                </c:pt>
                <c:pt idx="4">
                  <c:v>28984.354999999996</c:v>
                </c:pt>
                <c:pt idx="5">
                  <c:v>0</c:v>
                </c:pt>
                <c:pt idx="6">
                  <c:v>4607.1030000000001</c:v>
                </c:pt>
                <c:pt idx="7">
                  <c:v>37406.779000000024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6.0683525971035553E-2</c:v>
                </c:pt>
                <c:pt idx="1">
                  <c:v>5.8992698951013126E-2</c:v>
                </c:pt>
                <c:pt idx="2">
                  <c:v>6.3751801443560602E-2</c:v>
                </c:pt>
                <c:pt idx="3">
                  <c:v>6.2186884678976741E-2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19200"/>
        <c:axId val="163620736"/>
      </c:barChart>
      <c:catAx>
        <c:axId val="1636192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20736"/>
        <c:crosses val="autoZero"/>
        <c:auto val="1"/>
        <c:lblAlgn val="ctr"/>
        <c:lblOffset val="100"/>
        <c:noMultiLvlLbl val="0"/>
      </c:catAx>
      <c:valAx>
        <c:axId val="1636207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19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1.7371209754415796E-2</c:v>
                </c:pt>
                <c:pt idx="2">
                  <c:v>0</c:v>
                </c:pt>
                <c:pt idx="3">
                  <c:v>6.1218976584767805E-2</c:v>
                </c:pt>
                <c:pt idx="4">
                  <c:v>2.76680853642647E-2</c:v>
                </c:pt>
                <c:pt idx="5">
                  <c:v>0</c:v>
                </c:pt>
                <c:pt idx="6">
                  <c:v>3.0064796419977897E-2</c:v>
                </c:pt>
                <c:pt idx="7">
                  <c:v>4.4793089651012002E-2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33024"/>
        <c:axId val="163634560"/>
      </c:barChart>
      <c:catAx>
        <c:axId val="16363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34560"/>
        <c:crosses val="autoZero"/>
        <c:auto val="1"/>
        <c:lblAlgn val="ctr"/>
        <c:lblOffset val="100"/>
        <c:noMultiLvlLbl val="0"/>
      </c:catAx>
      <c:valAx>
        <c:axId val="1636345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330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'7.6'!$K$32:$M$32</c:f>
              <c:numCache>
                <c:formatCode>#,##0.0</c:formatCode>
                <c:ptCount val="3"/>
                <c:pt idx="0">
                  <c:v>26604.99</c:v>
                </c:pt>
                <c:pt idx="1">
                  <c:v>23111.092000000001</c:v>
                </c:pt>
                <c:pt idx="2">
                  <c:v>49310.522000000004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'7.6'!$K$34:$M$34</c:f>
              <c:numCache>
                <c:formatCode>#,##0.0</c:formatCode>
                <c:ptCount val="3"/>
                <c:pt idx="0">
                  <c:v>25986.432000000008</c:v>
                </c:pt>
                <c:pt idx="1">
                  <c:v>26850.134999999995</c:v>
                </c:pt>
                <c:pt idx="2">
                  <c:v>23926.568999999992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'7.6'!$K$35:$M$35</c:f>
              <c:numCache>
                <c:formatCode>#,##0.0</c:formatCode>
                <c:ptCount val="3"/>
                <c:pt idx="0">
                  <c:v>11089.599</c:v>
                </c:pt>
                <c:pt idx="1">
                  <c:v>8944.4610000000011</c:v>
                </c:pt>
                <c:pt idx="2">
                  <c:v>8950.2949999999946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'7.6'!$K$37:$M$37</c:f>
              <c:numCache>
                <c:formatCode>#,##0.0</c:formatCode>
                <c:ptCount val="3"/>
                <c:pt idx="0">
                  <c:v>1443.6000000000001</c:v>
                </c:pt>
                <c:pt idx="1">
                  <c:v>1525.289</c:v>
                </c:pt>
                <c:pt idx="2">
                  <c:v>1638.2139999999999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'7.6'!$K$38:$M$38</c:f>
              <c:numCache>
                <c:formatCode>#,##0.0</c:formatCode>
                <c:ptCount val="3"/>
                <c:pt idx="0">
                  <c:v>14182.529000000002</c:v>
                </c:pt>
                <c:pt idx="1">
                  <c:v>12422.618000000004</c:v>
                </c:pt>
                <c:pt idx="2">
                  <c:v>10801.632000000021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63872"/>
        <c:axId val="163665408"/>
      </c:barChart>
      <c:catAx>
        <c:axId val="1636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65408"/>
        <c:crosses val="autoZero"/>
        <c:auto val="1"/>
        <c:lblAlgn val="ctr"/>
        <c:lblOffset val="100"/>
        <c:noMultiLvlLbl val="0"/>
      </c:catAx>
      <c:valAx>
        <c:axId val="163665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63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06240"/>
        <c:axId val="160908032"/>
      </c:barChart>
      <c:catAx>
        <c:axId val="16090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908032"/>
        <c:crosses val="autoZero"/>
        <c:auto val="1"/>
        <c:lblAlgn val="ctr"/>
        <c:lblOffset val="100"/>
        <c:noMultiLvlLbl val="0"/>
      </c:catAx>
      <c:valAx>
        <c:axId val="160908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9062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1.4779120341171107E-2</c:v>
                </c:pt>
                <c:pt idx="2">
                  <c:v>0</c:v>
                </c:pt>
                <c:pt idx="3">
                  <c:v>8.8197636707591218E-2</c:v>
                </c:pt>
                <c:pt idx="4">
                  <c:v>6.3155276174112762E-2</c:v>
                </c:pt>
                <c:pt idx="5">
                  <c:v>0</c:v>
                </c:pt>
                <c:pt idx="6">
                  <c:v>3.3895305224078243E-2</c:v>
                </c:pt>
                <c:pt idx="7">
                  <c:v>4.4115946998351523E-2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06752"/>
        <c:axId val="163708288"/>
      </c:barChart>
      <c:catAx>
        <c:axId val="163706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08288"/>
        <c:crosses val="autoZero"/>
        <c:auto val="1"/>
        <c:lblAlgn val="ctr"/>
        <c:lblOffset val="100"/>
        <c:noMultiLvlLbl val="0"/>
      </c:catAx>
      <c:valAx>
        <c:axId val="1637082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067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50560"/>
        <c:axId val="166852096"/>
      </c:barChart>
      <c:catAx>
        <c:axId val="16685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52096"/>
        <c:crosses val="autoZero"/>
        <c:auto val="1"/>
        <c:lblAlgn val="ctr"/>
        <c:lblOffset val="100"/>
        <c:noMultiLvlLbl val="0"/>
      </c:catAx>
      <c:valAx>
        <c:axId val="166852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50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6393.384</c:v>
                </c:pt>
                <c:pt idx="2">
                  <c:v>0</c:v>
                </c:pt>
                <c:pt idx="3">
                  <c:v>26748.986999999994</c:v>
                </c:pt>
                <c:pt idx="4">
                  <c:v>18265.481999999996</c:v>
                </c:pt>
                <c:pt idx="5">
                  <c:v>0</c:v>
                </c:pt>
                <c:pt idx="6">
                  <c:v>16349.974999999999</c:v>
                </c:pt>
                <c:pt idx="7">
                  <c:v>45487.079999999994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8.021958111679663E-3</c:v>
                </c:pt>
                <c:pt idx="1">
                  <c:v>5.0581890889868926E-2</c:v>
                </c:pt>
                <c:pt idx="2">
                  <c:v>4.4352130853888193E-2</c:v>
                </c:pt>
                <c:pt idx="3">
                  <c:v>4.8174479581604965E-2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66784"/>
        <c:axId val="166968320"/>
      </c:barChart>
      <c:catAx>
        <c:axId val="166966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968320"/>
        <c:crosses val="autoZero"/>
        <c:auto val="1"/>
        <c:lblAlgn val="ctr"/>
        <c:lblOffset val="100"/>
        <c:noMultiLvlLbl val="0"/>
      </c:catAx>
      <c:valAx>
        <c:axId val="1669683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9667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1.029815856557544E-3</c:v>
                </c:pt>
                <c:pt idx="2">
                  <c:v>0</c:v>
                </c:pt>
                <c:pt idx="3">
                  <c:v>3.8540317908553071E-2</c:v>
                </c:pt>
                <c:pt idx="4">
                  <c:v>2.3808743958390947E-2</c:v>
                </c:pt>
                <c:pt idx="5">
                  <c:v>0</c:v>
                </c:pt>
                <c:pt idx="6">
                  <c:v>0.14759488994213305</c:v>
                </c:pt>
                <c:pt idx="7">
                  <c:v>5.4550618568007865E-2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84704"/>
        <c:axId val="167056128"/>
      </c:barChart>
      <c:catAx>
        <c:axId val="16698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56128"/>
        <c:crosses val="autoZero"/>
        <c:auto val="1"/>
        <c:lblAlgn val="ctr"/>
        <c:lblOffset val="100"/>
        <c:noMultiLvlLbl val="0"/>
      </c:catAx>
      <c:valAx>
        <c:axId val="1670561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9847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'7.7'!$K$32:$M$32</c:f>
              <c:numCache>
                <c:formatCode>#,##0.0</c:formatCode>
                <c:ptCount val="3"/>
                <c:pt idx="0">
                  <c:v>2274.7569999999996</c:v>
                </c:pt>
                <c:pt idx="1">
                  <c:v>1456.0269999999998</c:v>
                </c:pt>
                <c:pt idx="2">
                  <c:v>2662.6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'7.7'!$K$34:$M$34</c:f>
              <c:numCache>
                <c:formatCode>#,##0.0</c:formatCode>
                <c:ptCount val="3"/>
                <c:pt idx="0">
                  <c:v>9758.0669999999936</c:v>
                </c:pt>
                <c:pt idx="1">
                  <c:v>9360.7900000000009</c:v>
                </c:pt>
                <c:pt idx="2">
                  <c:v>7630.1299999999992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'7.7'!$K$35:$M$35</c:f>
              <c:numCache>
                <c:formatCode>#,##0.0</c:formatCode>
                <c:ptCount val="3"/>
                <c:pt idx="0">
                  <c:v>7019.1489999999994</c:v>
                </c:pt>
                <c:pt idx="1">
                  <c:v>5411.19</c:v>
                </c:pt>
                <c:pt idx="2">
                  <c:v>5835.1429999999955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'7.7'!$K$37:$M$37</c:f>
              <c:numCache>
                <c:formatCode>#,##0.0</c:formatCode>
                <c:ptCount val="3"/>
                <c:pt idx="0">
                  <c:v>6614.3060000000014</c:v>
                </c:pt>
                <c:pt idx="1">
                  <c:v>5042.6769999999997</c:v>
                </c:pt>
                <c:pt idx="2">
                  <c:v>4692.9919999999975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'7.7'!$K$38:$M$38</c:f>
              <c:numCache>
                <c:formatCode>#,##0.0</c:formatCode>
                <c:ptCount val="3"/>
                <c:pt idx="0">
                  <c:v>16755.782999999981</c:v>
                </c:pt>
                <c:pt idx="1">
                  <c:v>15354.621000000001</c:v>
                </c:pt>
                <c:pt idx="2">
                  <c:v>13376.676000000016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53824"/>
        <c:axId val="167455360"/>
      </c:barChart>
      <c:catAx>
        <c:axId val="1674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5360"/>
        <c:crosses val="autoZero"/>
        <c:auto val="1"/>
        <c:lblAlgn val="ctr"/>
        <c:lblOffset val="100"/>
        <c:noMultiLvlLbl val="0"/>
      </c:catAx>
      <c:valAx>
        <c:axId val="1674553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9.5417380488295748E-4</c:v>
                </c:pt>
                <c:pt idx="2">
                  <c:v>0</c:v>
                </c:pt>
                <c:pt idx="3">
                  <c:v>3.0733468701983197E-2</c:v>
                </c:pt>
                <c:pt idx="4">
                  <c:v>3.979945595350614E-2</c:v>
                </c:pt>
                <c:pt idx="5">
                  <c:v>0</c:v>
                </c:pt>
                <c:pt idx="6">
                  <c:v>0.12028977711829941</c:v>
                </c:pt>
                <c:pt idx="7">
                  <c:v>5.3645506617658094E-2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76224"/>
        <c:axId val="167482112"/>
      </c:barChart>
      <c:catAx>
        <c:axId val="1674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82112"/>
        <c:crosses val="autoZero"/>
        <c:auto val="1"/>
        <c:lblAlgn val="ctr"/>
        <c:lblOffset val="100"/>
        <c:noMultiLvlLbl val="0"/>
      </c:catAx>
      <c:valAx>
        <c:axId val="167482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762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23456"/>
        <c:axId val="167524992"/>
      </c:barChart>
      <c:catAx>
        <c:axId val="16752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524992"/>
        <c:crosses val="autoZero"/>
        <c:auto val="1"/>
        <c:lblAlgn val="ctr"/>
        <c:lblOffset val="100"/>
        <c:noMultiLvlLbl val="0"/>
      </c:catAx>
      <c:valAx>
        <c:axId val="16752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52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599301.13</c:v>
                </c:pt>
                <c:pt idx="2">
                  <c:v>0</c:v>
                </c:pt>
                <c:pt idx="3">
                  <c:v>109575.39100000003</c:v>
                </c:pt>
                <c:pt idx="4">
                  <c:v>12558.440000000002</c:v>
                </c:pt>
                <c:pt idx="5">
                  <c:v>0</c:v>
                </c:pt>
                <c:pt idx="6">
                  <c:v>15738.928</c:v>
                </c:pt>
                <c:pt idx="7">
                  <c:v>22967.694999999956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0.25305205345583071</c:v>
                </c:pt>
                <c:pt idx="1">
                  <c:v>0.10849566684256966</c:v>
                </c:pt>
                <c:pt idx="2">
                  <c:v>8.635325401308247E-2</c:v>
                </c:pt>
                <c:pt idx="3">
                  <c:v>8.7136136794955174E-2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9568"/>
        <c:axId val="167559552"/>
      </c:barChart>
      <c:catAx>
        <c:axId val="1675495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9552"/>
        <c:crosses val="autoZero"/>
        <c:auto val="1"/>
        <c:lblAlgn val="ctr"/>
        <c:lblOffset val="100"/>
        <c:noMultiLvlLbl val="0"/>
      </c:catAx>
      <c:valAx>
        <c:axId val="1675595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956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87008"/>
        <c:axId val="160988544"/>
      </c:barChart>
      <c:catAx>
        <c:axId val="16098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988544"/>
        <c:crosses val="autoZero"/>
        <c:auto val="1"/>
        <c:lblAlgn val="ctr"/>
        <c:lblOffset val="100"/>
        <c:noMultiLvlLbl val="0"/>
      </c:catAx>
      <c:valAx>
        <c:axId val="160988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987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0.12486990547955269</c:v>
                </c:pt>
                <c:pt idx="2">
                  <c:v>0</c:v>
                </c:pt>
                <c:pt idx="3">
                  <c:v>9.1422716226041686E-2</c:v>
                </c:pt>
                <c:pt idx="4">
                  <c:v>1.6177276350451686E-2</c:v>
                </c:pt>
                <c:pt idx="5">
                  <c:v>0</c:v>
                </c:pt>
                <c:pt idx="6">
                  <c:v>8.3687641953008193E-2</c:v>
                </c:pt>
                <c:pt idx="7">
                  <c:v>2.9366268945414799E-2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33056"/>
        <c:axId val="162334592"/>
      </c:barChart>
      <c:catAx>
        <c:axId val="16233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34592"/>
        <c:crosses val="autoZero"/>
        <c:auto val="1"/>
        <c:lblAlgn val="ctr"/>
        <c:lblOffset val="100"/>
        <c:noMultiLvlLbl val="0"/>
      </c:catAx>
      <c:valAx>
        <c:axId val="16233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33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'7.8'!$K$32:$M$32</c:f>
              <c:numCache>
                <c:formatCode>#,##0.0</c:formatCode>
                <c:ptCount val="3"/>
                <c:pt idx="0">
                  <c:v>224529.28899999996</c:v>
                </c:pt>
                <c:pt idx="1">
                  <c:v>202630.17</c:v>
                </c:pt>
                <c:pt idx="2">
                  <c:v>172141.671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'7.8'!$K$34:$M$34</c:f>
              <c:numCache>
                <c:formatCode>#,##0.0</c:formatCode>
                <c:ptCount val="3"/>
                <c:pt idx="0">
                  <c:v>36186.074000000022</c:v>
                </c:pt>
                <c:pt idx="1">
                  <c:v>36696.854000000007</c:v>
                </c:pt>
                <c:pt idx="2">
                  <c:v>36692.463000000003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'7.8'!$K$35:$M$35</c:f>
              <c:numCache>
                <c:formatCode>#,##0.0</c:formatCode>
                <c:ptCount val="3"/>
                <c:pt idx="0">
                  <c:v>5272.6090000000013</c:v>
                </c:pt>
                <c:pt idx="1">
                  <c:v>2834.3060000000009</c:v>
                </c:pt>
                <c:pt idx="2">
                  <c:v>4451.5249999999996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'7.8'!$K$37:$M$37</c:f>
              <c:numCache>
                <c:formatCode>#,##0.0</c:formatCode>
                <c:ptCount val="3"/>
                <c:pt idx="0">
                  <c:v>5685.1289999999999</c:v>
                </c:pt>
                <c:pt idx="1">
                  <c:v>5230.4529999999995</c:v>
                </c:pt>
                <c:pt idx="2">
                  <c:v>4823.3460000000005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'7.8'!$K$38:$M$38</c:f>
              <c:numCache>
                <c:formatCode>#,##0.0</c:formatCode>
                <c:ptCount val="3"/>
                <c:pt idx="0">
                  <c:v>9384.3169999999736</c:v>
                </c:pt>
                <c:pt idx="1">
                  <c:v>7340.7499999999991</c:v>
                </c:pt>
                <c:pt idx="2">
                  <c:v>6242.6279999999842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361920"/>
        <c:axId val="165380096"/>
      </c:barChart>
      <c:catAx>
        <c:axId val="1653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380096"/>
        <c:crosses val="autoZero"/>
        <c:auto val="1"/>
        <c:lblAlgn val="ctr"/>
        <c:lblOffset val="100"/>
        <c:noMultiLvlLbl val="0"/>
      </c:catAx>
      <c:valAx>
        <c:axId val="1653800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619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8.9442060649376903E-2</c:v>
                </c:pt>
                <c:pt idx="2">
                  <c:v>0</c:v>
                </c:pt>
                <c:pt idx="3">
                  <c:v>0.125897547066215</c:v>
                </c:pt>
                <c:pt idx="4">
                  <c:v>2.7364133047501831E-2</c:v>
                </c:pt>
                <c:pt idx="5">
                  <c:v>0</c:v>
                </c:pt>
                <c:pt idx="6">
                  <c:v>0.11579419180769158</c:v>
                </c:pt>
                <c:pt idx="7">
                  <c:v>2.7087112079184916E-2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96864"/>
        <c:axId val="165398400"/>
      </c:barChart>
      <c:catAx>
        <c:axId val="16539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398400"/>
        <c:crosses val="autoZero"/>
        <c:auto val="1"/>
        <c:lblAlgn val="ctr"/>
        <c:lblOffset val="100"/>
        <c:noMultiLvlLbl val="0"/>
      </c:catAx>
      <c:valAx>
        <c:axId val="165398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96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2048"/>
        <c:axId val="166580224"/>
      </c:barChart>
      <c:catAx>
        <c:axId val="16656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580224"/>
        <c:crosses val="autoZero"/>
        <c:auto val="1"/>
        <c:lblAlgn val="ctr"/>
        <c:lblOffset val="100"/>
        <c:noMultiLvlLbl val="0"/>
      </c:catAx>
      <c:valAx>
        <c:axId val="166580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562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43415.415999999997</c:v>
                </c:pt>
                <c:pt idx="2">
                  <c:v>0</c:v>
                </c:pt>
                <c:pt idx="3">
                  <c:v>67070.111000000004</c:v>
                </c:pt>
                <c:pt idx="4">
                  <c:v>9793.4479999999967</c:v>
                </c:pt>
                <c:pt idx="5">
                  <c:v>157909.09</c:v>
                </c:pt>
                <c:pt idx="6">
                  <c:v>20446.454000000002</c:v>
                </c:pt>
                <c:pt idx="7">
                  <c:v>44184.319000000047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5.4197961111809745E-2</c:v>
                </c:pt>
                <c:pt idx="1">
                  <c:v>6.8885727387436674E-2</c:v>
                </c:pt>
                <c:pt idx="2">
                  <c:v>4.7775386480117241E-2</c:v>
                </c:pt>
                <c:pt idx="3">
                  <c:v>5.2743764747866968E-2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46560"/>
        <c:axId val="167348096"/>
      </c:barChart>
      <c:catAx>
        <c:axId val="167346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8096"/>
        <c:crosses val="autoZero"/>
        <c:auto val="1"/>
        <c:lblAlgn val="ctr"/>
        <c:lblOffset val="100"/>
        <c:noMultiLvlLbl val="0"/>
      </c:catAx>
      <c:valAx>
        <c:axId val="1673480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4656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1.0617425264384412E-2</c:v>
                </c:pt>
                <c:pt idx="2">
                  <c:v>0</c:v>
                </c:pt>
                <c:pt idx="3">
                  <c:v>0.12186072426925681</c:v>
                </c:pt>
                <c:pt idx="4">
                  <c:v>1.167159066502269E-2</c:v>
                </c:pt>
                <c:pt idx="5">
                  <c:v>0.55484421681604779</c:v>
                </c:pt>
                <c:pt idx="6">
                  <c:v>0.13520835291348185</c:v>
                </c:pt>
                <c:pt idx="7">
                  <c:v>5.129264238692649E-2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68576"/>
        <c:axId val="167370112"/>
      </c:barChart>
      <c:catAx>
        <c:axId val="16736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0112"/>
        <c:crosses val="autoZero"/>
        <c:auto val="1"/>
        <c:lblAlgn val="ctr"/>
        <c:lblOffset val="100"/>
        <c:noMultiLvlLbl val="0"/>
      </c:catAx>
      <c:valAx>
        <c:axId val="167370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68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'7.9'!$K$32:$M$32</c:f>
              <c:numCache>
                <c:formatCode>#,##0.0</c:formatCode>
                <c:ptCount val="3"/>
                <c:pt idx="0">
                  <c:v>21474.918999999998</c:v>
                </c:pt>
                <c:pt idx="1">
                  <c:v>15032.941000000001</c:v>
                </c:pt>
                <c:pt idx="2">
                  <c:v>6907.5560000000005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'7.9'!$K$34:$M$34</c:f>
              <c:numCache>
                <c:formatCode>#,##0.0</c:formatCode>
                <c:ptCount val="3"/>
                <c:pt idx="0">
                  <c:v>23426.176000000014</c:v>
                </c:pt>
                <c:pt idx="1">
                  <c:v>23056.574999999986</c:v>
                </c:pt>
                <c:pt idx="2">
                  <c:v>20587.359999999993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'7.9'!$K$35:$M$35</c:f>
              <c:numCache>
                <c:formatCode>#,##0.0</c:formatCode>
                <c:ptCount val="3"/>
                <c:pt idx="0">
                  <c:v>3368.0119999999993</c:v>
                </c:pt>
                <c:pt idx="1">
                  <c:v>2568.1749999999997</c:v>
                </c:pt>
                <c:pt idx="2">
                  <c:v>3857.2609999999972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'7.9'!$K$36:$M$36</c:f>
              <c:numCache>
                <c:formatCode>#,##0.0</c:formatCode>
                <c:ptCount val="3"/>
                <c:pt idx="0">
                  <c:v>82338.3</c:v>
                </c:pt>
                <c:pt idx="1">
                  <c:v>60549.23</c:v>
                </c:pt>
                <c:pt idx="2">
                  <c:v>15021.56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'7.9'!$K$37:$M$37</c:f>
              <c:numCache>
                <c:formatCode>#,##0.0</c:formatCode>
                <c:ptCount val="3"/>
                <c:pt idx="0">
                  <c:v>6680.1590000000006</c:v>
                </c:pt>
                <c:pt idx="1">
                  <c:v>6720.5770000000011</c:v>
                </c:pt>
                <c:pt idx="2">
                  <c:v>7045.7179999999998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'7.9'!$K$38:$M$38</c:f>
              <c:numCache>
                <c:formatCode>#,##0.0</c:formatCode>
                <c:ptCount val="3"/>
                <c:pt idx="0">
                  <c:v>17176.164000000026</c:v>
                </c:pt>
                <c:pt idx="1">
                  <c:v>14588.061000000002</c:v>
                </c:pt>
                <c:pt idx="2">
                  <c:v>12420.094000000016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40384"/>
        <c:axId val="167441920"/>
      </c:barChart>
      <c:catAx>
        <c:axId val="1674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41920"/>
        <c:crosses val="autoZero"/>
        <c:auto val="1"/>
        <c:lblAlgn val="ctr"/>
        <c:lblOffset val="100"/>
        <c:noMultiLvlLbl val="0"/>
      </c:catAx>
      <c:valAx>
        <c:axId val="167441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4038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6.4794876508741574E-3</c:v>
                </c:pt>
                <c:pt idx="2">
                  <c:v>0</c:v>
                </c:pt>
                <c:pt idx="3">
                  <c:v>7.7060755880476506E-2</c:v>
                </c:pt>
                <c:pt idx="4">
                  <c:v>2.1339371296577488E-2</c:v>
                </c:pt>
                <c:pt idx="5">
                  <c:v>0.49930746026117689</c:v>
                </c:pt>
                <c:pt idx="6">
                  <c:v>0.15042832753686547</c:v>
                </c:pt>
                <c:pt idx="7">
                  <c:v>5.2109086301235848E-2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17440"/>
        <c:axId val="167918976"/>
      </c:barChart>
      <c:catAx>
        <c:axId val="16791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18976"/>
        <c:crosses val="autoZero"/>
        <c:auto val="1"/>
        <c:lblAlgn val="ctr"/>
        <c:lblOffset val="100"/>
        <c:noMultiLvlLbl val="0"/>
      </c:catAx>
      <c:valAx>
        <c:axId val="1679189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174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2864"/>
        <c:axId val="167974400"/>
      </c:barChart>
      <c:catAx>
        <c:axId val="16797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974400"/>
        <c:crosses val="autoZero"/>
        <c:auto val="1"/>
        <c:lblAlgn val="ctr"/>
        <c:lblOffset val="100"/>
        <c:noMultiLvlLbl val="0"/>
      </c:catAx>
      <c:valAx>
        <c:axId val="167974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9728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84843</xdr:rowOff>
    </xdr:from>
    <xdr:to>
      <xdr:col>9</xdr:col>
      <xdr:colOff>674473</xdr:colOff>
      <xdr:row>37</xdr:row>
      <xdr:rowOff>76200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E327E2BA-7F51-4308-825E-12C6358FBC07}"/>
            </a:ext>
          </a:extLst>
        </xdr:cNvPr>
        <xdr:cNvSpPr txBox="1"/>
      </xdr:nvSpPr>
      <xdr:spPr>
        <a:xfrm>
          <a:off x="0" y="4942593"/>
          <a:ext cx="6618073" cy="1124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2000" b="1">
              <a:solidFill>
                <a:sysClr val="windowText" lastClr="000000"/>
              </a:solidFill>
            </a:rPr>
            <a:t>Čtvrtletní zpráva</a:t>
          </a:r>
        </a:p>
        <a:p>
          <a:pPr algn="ctr"/>
          <a:r>
            <a:rPr lang="cs-CZ" sz="2000" b="1">
              <a:solidFill>
                <a:sysClr val="windowText" lastClr="000000"/>
              </a:solidFill>
            </a:rPr>
            <a:t>o provozu elektrizační soustavy ČR</a:t>
          </a:r>
        </a:p>
      </xdr:txBody>
    </xdr:sp>
    <xdr:clientData/>
  </xdr:twoCellAnchor>
  <xdr:twoCellAnchor editAs="oneCell">
    <xdr:from>
      <xdr:col>2</xdr:col>
      <xdr:colOff>304534</xdr:colOff>
      <xdr:row>17</xdr:row>
      <xdr:rowOff>136072</xdr:rowOff>
    </xdr:from>
    <xdr:to>
      <xdr:col>7</xdr:col>
      <xdr:colOff>342725</xdr:colOff>
      <xdr:row>28</xdr:row>
      <xdr:rowOff>44269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FD860459-D542-4465-A400-FC13E8A3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559" y="2888797"/>
          <a:ext cx="3324316" cy="168937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714647"/>
          <a:ext cx="9579398" cy="5171854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10.28515625" style="2" customWidth="1"/>
    <col min="2" max="9" width="9.85546875" style="2" customWidth="1"/>
    <col min="10" max="10" width="10.28515625" style="2" customWidth="1"/>
    <col min="11" max="16384" width="9.140625" style="2"/>
  </cols>
  <sheetData>
    <row r="1" spans="1:10" s="351" customForma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</row>
    <row r="2" spans="1:10" s="351" customFormat="1" x14ac:dyDescent="0.2">
      <c r="A2" s="396"/>
      <c r="B2" s="396"/>
      <c r="C2" s="396"/>
      <c r="D2" s="396"/>
      <c r="E2" s="396"/>
      <c r="F2" s="396"/>
      <c r="G2" s="396"/>
      <c r="H2" s="396"/>
      <c r="I2" s="396"/>
      <c r="J2" s="396"/>
    </row>
    <row r="3" spans="1:10" s="351" customFormat="1" x14ac:dyDescent="0.2">
      <c r="A3" s="397"/>
      <c r="B3" s="397"/>
      <c r="C3" s="397"/>
      <c r="D3" s="397"/>
      <c r="E3" s="397"/>
      <c r="F3" s="397"/>
      <c r="G3" s="397"/>
      <c r="H3" s="397"/>
      <c r="I3" s="397"/>
      <c r="J3" s="397"/>
    </row>
    <row r="4" spans="1:10" s="351" customFormat="1" x14ac:dyDescent="0.2">
      <c r="A4" s="12"/>
      <c r="B4" s="12"/>
      <c r="C4" s="12"/>
      <c r="D4" s="398"/>
      <c r="E4" s="399"/>
      <c r="F4" s="399"/>
      <c r="G4" s="399"/>
      <c r="H4" s="12"/>
      <c r="I4" s="12"/>
      <c r="J4" s="400"/>
    </row>
    <row r="5" spans="1:10" s="351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351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351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351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351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351" customFormat="1" x14ac:dyDescent="0.2">
      <c r="A10" s="12"/>
      <c r="B10" s="401"/>
      <c r="C10" s="12"/>
      <c r="D10" s="12"/>
      <c r="E10" s="12"/>
      <c r="F10" s="12"/>
      <c r="G10" s="12"/>
      <c r="H10" s="12"/>
      <c r="I10" s="402"/>
      <c r="J10" s="12"/>
    </row>
    <row r="11" spans="1:10" s="351" customFormat="1" x14ac:dyDescent="0.2">
      <c r="A11" s="12"/>
      <c r="B11" s="403"/>
      <c r="C11" s="404"/>
      <c r="D11" s="12"/>
      <c r="E11" s="12"/>
      <c r="F11" s="12"/>
      <c r="G11" s="12"/>
      <c r="H11" s="12"/>
      <c r="I11" s="12"/>
      <c r="J11" s="12"/>
    </row>
    <row r="12" spans="1:10" s="351" customFormat="1" x14ac:dyDescent="0.2">
      <c r="A12" s="12"/>
      <c r="B12" s="403"/>
      <c r="C12" s="404"/>
      <c r="D12" s="12"/>
      <c r="E12" s="12"/>
      <c r="F12" s="12"/>
      <c r="G12" s="12"/>
      <c r="H12" s="12"/>
      <c r="I12" s="12"/>
      <c r="J12" s="12"/>
    </row>
    <row r="13" spans="1:10" s="351" customFormat="1" x14ac:dyDescent="0.2">
      <c r="A13" s="12"/>
      <c r="B13" s="403"/>
      <c r="C13" s="404"/>
      <c r="D13" s="12"/>
      <c r="E13" s="12"/>
      <c r="F13" s="12"/>
      <c r="G13" s="12"/>
      <c r="H13" s="12"/>
      <c r="I13" s="12"/>
      <c r="J13" s="12"/>
    </row>
    <row r="14" spans="1:10" s="351" customFormat="1" x14ac:dyDescent="0.2">
      <c r="A14" s="405"/>
      <c r="B14" s="406"/>
      <c r="C14" s="407"/>
      <c r="D14" s="405"/>
      <c r="E14" s="405"/>
      <c r="F14" s="405"/>
      <c r="G14" s="405"/>
      <c r="H14" s="405"/>
      <c r="I14" s="405"/>
      <c r="J14" s="405"/>
    </row>
    <row r="15" spans="1:10" s="351" customFormat="1" x14ac:dyDescent="0.2">
      <c r="A15" s="405"/>
      <c r="B15" s="406"/>
      <c r="C15" s="407"/>
      <c r="D15" s="405"/>
      <c r="E15" s="405"/>
      <c r="F15" s="405"/>
      <c r="G15" s="405"/>
      <c r="H15" s="405"/>
      <c r="I15" s="405"/>
      <c r="J15" s="405"/>
    </row>
    <row r="16" spans="1:10" s="351" customFormat="1" x14ac:dyDescent="0.2">
      <c r="A16" s="405"/>
      <c r="B16" s="406"/>
      <c r="C16" s="407"/>
      <c r="D16" s="405"/>
      <c r="E16" s="405"/>
      <c r="F16" s="405"/>
      <c r="G16" s="405"/>
      <c r="H16" s="405"/>
      <c r="I16" s="405"/>
      <c r="J16" s="405"/>
    </row>
    <row r="17" spans="1:10" s="351" customFormat="1" x14ac:dyDescent="0.2">
      <c r="A17" s="405"/>
      <c r="B17" s="406"/>
      <c r="C17" s="407"/>
      <c r="D17" s="405"/>
      <c r="E17" s="405"/>
      <c r="F17" s="405"/>
      <c r="G17" s="405"/>
      <c r="H17" s="405"/>
      <c r="I17" s="405"/>
      <c r="J17" s="405"/>
    </row>
    <row r="18" spans="1:10" s="351" customFormat="1" x14ac:dyDescent="0.2">
      <c r="A18" s="405"/>
      <c r="B18" s="406"/>
      <c r="C18" s="407"/>
      <c r="D18" s="405"/>
      <c r="E18" s="405"/>
      <c r="F18" s="405"/>
      <c r="G18" s="405"/>
      <c r="H18" s="405"/>
      <c r="I18" s="405"/>
      <c r="J18" s="405"/>
    </row>
    <row r="19" spans="1:10" s="351" customFormat="1" x14ac:dyDescent="0.2">
      <c r="A19" s="405"/>
      <c r="B19" s="406"/>
      <c r="C19" s="407"/>
      <c r="D19" s="405"/>
      <c r="E19" s="405"/>
      <c r="F19" s="405"/>
      <c r="G19" s="405"/>
      <c r="H19" s="405"/>
      <c r="I19" s="405"/>
      <c r="J19" s="405"/>
    </row>
    <row r="20" spans="1:10" s="351" customFormat="1" x14ac:dyDescent="0.2">
      <c r="A20" s="405"/>
      <c r="B20" s="406"/>
      <c r="C20" s="407"/>
      <c r="D20" s="405"/>
      <c r="E20" s="405"/>
      <c r="F20" s="405"/>
      <c r="G20" s="405"/>
      <c r="H20" s="405"/>
      <c r="I20" s="405"/>
      <c r="J20" s="405"/>
    </row>
    <row r="21" spans="1:10" s="351" customFormat="1" x14ac:dyDescent="0.2"/>
    <row r="22" spans="1:10" s="351" customFormat="1" x14ac:dyDescent="0.2">
      <c r="A22" s="405"/>
      <c r="B22" s="406"/>
      <c r="C22" s="407"/>
      <c r="D22" s="405"/>
      <c r="E22" s="405"/>
      <c r="F22" s="405"/>
      <c r="G22" s="405"/>
      <c r="H22" s="405"/>
      <c r="I22" s="405"/>
      <c r="J22" s="405"/>
    </row>
    <row r="23" spans="1:10" s="351" customFormat="1" x14ac:dyDescent="0.2">
      <c r="A23" s="405"/>
      <c r="B23" s="406"/>
      <c r="C23" s="407"/>
      <c r="D23" s="405"/>
      <c r="E23" s="405"/>
      <c r="F23" s="405"/>
      <c r="G23" s="405"/>
      <c r="H23" s="405"/>
      <c r="I23" s="405"/>
      <c r="J23" s="405"/>
    </row>
    <row r="24" spans="1:10" s="351" customFormat="1" x14ac:dyDescent="0.2">
      <c r="A24" s="405"/>
      <c r="B24" s="406"/>
      <c r="C24" s="407"/>
      <c r="D24" s="405"/>
      <c r="E24" s="405"/>
      <c r="F24" s="405"/>
      <c r="G24" s="405"/>
      <c r="H24" s="405"/>
      <c r="I24" s="405"/>
      <c r="J24" s="405"/>
    </row>
    <row r="25" spans="1:10" s="351" customFormat="1" x14ac:dyDescent="0.2"/>
    <row r="26" spans="1:10" s="351" customFormat="1" x14ac:dyDescent="0.2">
      <c r="A26" s="405"/>
      <c r="B26" s="406"/>
      <c r="C26" s="407"/>
      <c r="D26" s="405"/>
      <c r="E26" s="405"/>
      <c r="F26" s="405"/>
      <c r="G26" s="405"/>
      <c r="H26" s="405"/>
      <c r="I26" s="405"/>
      <c r="J26" s="405"/>
    </row>
    <row r="27" spans="1:10" s="351" customFormat="1" x14ac:dyDescent="0.2">
      <c r="A27" s="405"/>
      <c r="B27" s="406"/>
      <c r="C27" s="407"/>
      <c r="D27" s="405"/>
      <c r="E27" s="405"/>
      <c r="F27" s="405"/>
      <c r="G27" s="405"/>
      <c r="H27" s="405"/>
      <c r="I27" s="405"/>
      <c r="J27" s="405"/>
    </row>
    <row r="28" spans="1:10" s="351" customFormat="1" x14ac:dyDescent="0.2">
      <c r="A28" s="405"/>
      <c r="B28" s="406"/>
      <c r="C28" s="407"/>
      <c r="D28" s="405"/>
      <c r="E28" s="405"/>
      <c r="F28" s="405"/>
      <c r="G28" s="405"/>
      <c r="H28" s="405"/>
      <c r="I28" s="405"/>
      <c r="J28" s="405"/>
    </row>
    <row r="29" spans="1:10" s="351" customFormat="1" x14ac:dyDescent="0.2">
      <c r="A29" s="442"/>
      <c r="B29" s="442"/>
      <c r="C29" s="442"/>
      <c r="D29" s="442"/>
      <c r="E29" s="442"/>
      <c r="F29" s="442"/>
      <c r="G29" s="442"/>
      <c r="H29" s="442"/>
      <c r="I29" s="442"/>
      <c r="J29" s="442"/>
    </row>
    <row r="30" spans="1:10" s="351" customFormat="1" x14ac:dyDescent="0.2">
      <c r="A30" s="405"/>
      <c r="B30" s="406"/>
      <c r="C30" s="407"/>
      <c r="D30" s="405"/>
      <c r="E30" s="405"/>
      <c r="F30" s="405"/>
      <c r="G30" s="405"/>
      <c r="H30" s="405"/>
      <c r="I30" s="405"/>
      <c r="J30" s="405"/>
    </row>
    <row r="31" spans="1:10" s="351" customFormat="1" x14ac:dyDescent="0.2"/>
    <row r="32" spans="1:10" s="351" customFormat="1" x14ac:dyDescent="0.2">
      <c r="A32" s="405"/>
      <c r="B32" s="406"/>
      <c r="C32" s="407"/>
      <c r="D32" s="405"/>
      <c r="E32" s="405"/>
      <c r="F32" s="405"/>
      <c r="G32" s="405"/>
      <c r="H32" s="405"/>
      <c r="I32" s="405"/>
      <c r="J32" s="405"/>
    </row>
    <row r="33" spans="1:10" s="351" customFormat="1" x14ac:dyDescent="0.2">
      <c r="A33" s="405"/>
      <c r="B33" s="406"/>
      <c r="C33" s="407"/>
      <c r="D33" s="405"/>
      <c r="E33" s="405"/>
      <c r="F33" s="405"/>
      <c r="G33" s="405"/>
      <c r="H33" s="405"/>
      <c r="I33" s="405"/>
      <c r="J33" s="405"/>
    </row>
    <row r="34" spans="1:10" s="351" customFormat="1" x14ac:dyDescent="0.2">
      <c r="A34" s="443"/>
      <c r="B34" s="443"/>
      <c r="C34" s="443"/>
      <c r="D34" s="443"/>
      <c r="E34" s="443"/>
      <c r="F34" s="443"/>
      <c r="G34" s="443"/>
      <c r="H34" s="443"/>
      <c r="I34" s="443"/>
      <c r="J34" s="443"/>
    </row>
    <row r="35" spans="1:10" s="351" customFormat="1" ht="33" customHeight="1" x14ac:dyDescent="0.4">
      <c r="A35" s="445" t="s">
        <v>418</v>
      </c>
      <c r="B35" s="445"/>
      <c r="C35" s="445"/>
      <c r="D35" s="445"/>
      <c r="E35" s="445"/>
      <c r="F35" s="445"/>
      <c r="G35" s="445"/>
      <c r="H35" s="445"/>
      <c r="I35" s="445"/>
      <c r="J35" s="445"/>
    </row>
    <row r="36" spans="1:10" s="351" customFormat="1" x14ac:dyDescent="0.2"/>
    <row r="37" spans="1:10" s="351" customFormat="1" x14ac:dyDescent="0.2"/>
    <row r="38" spans="1:10" s="351" customFormat="1" x14ac:dyDescent="0.2">
      <c r="B38" s="403"/>
      <c r="C38" s="404"/>
      <c r="D38" s="12"/>
      <c r="E38" s="12"/>
      <c r="F38" s="12"/>
      <c r="G38" s="12"/>
      <c r="H38" s="12"/>
      <c r="I38" s="12"/>
      <c r="J38" s="12"/>
    </row>
    <row r="39" spans="1:10" s="351" customFormat="1" x14ac:dyDescent="0.2"/>
    <row r="40" spans="1:10" s="351" customFormat="1" x14ac:dyDescent="0.2">
      <c r="B40" s="408"/>
      <c r="C40" s="408"/>
      <c r="D40" s="408"/>
      <c r="E40" s="408"/>
      <c r="F40" s="408"/>
      <c r="G40" s="408"/>
      <c r="H40" s="408"/>
      <c r="I40" s="408"/>
    </row>
    <row r="41" spans="1:10" s="351" customFormat="1" x14ac:dyDescent="0.2"/>
    <row r="42" spans="1:10" s="351" customFormat="1" x14ac:dyDescent="0.2"/>
    <row r="43" spans="1:10" s="351" customFormat="1" x14ac:dyDescent="0.2"/>
    <row r="44" spans="1:10" s="351" customFormat="1" x14ac:dyDescent="0.2"/>
    <row r="45" spans="1:10" s="351" customFormat="1" x14ac:dyDescent="0.2"/>
    <row r="46" spans="1:10" s="351" customFormat="1" x14ac:dyDescent="0.2"/>
    <row r="47" spans="1:10" s="351" customFormat="1" x14ac:dyDescent="0.2"/>
    <row r="48" spans="1:10" s="351" customFormat="1" x14ac:dyDescent="0.2"/>
    <row r="49" spans="1:10" s="351" customFormat="1" x14ac:dyDescent="0.2"/>
    <row r="50" spans="1:10" s="351" customFormat="1" x14ac:dyDescent="0.2"/>
    <row r="51" spans="1:10" s="351" customFormat="1" x14ac:dyDescent="0.2">
      <c r="A51" s="444"/>
      <c r="B51" s="444"/>
      <c r="C51" s="444"/>
      <c r="D51" s="444"/>
      <c r="E51" s="444"/>
      <c r="F51" s="444"/>
      <c r="G51" s="444"/>
      <c r="H51" s="444"/>
      <c r="I51" s="444"/>
      <c r="J51" s="444"/>
    </row>
    <row r="52" spans="1:10" s="351" customFormat="1" x14ac:dyDescent="0.2"/>
    <row r="53" spans="1:10" s="351" customFormat="1" x14ac:dyDescent="0.2"/>
    <row r="54" spans="1:10" s="351" customFormat="1" x14ac:dyDescent="0.2"/>
    <row r="55" spans="1:10" s="351" customFormat="1" x14ac:dyDescent="0.2"/>
  </sheetData>
  <mergeCells count="4">
    <mergeCell ref="A29:J29"/>
    <mergeCell ref="A34:J34"/>
    <mergeCell ref="A51:J51"/>
    <mergeCell ref="A35:J35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75" t="s">
        <v>401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II. čtvrtletí 2020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93"/>
      <c r="B3" s="496" t="s">
        <v>205</v>
      </c>
      <c r="C3" s="497"/>
      <c r="D3" s="498"/>
      <c r="E3" s="496" t="s">
        <v>19</v>
      </c>
      <c r="F3" s="497"/>
      <c r="G3" s="498"/>
      <c r="H3" s="496" t="s">
        <v>211</v>
      </c>
      <c r="I3" s="497"/>
      <c r="J3" s="498"/>
      <c r="K3" s="496" t="s">
        <v>6</v>
      </c>
      <c r="L3" s="497"/>
      <c r="M3" s="498"/>
      <c r="N3" s="496" t="s">
        <v>199</v>
      </c>
      <c r="O3" s="497"/>
      <c r="P3" s="497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94"/>
      <c r="B4" s="468" t="s">
        <v>186</v>
      </c>
      <c r="C4" s="469"/>
      <c r="D4" s="470"/>
      <c r="E4" s="486" t="s">
        <v>5</v>
      </c>
      <c r="F4" s="487"/>
      <c r="G4" s="495"/>
      <c r="H4" s="486" t="s">
        <v>5</v>
      </c>
      <c r="I4" s="487"/>
      <c r="J4" s="495"/>
      <c r="K4" s="486" t="s">
        <v>5</v>
      </c>
      <c r="L4" s="487"/>
      <c r="M4" s="495"/>
      <c r="N4" s="486" t="s">
        <v>5</v>
      </c>
      <c r="O4" s="487"/>
      <c r="P4" s="487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76"/>
      <c r="B5" s="134" t="s">
        <v>65</v>
      </c>
      <c r="C5" s="135" t="s">
        <v>66</v>
      </c>
      <c r="D5" s="136" t="s">
        <v>67</v>
      </c>
      <c r="E5" s="134" t="s">
        <v>65</v>
      </c>
      <c r="F5" s="135" t="s">
        <v>66</v>
      </c>
      <c r="G5" s="136" t="s">
        <v>67</v>
      </c>
      <c r="H5" s="134" t="s">
        <v>65</v>
      </c>
      <c r="I5" s="135" t="s">
        <v>66</v>
      </c>
      <c r="J5" s="136" t="s">
        <v>67</v>
      </c>
      <c r="K5" s="134" t="s">
        <v>65</v>
      </c>
      <c r="L5" s="135" t="s">
        <v>66</v>
      </c>
      <c r="M5" s="136" t="s">
        <v>67</v>
      </c>
      <c r="N5" s="134" t="s">
        <v>65</v>
      </c>
      <c r="O5" s="135" t="s">
        <v>66</v>
      </c>
      <c r="P5" s="135" t="s">
        <v>67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88" t="s">
        <v>408</v>
      </c>
      <c r="B6" s="451">
        <f>D7</f>
        <v>1092.6993900000002</v>
      </c>
      <c r="C6" s="452"/>
      <c r="D6" s="453"/>
      <c r="E6" s="451">
        <f>SUM(E7:G7)</f>
        <v>458937.98200000008</v>
      </c>
      <c r="F6" s="452"/>
      <c r="G6" s="453"/>
      <c r="H6" s="451">
        <f>SUM(H7:J7)</f>
        <v>3684.5029999999961</v>
      </c>
      <c r="I6" s="452"/>
      <c r="J6" s="453"/>
      <c r="K6" s="451">
        <f>SUM(K7:M7)</f>
        <v>455253.47900000005</v>
      </c>
      <c r="L6" s="452"/>
      <c r="M6" s="453"/>
      <c r="N6" s="451">
        <f>SUM(N7:P7)</f>
        <v>433428.97600000002</v>
      </c>
      <c r="O6" s="452"/>
      <c r="P6" s="452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89"/>
      <c r="B7" s="276">
        <f>SUM(B8:B10)</f>
        <v>1093.6003900000005</v>
      </c>
      <c r="C7" s="177">
        <f t="shared" ref="C7:P7" si="0">SUM(C8:C10)</f>
        <v>1093.5648900000003</v>
      </c>
      <c r="D7" s="277">
        <f t="shared" si="0"/>
        <v>1092.6993900000002</v>
      </c>
      <c r="E7" s="276">
        <f t="shared" si="0"/>
        <v>138232.36100000009</v>
      </c>
      <c r="F7" s="177">
        <f t="shared" si="0"/>
        <v>110336.03799999994</v>
      </c>
      <c r="G7" s="277">
        <f t="shared" si="0"/>
        <v>210369.58300000004</v>
      </c>
      <c r="H7" s="276">
        <f t="shared" si="0"/>
        <v>1188.0639999999983</v>
      </c>
      <c r="I7" s="177">
        <f t="shared" si="0"/>
        <v>943.51099999999906</v>
      </c>
      <c r="J7" s="277">
        <f t="shared" si="0"/>
        <v>1552.927999999999</v>
      </c>
      <c r="K7" s="276">
        <f t="shared" si="0"/>
        <v>137044.29700000008</v>
      </c>
      <c r="L7" s="177">
        <f t="shared" si="0"/>
        <v>109392.52699999996</v>
      </c>
      <c r="M7" s="277">
        <f t="shared" si="0"/>
        <v>208816.65500000006</v>
      </c>
      <c r="N7" s="276">
        <f t="shared" si="0"/>
        <v>131540.69499999995</v>
      </c>
      <c r="O7" s="177">
        <f t="shared" si="0"/>
        <v>105581.89600000004</v>
      </c>
      <c r="P7" s="177">
        <f t="shared" si="0"/>
        <v>196306.38500000001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78" t="s">
        <v>210</v>
      </c>
      <c r="B8" s="172">
        <v>156.75239000000039</v>
      </c>
      <c r="C8" s="173">
        <v>156.71689000000038</v>
      </c>
      <c r="D8" s="174">
        <v>155.85139000000035</v>
      </c>
      <c r="E8" s="172">
        <v>44101.626000000069</v>
      </c>
      <c r="F8" s="173">
        <v>35074.402999999962</v>
      </c>
      <c r="G8" s="174">
        <v>46200.774000000078</v>
      </c>
      <c r="H8" s="172">
        <v>451.80399999999838</v>
      </c>
      <c r="I8" s="173">
        <v>373.97699999999895</v>
      </c>
      <c r="J8" s="174">
        <v>486.28099999999955</v>
      </c>
      <c r="K8" s="172">
        <v>43649.822000000073</v>
      </c>
      <c r="L8" s="173">
        <v>34700.425999999963</v>
      </c>
      <c r="M8" s="174">
        <v>45714.493000000075</v>
      </c>
      <c r="N8" s="172">
        <v>40110.003999999957</v>
      </c>
      <c r="O8" s="173">
        <v>31886.499000000033</v>
      </c>
      <c r="P8" s="173">
        <v>42484.457000000024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78" t="s">
        <v>244</v>
      </c>
      <c r="B9" s="157">
        <v>184.06800000000001</v>
      </c>
      <c r="C9" s="158">
        <v>184.06800000000001</v>
      </c>
      <c r="D9" s="159">
        <v>184.06800000000001</v>
      </c>
      <c r="E9" s="157">
        <v>44765.030999999988</v>
      </c>
      <c r="F9" s="158">
        <v>36900.521999999997</v>
      </c>
      <c r="G9" s="159">
        <v>61763.538</v>
      </c>
      <c r="H9" s="157">
        <v>506.57999999999976</v>
      </c>
      <c r="I9" s="158">
        <v>409.6350000000001</v>
      </c>
      <c r="J9" s="159">
        <v>661.09399999999948</v>
      </c>
      <c r="K9" s="157">
        <v>44258.450999999986</v>
      </c>
      <c r="L9" s="158">
        <v>36490.886999999995</v>
      </c>
      <c r="M9" s="159">
        <v>61102.444000000003</v>
      </c>
      <c r="N9" s="160">
        <v>42596.106999999982</v>
      </c>
      <c r="O9" s="179">
        <v>35417.613000000005</v>
      </c>
      <c r="P9" s="179">
        <v>56799.91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78" t="s">
        <v>245</v>
      </c>
      <c r="B10" s="160">
        <v>752.78</v>
      </c>
      <c r="C10" s="161">
        <v>752.78</v>
      </c>
      <c r="D10" s="162">
        <v>752.78</v>
      </c>
      <c r="E10" s="160">
        <v>49365.704000000012</v>
      </c>
      <c r="F10" s="161">
        <v>38361.11299999999</v>
      </c>
      <c r="G10" s="162">
        <v>102405.27099999998</v>
      </c>
      <c r="H10" s="160">
        <v>229.68000000000004</v>
      </c>
      <c r="I10" s="161">
        <v>159.89900000000003</v>
      </c>
      <c r="J10" s="162">
        <v>405.553</v>
      </c>
      <c r="K10" s="160">
        <v>49136.024000000012</v>
      </c>
      <c r="L10" s="161">
        <v>38201.213999999993</v>
      </c>
      <c r="M10" s="162">
        <v>101999.71799999998</v>
      </c>
      <c r="N10" s="160">
        <v>48834.583999999995</v>
      </c>
      <c r="O10" s="161">
        <v>38277.784</v>
      </c>
      <c r="P10" s="161">
        <v>97022.017999999982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277</v>
      </c>
      <c r="H11" s="125"/>
      <c r="P11" s="14" t="s">
        <v>223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93"/>
      <c r="B13" s="496" t="s">
        <v>205</v>
      </c>
      <c r="C13" s="497"/>
      <c r="D13" s="498"/>
      <c r="E13" s="496" t="s">
        <v>19</v>
      </c>
      <c r="F13" s="497"/>
      <c r="G13" s="498"/>
      <c r="H13" s="496" t="s">
        <v>216</v>
      </c>
      <c r="I13" s="497"/>
      <c r="J13" s="498"/>
      <c r="K13" s="496" t="s">
        <v>6</v>
      </c>
      <c r="L13" s="497"/>
      <c r="M13" s="498"/>
      <c r="N13" s="496" t="s">
        <v>199</v>
      </c>
      <c r="O13" s="497"/>
      <c r="P13" s="497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94"/>
      <c r="B14" s="468" t="s">
        <v>186</v>
      </c>
      <c r="C14" s="469"/>
      <c r="D14" s="470"/>
      <c r="E14" s="486" t="s">
        <v>5</v>
      </c>
      <c r="F14" s="487"/>
      <c r="G14" s="495"/>
      <c r="H14" s="486" t="s">
        <v>5</v>
      </c>
      <c r="I14" s="487"/>
      <c r="J14" s="495"/>
      <c r="K14" s="486" t="s">
        <v>5</v>
      </c>
      <c r="L14" s="487"/>
      <c r="M14" s="495"/>
      <c r="N14" s="486" t="s">
        <v>5</v>
      </c>
      <c r="O14" s="487"/>
      <c r="P14" s="487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76"/>
      <c r="B15" s="134" t="s">
        <v>65</v>
      </c>
      <c r="C15" s="135" t="s">
        <v>66</v>
      </c>
      <c r="D15" s="136" t="s">
        <v>67</v>
      </c>
      <c r="E15" s="134" t="s">
        <v>65</v>
      </c>
      <c r="F15" s="135" t="s">
        <v>66</v>
      </c>
      <c r="G15" s="136" t="s">
        <v>67</v>
      </c>
      <c r="H15" s="134" t="s">
        <v>65</v>
      </c>
      <c r="I15" s="135" t="s">
        <v>66</v>
      </c>
      <c r="J15" s="136" t="s">
        <v>67</v>
      </c>
      <c r="K15" s="134" t="s">
        <v>65</v>
      </c>
      <c r="L15" s="135" t="s">
        <v>66</v>
      </c>
      <c r="M15" s="136" t="s">
        <v>67</v>
      </c>
      <c r="N15" s="134" t="s">
        <v>65</v>
      </c>
      <c r="O15" s="135" t="s">
        <v>66</v>
      </c>
      <c r="P15" s="135" t="s">
        <v>67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88" t="s">
        <v>18</v>
      </c>
      <c r="B16" s="490">
        <f>D17</f>
        <v>1171.5</v>
      </c>
      <c r="C16" s="491"/>
      <c r="D16" s="492"/>
      <c r="E16" s="490">
        <f>SUM(E17:G17)</f>
        <v>316256.22000000003</v>
      </c>
      <c r="F16" s="491"/>
      <c r="G16" s="492"/>
      <c r="H16" s="490">
        <f>SUM(H17:J17)</f>
        <v>410229.25</v>
      </c>
      <c r="I16" s="491"/>
      <c r="J16" s="492"/>
      <c r="K16" s="490">
        <f>SUM(K17:M17)</f>
        <v>312262.90000000002</v>
      </c>
      <c r="L16" s="491"/>
      <c r="M16" s="492"/>
      <c r="N16" s="490">
        <f>SUM(N17:P17)</f>
        <v>320318.14</v>
      </c>
      <c r="O16" s="491"/>
      <c r="P16" s="491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89"/>
      <c r="B17" s="276">
        <v>1171.5</v>
      </c>
      <c r="C17" s="177">
        <v>1171.5</v>
      </c>
      <c r="D17" s="277">
        <v>1171.5</v>
      </c>
      <c r="E17" s="276">
        <v>137684.09</v>
      </c>
      <c r="F17" s="177">
        <v>117657.61</v>
      </c>
      <c r="G17" s="277">
        <v>60914.52</v>
      </c>
      <c r="H17" s="276">
        <v>177708.63</v>
      </c>
      <c r="I17" s="177">
        <v>153762.96000000002</v>
      </c>
      <c r="J17" s="277">
        <v>78757.66</v>
      </c>
      <c r="K17" s="276">
        <v>135890.66999999998</v>
      </c>
      <c r="L17" s="177">
        <v>116190.7</v>
      </c>
      <c r="M17" s="277">
        <v>60181.53</v>
      </c>
      <c r="N17" s="276">
        <v>137433.23000000001</v>
      </c>
      <c r="O17" s="177">
        <v>117227.04999999999</v>
      </c>
      <c r="P17" s="177">
        <v>65657.86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111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75" t="s">
        <v>399</v>
      </c>
      <c r="P1" s="129" t="str">
        <f>Titulní!A35</f>
        <v>II. čtvrtletí 2020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93"/>
      <c r="B3" s="496" t="s">
        <v>205</v>
      </c>
      <c r="C3" s="497"/>
      <c r="D3" s="498"/>
      <c r="E3" s="496" t="s">
        <v>19</v>
      </c>
      <c r="F3" s="497"/>
      <c r="G3" s="498"/>
      <c r="H3" s="496" t="s">
        <v>211</v>
      </c>
      <c r="I3" s="497"/>
      <c r="J3" s="498"/>
      <c r="K3" s="496" t="s">
        <v>6</v>
      </c>
      <c r="L3" s="497"/>
      <c r="M3" s="498"/>
      <c r="N3" s="496" t="s">
        <v>199</v>
      </c>
      <c r="O3" s="497"/>
      <c r="P3" s="497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94"/>
      <c r="B4" s="468" t="s">
        <v>186</v>
      </c>
      <c r="C4" s="469"/>
      <c r="D4" s="470"/>
      <c r="E4" s="486" t="s">
        <v>5</v>
      </c>
      <c r="F4" s="487"/>
      <c r="G4" s="495"/>
      <c r="H4" s="486" t="s">
        <v>5</v>
      </c>
      <c r="I4" s="487"/>
      <c r="J4" s="495"/>
      <c r="K4" s="486" t="s">
        <v>5</v>
      </c>
      <c r="L4" s="487"/>
      <c r="M4" s="495"/>
      <c r="N4" s="486" t="s">
        <v>5</v>
      </c>
      <c r="O4" s="487"/>
      <c r="P4" s="487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76"/>
      <c r="B5" s="134" t="s">
        <v>65</v>
      </c>
      <c r="C5" s="135" t="s">
        <v>66</v>
      </c>
      <c r="D5" s="136" t="s">
        <v>67</v>
      </c>
      <c r="E5" s="134" t="s">
        <v>65</v>
      </c>
      <c r="F5" s="135" t="s">
        <v>66</v>
      </c>
      <c r="G5" s="136" t="s">
        <v>67</v>
      </c>
      <c r="H5" s="134" t="s">
        <v>65</v>
      </c>
      <c r="I5" s="135" t="s">
        <v>66</v>
      </c>
      <c r="J5" s="136" t="s">
        <v>67</v>
      </c>
      <c r="K5" s="134" t="s">
        <v>65</v>
      </c>
      <c r="L5" s="135" t="s">
        <v>66</v>
      </c>
      <c r="M5" s="136" t="s">
        <v>67</v>
      </c>
      <c r="N5" s="134" t="s">
        <v>65</v>
      </c>
      <c r="O5" s="135" t="s">
        <v>66</v>
      </c>
      <c r="P5" s="135" t="s">
        <v>67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88" t="s">
        <v>409</v>
      </c>
      <c r="B6" s="451">
        <f>D7</f>
        <v>2050.6564900000012</v>
      </c>
      <c r="C6" s="452"/>
      <c r="D6" s="453"/>
      <c r="E6" s="451">
        <f>SUM(E7:G7)</f>
        <v>847919.66500000015</v>
      </c>
      <c r="F6" s="452"/>
      <c r="G6" s="453"/>
      <c r="H6" s="451">
        <f>SUM(H7:J7)</f>
        <v>6968.4860000000008</v>
      </c>
      <c r="I6" s="452"/>
      <c r="J6" s="453"/>
      <c r="K6" s="451">
        <f>SUM(K7:M7)</f>
        <v>840951.179</v>
      </c>
      <c r="L6" s="452"/>
      <c r="M6" s="453"/>
      <c r="N6" s="451">
        <f>SUM(N7:P7)</f>
        <v>787354.53499999992</v>
      </c>
      <c r="O6" s="452"/>
      <c r="P6" s="452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89"/>
      <c r="B7" s="276">
        <f>SUM(B8:B13)</f>
        <v>2057.1564500000013</v>
      </c>
      <c r="C7" s="177">
        <f t="shared" ref="C7:P7" si="0">SUM(C8:C13)</f>
        <v>2055.6618500000013</v>
      </c>
      <c r="D7" s="277">
        <f t="shared" si="0"/>
        <v>2050.6564900000012</v>
      </c>
      <c r="E7" s="276">
        <f t="shared" si="0"/>
        <v>324745.04600000009</v>
      </c>
      <c r="F7" s="177">
        <f t="shared" si="0"/>
        <v>281029.52399999992</v>
      </c>
      <c r="G7" s="277">
        <f t="shared" si="0"/>
        <v>242145.09500000009</v>
      </c>
      <c r="H7" s="276">
        <f t="shared" si="0"/>
        <v>2442.1469999999999</v>
      </c>
      <c r="I7" s="177">
        <f t="shared" si="0"/>
        <v>2541.5590000000002</v>
      </c>
      <c r="J7" s="277">
        <f t="shared" si="0"/>
        <v>1984.7800000000002</v>
      </c>
      <c r="K7" s="276">
        <f t="shared" si="0"/>
        <v>322302.89900000003</v>
      </c>
      <c r="L7" s="177">
        <f t="shared" si="0"/>
        <v>278487.96499999991</v>
      </c>
      <c r="M7" s="277">
        <f t="shared" si="0"/>
        <v>240160.31500000009</v>
      </c>
      <c r="N7" s="276">
        <f t="shared" si="0"/>
        <v>302647.33599999995</v>
      </c>
      <c r="O7" s="177">
        <f t="shared" si="0"/>
        <v>260873.72100000002</v>
      </c>
      <c r="P7" s="177">
        <f t="shared" si="0"/>
        <v>223833.47799999992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78" t="s">
        <v>242</v>
      </c>
      <c r="B8" s="181">
        <v>90.820730000001248</v>
      </c>
      <c r="C8" s="161">
        <v>89.759760000001179</v>
      </c>
      <c r="D8" s="162">
        <v>87.773500000001306</v>
      </c>
      <c r="E8" s="160">
        <v>12997.860000000033</v>
      </c>
      <c r="F8" s="161">
        <v>11291.472000000011</v>
      </c>
      <c r="G8" s="162">
        <v>9720.9590000000571</v>
      </c>
      <c r="H8" s="160">
        <v>4.8339999999999961</v>
      </c>
      <c r="I8" s="161">
        <v>4.6339999999999959</v>
      </c>
      <c r="J8" s="162">
        <v>4.4639999999999969</v>
      </c>
      <c r="K8" s="160">
        <v>12993.026000000033</v>
      </c>
      <c r="L8" s="161">
        <v>11286.838000000011</v>
      </c>
      <c r="M8" s="162">
        <v>9716.4950000000572</v>
      </c>
      <c r="N8" s="160">
        <v>8818.1399999999794</v>
      </c>
      <c r="O8" s="161">
        <v>7424.4130000000123</v>
      </c>
      <c r="P8" s="161">
        <v>6389.0279999999757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78" t="s">
        <v>206</v>
      </c>
      <c r="B9" s="181">
        <v>147.51384999999962</v>
      </c>
      <c r="C9" s="158">
        <v>146.60393999999962</v>
      </c>
      <c r="D9" s="159">
        <v>143.87490999999935</v>
      </c>
      <c r="E9" s="157">
        <v>20740.053000000007</v>
      </c>
      <c r="F9" s="182">
        <v>18170.638999999988</v>
      </c>
      <c r="G9" s="159">
        <v>15857.979999999965</v>
      </c>
      <c r="H9" s="157">
        <v>17.242999999999995</v>
      </c>
      <c r="I9" s="158">
        <v>16.57</v>
      </c>
      <c r="J9" s="159">
        <v>16.033999999999995</v>
      </c>
      <c r="K9" s="157">
        <v>20722.810000000009</v>
      </c>
      <c r="L9" s="182">
        <v>18154.068999999989</v>
      </c>
      <c r="M9" s="159">
        <v>15841.945999999965</v>
      </c>
      <c r="N9" s="157">
        <v>13520.030000000008</v>
      </c>
      <c r="O9" s="179">
        <v>11808.293999999954</v>
      </c>
      <c r="P9" s="179">
        <v>9894.7200000000321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78" t="s">
        <v>219</v>
      </c>
      <c r="B10" s="181">
        <v>55.671790000000001</v>
      </c>
      <c r="C10" s="158">
        <v>55.846949999999993</v>
      </c>
      <c r="D10" s="159">
        <v>55.540459999999989</v>
      </c>
      <c r="E10" s="157">
        <v>8189.7430000000013</v>
      </c>
      <c r="F10" s="182">
        <v>7046.4490000000087</v>
      </c>
      <c r="G10" s="159">
        <v>6232.1149999999952</v>
      </c>
      <c r="H10" s="157">
        <v>38.058999999999997</v>
      </c>
      <c r="I10" s="158">
        <v>34.914000000000001</v>
      </c>
      <c r="J10" s="159">
        <v>30.818999999999992</v>
      </c>
      <c r="K10" s="157">
        <v>8151.6840000000011</v>
      </c>
      <c r="L10" s="182">
        <v>7011.5350000000089</v>
      </c>
      <c r="M10" s="159">
        <v>6201.2959999999948</v>
      </c>
      <c r="N10" s="157">
        <v>6188.2459999999965</v>
      </c>
      <c r="O10" s="179">
        <v>5349.0710000000036</v>
      </c>
      <c r="P10" s="179">
        <v>4601.4409999999962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78" t="s">
        <v>207</v>
      </c>
      <c r="B11" s="181">
        <v>451.91893000000005</v>
      </c>
      <c r="C11" s="158">
        <v>452.22005000000007</v>
      </c>
      <c r="D11" s="159">
        <v>452.23647000000005</v>
      </c>
      <c r="E11" s="157">
        <v>71471.088999999978</v>
      </c>
      <c r="F11" s="182">
        <v>61748.938999999948</v>
      </c>
      <c r="G11" s="159">
        <v>53342.827000000027</v>
      </c>
      <c r="H11" s="157">
        <v>590.46899999999982</v>
      </c>
      <c r="I11" s="158">
        <v>521.39899999999966</v>
      </c>
      <c r="J11" s="159">
        <v>463.79100000000028</v>
      </c>
      <c r="K11" s="157">
        <v>70880.619999999981</v>
      </c>
      <c r="L11" s="182">
        <v>61227.53999999995</v>
      </c>
      <c r="M11" s="159">
        <v>52879.036000000029</v>
      </c>
      <c r="N11" s="157">
        <v>66236.370999999985</v>
      </c>
      <c r="O11" s="179">
        <v>57147.556000000033</v>
      </c>
      <c r="P11" s="179">
        <v>48973.571999999986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78" t="s">
        <v>208</v>
      </c>
      <c r="B12" s="181">
        <v>978.99311000000023</v>
      </c>
      <c r="C12" s="158">
        <v>978.99311000000023</v>
      </c>
      <c r="D12" s="159">
        <v>978.99311000000023</v>
      </c>
      <c r="E12" s="157">
        <v>157029.55800000005</v>
      </c>
      <c r="F12" s="182">
        <v>135553.22299999994</v>
      </c>
      <c r="G12" s="159">
        <v>116921.68200000003</v>
      </c>
      <c r="H12" s="157">
        <v>1124.6479999999999</v>
      </c>
      <c r="I12" s="158">
        <v>1375.5950000000005</v>
      </c>
      <c r="J12" s="159">
        <v>919.26099999999997</v>
      </c>
      <c r="K12" s="157">
        <v>155904.91000000006</v>
      </c>
      <c r="L12" s="182">
        <v>134177.62799999994</v>
      </c>
      <c r="M12" s="159">
        <v>116002.42100000003</v>
      </c>
      <c r="N12" s="157">
        <v>154830.64499999999</v>
      </c>
      <c r="O12" s="179">
        <v>133041.228</v>
      </c>
      <c r="P12" s="179">
        <v>114954.09199999993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78" t="s">
        <v>209</v>
      </c>
      <c r="B13" s="181">
        <v>332.23803999999996</v>
      </c>
      <c r="C13" s="161">
        <v>332.23803999999996</v>
      </c>
      <c r="D13" s="162">
        <v>332.23803999999996</v>
      </c>
      <c r="E13" s="160">
        <v>54316.742999999995</v>
      </c>
      <c r="F13" s="161">
        <v>47218.802000000003</v>
      </c>
      <c r="G13" s="162">
        <v>40069.532000000014</v>
      </c>
      <c r="H13" s="160">
        <v>666.89400000000001</v>
      </c>
      <c r="I13" s="161">
        <v>588.447</v>
      </c>
      <c r="J13" s="162">
        <v>550.41100000000006</v>
      </c>
      <c r="K13" s="160">
        <v>53649.848999999995</v>
      </c>
      <c r="L13" s="161">
        <v>46630.355000000003</v>
      </c>
      <c r="M13" s="162">
        <v>39519.121000000014</v>
      </c>
      <c r="N13" s="160">
        <v>53053.903999999995</v>
      </c>
      <c r="O13" s="161">
        <v>46103.159000000007</v>
      </c>
      <c r="P13" s="161">
        <v>39020.625000000007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277</v>
      </c>
      <c r="K14" s="72"/>
      <c r="P14" s="14" t="s">
        <v>112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80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93"/>
      <c r="B27" s="496" t="s">
        <v>205</v>
      </c>
      <c r="C27" s="497"/>
      <c r="D27" s="498"/>
      <c r="E27" s="496" t="s">
        <v>19</v>
      </c>
      <c r="F27" s="497"/>
      <c r="G27" s="498"/>
      <c r="H27" s="496" t="s">
        <v>211</v>
      </c>
      <c r="I27" s="497"/>
      <c r="J27" s="498"/>
      <c r="K27" s="496" t="s">
        <v>6</v>
      </c>
      <c r="L27" s="497"/>
      <c r="M27" s="498"/>
      <c r="N27" s="496" t="s">
        <v>199</v>
      </c>
      <c r="O27" s="497"/>
      <c r="P27" s="497"/>
    </row>
    <row r="28" spans="1:28" ht="12" customHeight="1" x14ac:dyDescent="0.2">
      <c r="A28" s="494"/>
      <c r="B28" s="468"/>
      <c r="C28" s="469"/>
      <c r="D28" s="470" t="s">
        <v>186</v>
      </c>
      <c r="E28" s="486"/>
      <c r="F28" s="487"/>
      <c r="G28" s="495" t="s">
        <v>5</v>
      </c>
      <c r="H28" s="486"/>
      <c r="I28" s="487"/>
      <c r="J28" s="495" t="s">
        <v>5</v>
      </c>
      <c r="K28" s="486"/>
      <c r="L28" s="487"/>
      <c r="M28" s="495" t="s">
        <v>5</v>
      </c>
      <c r="N28" s="486"/>
      <c r="O28" s="487"/>
      <c r="P28" s="487" t="s">
        <v>5</v>
      </c>
    </row>
    <row r="29" spans="1:28" x14ac:dyDescent="0.2">
      <c r="A29" s="176"/>
      <c r="B29" s="134" t="s">
        <v>65</v>
      </c>
      <c r="C29" s="135" t="s">
        <v>66</v>
      </c>
      <c r="D29" s="136" t="s">
        <v>67</v>
      </c>
      <c r="E29" s="134" t="s">
        <v>65</v>
      </c>
      <c r="F29" s="135" t="s">
        <v>66</v>
      </c>
      <c r="G29" s="136" t="s">
        <v>67</v>
      </c>
      <c r="H29" s="134" t="s">
        <v>65</v>
      </c>
      <c r="I29" s="135" t="s">
        <v>66</v>
      </c>
      <c r="J29" s="136" t="s">
        <v>67</v>
      </c>
      <c r="K29" s="134" t="s">
        <v>65</v>
      </c>
      <c r="L29" s="135" t="s">
        <v>66</v>
      </c>
      <c r="M29" s="136" t="s">
        <v>67</v>
      </c>
      <c r="N29" s="134" t="s">
        <v>65</v>
      </c>
      <c r="O29" s="135" t="s">
        <v>66</v>
      </c>
      <c r="P29" s="135" t="s">
        <v>67</v>
      </c>
    </row>
    <row r="30" spans="1:28" x14ac:dyDescent="0.2">
      <c r="A30" s="488" t="s">
        <v>410</v>
      </c>
      <c r="B30" s="451">
        <f>D31</f>
        <v>339.41690000000011</v>
      </c>
      <c r="C30" s="452"/>
      <c r="D30" s="453"/>
      <c r="E30" s="451">
        <f>SUM(E31:G31)</f>
        <v>135921.56699999998</v>
      </c>
      <c r="F30" s="452"/>
      <c r="G30" s="453"/>
      <c r="H30" s="451">
        <f>SUM(H31:J31)</f>
        <v>1619.3309999999999</v>
      </c>
      <c r="I30" s="452"/>
      <c r="J30" s="453"/>
      <c r="K30" s="451">
        <f>SUM(K31:M31)</f>
        <v>134302.23599999998</v>
      </c>
      <c r="L30" s="452"/>
      <c r="M30" s="453"/>
      <c r="N30" s="451">
        <f>SUM(N31:P31)</f>
        <v>134294.799</v>
      </c>
      <c r="O30" s="452"/>
      <c r="P30" s="452"/>
    </row>
    <row r="31" spans="1:28" x14ac:dyDescent="0.2">
      <c r="A31" s="489"/>
      <c r="B31" s="276">
        <f>SUM(B32:B35)</f>
        <v>339.41690000000011</v>
      </c>
      <c r="C31" s="177">
        <f t="shared" ref="C31:P31" si="1">SUM(C32:C35)</f>
        <v>339.41690000000011</v>
      </c>
      <c r="D31" s="277">
        <f t="shared" si="1"/>
        <v>339.41690000000011</v>
      </c>
      <c r="E31" s="276">
        <f t="shared" si="1"/>
        <v>48974.158999999956</v>
      </c>
      <c r="F31" s="177">
        <f t="shared" si="1"/>
        <v>46461.658000000018</v>
      </c>
      <c r="G31" s="277">
        <f t="shared" si="1"/>
        <v>40485.75</v>
      </c>
      <c r="H31" s="276">
        <f t="shared" si="1"/>
        <v>590.18999999999994</v>
      </c>
      <c r="I31" s="177">
        <f t="shared" si="1"/>
        <v>525.4699999999998</v>
      </c>
      <c r="J31" s="277">
        <f t="shared" si="1"/>
        <v>503.67100000000011</v>
      </c>
      <c r="K31" s="276">
        <f t="shared" si="1"/>
        <v>48383.968999999961</v>
      </c>
      <c r="L31" s="177">
        <f t="shared" si="1"/>
        <v>45936.188000000009</v>
      </c>
      <c r="M31" s="277">
        <f t="shared" si="1"/>
        <v>39982.078999999998</v>
      </c>
      <c r="N31" s="276">
        <f t="shared" si="1"/>
        <v>48384.428</v>
      </c>
      <c r="O31" s="177">
        <f t="shared" si="1"/>
        <v>45932.793000000005</v>
      </c>
      <c r="P31" s="177">
        <f t="shared" si="1"/>
        <v>39977.578000000009</v>
      </c>
    </row>
    <row r="32" spans="1:28" x14ac:dyDescent="0.2">
      <c r="A32" s="178" t="s">
        <v>217</v>
      </c>
      <c r="B32" s="181">
        <v>2.7868999999999997</v>
      </c>
      <c r="C32" s="161">
        <v>2.7868999999999997</v>
      </c>
      <c r="D32" s="162">
        <v>2.7868999999999997</v>
      </c>
      <c r="E32" s="160">
        <v>127.02099999999999</v>
      </c>
      <c r="F32" s="161">
        <v>124.17600000000002</v>
      </c>
      <c r="G32" s="162">
        <v>115.333</v>
      </c>
      <c r="H32" s="160">
        <v>3.625</v>
      </c>
      <c r="I32" s="161">
        <v>3.6960000000000006</v>
      </c>
      <c r="J32" s="162">
        <v>3.2709999999999999</v>
      </c>
      <c r="K32" s="160">
        <v>123.39599999999999</v>
      </c>
      <c r="L32" s="161">
        <v>120.48000000000002</v>
      </c>
      <c r="M32" s="162">
        <v>112.062</v>
      </c>
      <c r="N32" s="160">
        <v>123.81099999999998</v>
      </c>
      <c r="O32" s="161">
        <v>120.90300000000001</v>
      </c>
      <c r="P32" s="161">
        <v>112.00900000000001</v>
      </c>
    </row>
    <row r="33" spans="1:16" x14ac:dyDescent="0.2">
      <c r="A33" s="178" t="s">
        <v>218</v>
      </c>
      <c r="B33" s="181">
        <v>5.76</v>
      </c>
      <c r="C33" s="158">
        <v>5.76</v>
      </c>
      <c r="D33" s="159">
        <v>5.76</v>
      </c>
      <c r="E33" s="157">
        <v>715.17299999999989</v>
      </c>
      <c r="F33" s="182">
        <v>672.529</v>
      </c>
      <c r="G33" s="159">
        <v>676.03700000000003</v>
      </c>
      <c r="H33" s="157">
        <v>9.0680000000000014</v>
      </c>
      <c r="I33" s="158">
        <v>8.827</v>
      </c>
      <c r="J33" s="159">
        <v>9.17</v>
      </c>
      <c r="K33" s="157">
        <v>706.1049999999999</v>
      </c>
      <c r="L33" s="182">
        <v>663.702</v>
      </c>
      <c r="M33" s="159">
        <v>666.86700000000008</v>
      </c>
      <c r="N33" s="157">
        <v>703.85500000000002</v>
      </c>
      <c r="O33" s="179">
        <v>661.6389999999999</v>
      </c>
      <c r="P33" s="179">
        <v>664.75500000000011</v>
      </c>
    </row>
    <row r="34" spans="1:16" x14ac:dyDescent="0.2">
      <c r="A34" s="178" t="s">
        <v>220</v>
      </c>
      <c r="B34" s="181">
        <v>57.879999999999995</v>
      </c>
      <c r="C34" s="158">
        <v>57.879999999999995</v>
      </c>
      <c r="D34" s="159">
        <v>57.879999999999995</v>
      </c>
      <c r="E34" s="157">
        <v>7560.7220000000016</v>
      </c>
      <c r="F34" s="182">
        <v>8049.7309999999989</v>
      </c>
      <c r="G34" s="159">
        <v>7200.1399999999994</v>
      </c>
      <c r="H34" s="157">
        <v>66.062000000000012</v>
      </c>
      <c r="I34" s="158">
        <v>75.40100000000001</v>
      </c>
      <c r="J34" s="159">
        <v>69.804999999999993</v>
      </c>
      <c r="K34" s="157">
        <v>7494.6600000000017</v>
      </c>
      <c r="L34" s="182">
        <v>7974.329999999999</v>
      </c>
      <c r="M34" s="159">
        <v>7130.3349999999991</v>
      </c>
      <c r="N34" s="157">
        <v>7495.2630000000017</v>
      </c>
      <c r="O34" s="179">
        <v>7974.5789999999988</v>
      </c>
      <c r="P34" s="179">
        <v>7130.6360000000013</v>
      </c>
    </row>
    <row r="35" spans="1:16" x14ac:dyDescent="0.2">
      <c r="A35" s="178" t="s">
        <v>221</v>
      </c>
      <c r="B35" s="181">
        <v>272.99000000000012</v>
      </c>
      <c r="C35" s="161">
        <v>272.99000000000012</v>
      </c>
      <c r="D35" s="162">
        <v>272.99000000000012</v>
      </c>
      <c r="E35" s="160">
        <v>40571.242999999959</v>
      </c>
      <c r="F35" s="161">
        <v>37615.222000000016</v>
      </c>
      <c r="G35" s="162">
        <v>32494.240000000002</v>
      </c>
      <c r="H35" s="160">
        <v>511.43499999999995</v>
      </c>
      <c r="I35" s="161">
        <v>437.54599999999982</v>
      </c>
      <c r="J35" s="162">
        <v>421.42500000000013</v>
      </c>
      <c r="K35" s="160">
        <v>40059.807999999961</v>
      </c>
      <c r="L35" s="161">
        <v>37177.676000000014</v>
      </c>
      <c r="M35" s="162">
        <v>32072.815000000002</v>
      </c>
      <c r="N35" s="160">
        <v>40061.498999999996</v>
      </c>
      <c r="O35" s="161">
        <v>37175.672000000006</v>
      </c>
      <c r="P35" s="161">
        <v>32070.178000000004</v>
      </c>
    </row>
    <row r="36" spans="1:16" s="15" customFormat="1" ht="12.75" x14ac:dyDescent="0.2">
      <c r="A36" s="124" t="s">
        <v>277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112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75" t="s">
        <v>398</v>
      </c>
      <c r="B1" s="106"/>
      <c r="C1" s="106"/>
      <c r="D1" s="106"/>
      <c r="M1" s="129" t="str">
        <f>Titulní!A35</f>
        <v>II. čtvrtletí 2020</v>
      </c>
    </row>
    <row r="2" spans="1:13" ht="6" customHeight="1" x14ac:dyDescent="0.2"/>
    <row r="3" spans="1:13" ht="12.75" customHeight="1" x14ac:dyDescent="0.2">
      <c r="A3" s="493"/>
      <c r="B3" s="496" t="s">
        <v>19</v>
      </c>
      <c r="C3" s="497"/>
      <c r="D3" s="498"/>
      <c r="E3" s="496" t="s">
        <v>211</v>
      </c>
      <c r="F3" s="497"/>
      <c r="G3" s="498"/>
      <c r="H3" s="496" t="s">
        <v>213</v>
      </c>
      <c r="I3" s="497"/>
      <c r="J3" s="498"/>
      <c r="K3" s="496" t="s">
        <v>6</v>
      </c>
      <c r="L3" s="497"/>
      <c r="M3" s="497"/>
    </row>
    <row r="4" spans="1:13" ht="12.75" customHeight="1" x14ac:dyDescent="0.2">
      <c r="A4" s="494"/>
      <c r="B4" s="468" t="s">
        <v>116</v>
      </c>
      <c r="C4" s="469"/>
      <c r="D4" s="470"/>
      <c r="E4" s="486" t="s">
        <v>116</v>
      </c>
      <c r="F4" s="487"/>
      <c r="G4" s="495"/>
      <c r="H4" s="486" t="s">
        <v>116</v>
      </c>
      <c r="I4" s="487"/>
      <c r="J4" s="495"/>
      <c r="K4" s="486" t="s">
        <v>116</v>
      </c>
      <c r="L4" s="487"/>
      <c r="M4" s="487"/>
    </row>
    <row r="5" spans="1:13" ht="12.75" customHeight="1" x14ac:dyDescent="0.2">
      <c r="A5" s="176"/>
      <c r="B5" s="134" t="s">
        <v>65</v>
      </c>
      <c r="C5" s="135" t="s">
        <v>66</v>
      </c>
      <c r="D5" s="136" t="s">
        <v>67</v>
      </c>
      <c r="E5" s="134" t="s">
        <v>65</v>
      </c>
      <c r="F5" s="135" t="s">
        <v>66</v>
      </c>
      <c r="G5" s="136" t="s">
        <v>67</v>
      </c>
      <c r="H5" s="134" t="s">
        <v>65</v>
      </c>
      <c r="I5" s="135" t="s">
        <v>66</v>
      </c>
      <c r="J5" s="136" t="s">
        <v>67</v>
      </c>
      <c r="K5" s="134" t="s">
        <v>65</v>
      </c>
      <c r="L5" s="135" t="s">
        <v>66</v>
      </c>
      <c r="M5" s="409" t="s">
        <v>67</v>
      </c>
    </row>
    <row r="6" spans="1:13" ht="12.75" customHeight="1" x14ac:dyDescent="0.2">
      <c r="A6" s="488" t="s">
        <v>164</v>
      </c>
      <c r="B6" s="451">
        <f>SUM(B7:D7)</f>
        <v>614242.99399999995</v>
      </c>
      <c r="C6" s="452"/>
      <c r="D6" s="453"/>
      <c r="E6" s="451">
        <f>SUM(E7:G7)</f>
        <v>44202.042999999998</v>
      </c>
      <c r="F6" s="452"/>
      <c r="G6" s="453"/>
      <c r="H6" s="451">
        <f>SUM(H7:J7)</f>
        <v>19644.471000000001</v>
      </c>
      <c r="I6" s="452"/>
      <c r="J6" s="453"/>
      <c r="K6" s="451">
        <f>SUM(K7:M7)</f>
        <v>570040.951</v>
      </c>
      <c r="L6" s="452"/>
      <c r="M6" s="452"/>
    </row>
    <row r="7" spans="1:13" x14ac:dyDescent="0.2">
      <c r="A7" s="489"/>
      <c r="B7" s="276">
        <f>SUM(B8:B14)</f>
        <v>200574.557</v>
      </c>
      <c r="C7" s="177">
        <f t="shared" ref="C7:M7" si="0">SUM(C8:C14)</f>
        <v>208412.51800000001</v>
      </c>
      <c r="D7" s="277">
        <f t="shared" si="0"/>
        <v>205255.91899999997</v>
      </c>
      <c r="E7" s="276">
        <f t="shared" si="0"/>
        <v>14315.003999999997</v>
      </c>
      <c r="F7" s="177">
        <f t="shared" si="0"/>
        <v>14761.812999999998</v>
      </c>
      <c r="G7" s="277">
        <f t="shared" si="0"/>
        <v>15125.226000000004</v>
      </c>
      <c r="H7" s="276">
        <f t="shared" si="0"/>
        <v>6935.2680000000009</v>
      </c>
      <c r="I7" s="177">
        <f t="shared" si="0"/>
        <v>7059.2079999999996</v>
      </c>
      <c r="J7" s="277">
        <f t="shared" si="0"/>
        <v>5649.9949999999999</v>
      </c>
      <c r="K7" s="276">
        <f t="shared" si="0"/>
        <v>186259.55300000001</v>
      </c>
      <c r="L7" s="177">
        <f t="shared" si="0"/>
        <v>193650.70500000002</v>
      </c>
      <c r="M7" s="177">
        <f t="shared" si="0"/>
        <v>190130.69299999997</v>
      </c>
    </row>
    <row r="8" spans="1:13" x14ac:dyDescent="0.2">
      <c r="A8" s="183" t="s">
        <v>89</v>
      </c>
      <c r="B8" s="160">
        <v>18332.942999999999</v>
      </c>
      <c r="C8" s="161">
        <v>19816.807000000001</v>
      </c>
      <c r="D8" s="162">
        <v>19759.937000000002</v>
      </c>
      <c r="E8" s="160">
        <v>2158.5659999999998</v>
      </c>
      <c r="F8" s="161">
        <v>2321.8530000000001</v>
      </c>
      <c r="G8" s="162">
        <v>2439.94</v>
      </c>
      <c r="H8" s="160">
        <v>399.09999999999997</v>
      </c>
      <c r="I8" s="161">
        <v>459.97499999999997</v>
      </c>
      <c r="J8" s="162">
        <v>178.80600000000001</v>
      </c>
      <c r="K8" s="160">
        <v>16174.377</v>
      </c>
      <c r="L8" s="161">
        <v>17494.954000000002</v>
      </c>
      <c r="M8" s="161">
        <v>17319.997000000003</v>
      </c>
    </row>
    <row r="9" spans="1:13" x14ac:dyDescent="0.2">
      <c r="A9" s="183" t="s">
        <v>189</v>
      </c>
      <c r="B9" s="157">
        <v>81828.81</v>
      </c>
      <c r="C9" s="158">
        <v>85672.07</v>
      </c>
      <c r="D9" s="159">
        <v>81980.86</v>
      </c>
      <c r="E9" s="157">
        <v>2000.64</v>
      </c>
      <c r="F9" s="158">
        <v>2027.92</v>
      </c>
      <c r="G9" s="159">
        <v>2042.5900000000001</v>
      </c>
      <c r="H9" s="157">
        <v>3270.84</v>
      </c>
      <c r="I9" s="158">
        <v>3378.64</v>
      </c>
      <c r="J9" s="159">
        <v>3384.83</v>
      </c>
      <c r="K9" s="157">
        <v>79828.17</v>
      </c>
      <c r="L9" s="158">
        <v>83644.150000000009</v>
      </c>
      <c r="M9" s="179">
        <v>79938.27</v>
      </c>
    </row>
    <row r="10" spans="1:13" x14ac:dyDescent="0.2">
      <c r="A10" s="183" t="s">
        <v>90</v>
      </c>
      <c r="B10" s="157">
        <v>107.75999999999999</v>
      </c>
      <c r="C10" s="158">
        <v>49.87</v>
      </c>
      <c r="D10" s="159">
        <v>74.837999999999994</v>
      </c>
      <c r="E10" s="157">
        <v>0.84700000000000009</v>
      </c>
      <c r="F10" s="158">
        <v>0.28800000000000003</v>
      </c>
      <c r="G10" s="159">
        <v>6.4429999999999996</v>
      </c>
      <c r="H10" s="157">
        <v>0.09</v>
      </c>
      <c r="I10" s="158">
        <v>0.02</v>
      </c>
      <c r="J10" s="159">
        <v>0.31</v>
      </c>
      <c r="K10" s="157">
        <v>106.913</v>
      </c>
      <c r="L10" s="158">
        <v>49.582000000000001</v>
      </c>
      <c r="M10" s="179">
        <v>68.394999999999996</v>
      </c>
    </row>
    <row r="11" spans="1:13" x14ac:dyDescent="0.2">
      <c r="A11" s="183" t="s">
        <v>91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79">
        <v>0</v>
      </c>
    </row>
    <row r="12" spans="1:13" x14ac:dyDescent="0.2">
      <c r="A12" s="183" t="s">
        <v>92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79">
        <v>0</v>
      </c>
    </row>
    <row r="13" spans="1:13" x14ac:dyDescent="0.2">
      <c r="A13" s="184" t="s">
        <v>93</v>
      </c>
      <c r="B13" s="157">
        <v>91692.90800000001</v>
      </c>
      <c r="C13" s="158">
        <v>96367.893000000011</v>
      </c>
      <c r="D13" s="159">
        <v>95389.033999999956</v>
      </c>
      <c r="E13" s="157">
        <v>9446.0419999999976</v>
      </c>
      <c r="F13" s="158">
        <v>9854.3949999999986</v>
      </c>
      <c r="G13" s="159">
        <v>9937.7060000000019</v>
      </c>
      <c r="H13" s="157">
        <v>3184.7049999999999</v>
      </c>
      <c r="I13" s="158">
        <v>3155.1869999999994</v>
      </c>
      <c r="J13" s="159">
        <v>2043.2130000000002</v>
      </c>
      <c r="K13" s="157">
        <v>82246.866000000009</v>
      </c>
      <c r="L13" s="158">
        <v>86513.498000000007</v>
      </c>
      <c r="M13" s="179">
        <v>85451.32799999995</v>
      </c>
    </row>
    <row r="14" spans="1:13" ht="24" x14ac:dyDescent="0.2">
      <c r="A14" s="184" t="s">
        <v>179</v>
      </c>
      <c r="B14" s="160">
        <v>8612.1360000000004</v>
      </c>
      <c r="C14" s="161">
        <v>6505.8779999999997</v>
      </c>
      <c r="D14" s="162">
        <v>8051.2500000000009</v>
      </c>
      <c r="E14" s="160">
        <v>708.90899999999999</v>
      </c>
      <c r="F14" s="161">
        <v>557.35699999999997</v>
      </c>
      <c r="G14" s="162">
        <v>698.54700000000003</v>
      </c>
      <c r="H14" s="160">
        <v>80.532999999999987</v>
      </c>
      <c r="I14" s="161">
        <v>65.38600000000001</v>
      </c>
      <c r="J14" s="162">
        <v>42.836000000000006</v>
      </c>
      <c r="K14" s="160">
        <v>7903.2270000000008</v>
      </c>
      <c r="L14" s="161">
        <v>5948.5209999999997</v>
      </c>
      <c r="M14" s="161">
        <v>7352.7030000000013</v>
      </c>
    </row>
    <row r="15" spans="1:13" s="15" customFormat="1" ht="11.25" x14ac:dyDescent="0.2">
      <c r="M15" s="14" t="s">
        <v>111</v>
      </c>
    </row>
    <row r="16" spans="1:13" ht="11.25" customHeight="1" x14ac:dyDescent="0.2">
      <c r="A16" s="26" t="s">
        <v>89</v>
      </c>
      <c r="B16" s="32">
        <f>SUM(B8:D8)/$B$6</f>
        <v>9.4278140028732679E-2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189</v>
      </c>
      <c r="B17" s="32">
        <f t="shared" ref="B17:B22" si="1">SUM(B9:D9)/$B$6</f>
        <v>0.40616131146300061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90</v>
      </c>
      <c r="B18" s="32">
        <f t="shared" si="1"/>
        <v>3.7846259911920139E-4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91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92</v>
      </c>
      <c r="B20" s="32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93</v>
      </c>
      <c r="B21" s="32">
        <f t="shared" si="1"/>
        <v>0.46146205617120967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179</v>
      </c>
      <c r="B22" s="32">
        <f t="shared" si="1"/>
        <v>3.7720029737937887E-2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75"/>
      <c r="B24" s="106"/>
      <c r="C24" s="106"/>
      <c r="D24" s="106"/>
      <c r="N24" s="411"/>
      <c r="O24" s="9"/>
      <c r="P24" s="9"/>
      <c r="Q24" s="9"/>
      <c r="R24" s="9"/>
      <c r="S24" s="9"/>
    </row>
    <row r="25" spans="1:19" ht="4.5" customHeight="1" x14ac:dyDescent="0.2">
      <c r="N25" s="411"/>
      <c r="O25" s="9"/>
      <c r="P25" s="9"/>
      <c r="Q25" s="9"/>
      <c r="R25" s="9"/>
      <c r="S25" s="9"/>
    </row>
    <row r="26" spans="1:19" ht="13.5" customHeight="1" x14ac:dyDescent="0.2">
      <c r="A26" s="493"/>
      <c r="B26" s="496" t="s">
        <v>19</v>
      </c>
      <c r="C26" s="497"/>
      <c r="D26" s="498"/>
      <c r="E26" s="496" t="s">
        <v>211</v>
      </c>
      <c r="F26" s="497"/>
      <c r="G26" s="498"/>
      <c r="H26" s="496" t="s">
        <v>213</v>
      </c>
      <c r="I26" s="497"/>
      <c r="J26" s="498"/>
      <c r="K26" s="496" t="s">
        <v>6</v>
      </c>
      <c r="L26" s="497"/>
      <c r="M26" s="497"/>
      <c r="N26" s="411"/>
      <c r="O26" s="9"/>
      <c r="P26" s="9"/>
      <c r="Q26" s="9"/>
      <c r="R26" s="9"/>
      <c r="S26" s="9"/>
    </row>
    <row r="27" spans="1:19" ht="12.75" customHeight="1" x14ac:dyDescent="0.2">
      <c r="A27" s="494"/>
      <c r="B27" s="468" t="s">
        <v>116</v>
      </c>
      <c r="C27" s="469"/>
      <c r="D27" s="470"/>
      <c r="E27" s="486" t="s">
        <v>116</v>
      </c>
      <c r="F27" s="487"/>
      <c r="G27" s="495"/>
      <c r="H27" s="486" t="s">
        <v>116</v>
      </c>
      <c r="I27" s="487"/>
      <c r="J27" s="495"/>
      <c r="K27" s="486" t="s">
        <v>116</v>
      </c>
      <c r="L27" s="487"/>
      <c r="M27" s="487"/>
      <c r="N27" s="411"/>
      <c r="O27" s="9"/>
      <c r="P27" s="9"/>
      <c r="Q27" s="9"/>
      <c r="R27" s="9"/>
      <c r="S27" s="9"/>
    </row>
    <row r="28" spans="1:19" ht="12.75" customHeight="1" x14ac:dyDescent="0.2">
      <c r="A28" s="176"/>
      <c r="B28" s="134" t="s">
        <v>65</v>
      </c>
      <c r="C28" s="135" t="s">
        <v>66</v>
      </c>
      <c r="D28" s="136" t="s">
        <v>67</v>
      </c>
      <c r="E28" s="134" t="s">
        <v>65</v>
      </c>
      <c r="F28" s="135" t="s">
        <v>66</v>
      </c>
      <c r="G28" s="136" t="s">
        <v>67</v>
      </c>
      <c r="H28" s="134" t="s">
        <v>65</v>
      </c>
      <c r="I28" s="135" t="s">
        <v>66</v>
      </c>
      <c r="J28" s="136" t="s">
        <v>67</v>
      </c>
      <c r="K28" s="134" t="s">
        <v>65</v>
      </c>
      <c r="L28" s="135" t="s">
        <v>66</v>
      </c>
      <c r="M28" s="409" t="s">
        <v>67</v>
      </c>
      <c r="N28" s="411"/>
      <c r="O28" s="9"/>
      <c r="P28" s="9"/>
      <c r="Q28" s="9"/>
      <c r="R28" s="9"/>
      <c r="S28" s="9"/>
    </row>
    <row r="29" spans="1:19" ht="12.75" customHeight="1" x14ac:dyDescent="0.2">
      <c r="A29" s="488" t="s">
        <v>163</v>
      </c>
      <c r="B29" s="451">
        <f>SUM(B30:D30)</f>
        <v>636884.26799999992</v>
      </c>
      <c r="C29" s="452"/>
      <c r="D29" s="453"/>
      <c r="E29" s="451">
        <f>SUM(E30:G30)</f>
        <v>47522.608999999997</v>
      </c>
      <c r="F29" s="452"/>
      <c r="G29" s="453"/>
      <c r="H29" s="451">
        <f>SUM(H30:J30)</f>
        <v>6255.4180000000006</v>
      </c>
      <c r="I29" s="452"/>
      <c r="J29" s="453"/>
      <c r="K29" s="451">
        <f>SUM(K30:M30)</f>
        <v>589361.65899999999</v>
      </c>
      <c r="L29" s="452"/>
      <c r="M29" s="452"/>
      <c r="N29" s="411"/>
      <c r="O29" s="9"/>
      <c r="P29" s="9"/>
      <c r="Q29" s="9"/>
      <c r="R29" s="9"/>
      <c r="S29" s="9"/>
    </row>
    <row r="30" spans="1:19" ht="12.75" customHeight="1" x14ac:dyDescent="0.2">
      <c r="A30" s="489"/>
      <c r="B30" s="276">
        <f>SUM(B31:B33)</f>
        <v>213968.15400000001</v>
      </c>
      <c r="C30" s="177">
        <f t="shared" ref="C30:M30" si="2">SUM(C31:C33)</f>
        <v>216685.29000000004</v>
      </c>
      <c r="D30" s="277">
        <f t="shared" si="2"/>
        <v>206230.82399999996</v>
      </c>
      <c r="E30" s="276">
        <f t="shared" si="2"/>
        <v>15641.159999999994</v>
      </c>
      <c r="F30" s="177">
        <f t="shared" si="2"/>
        <v>16060.868999999999</v>
      </c>
      <c r="G30" s="277">
        <f t="shared" si="2"/>
        <v>15820.579999999998</v>
      </c>
      <c r="H30" s="276">
        <f t="shared" si="2"/>
        <v>2008.6470000000004</v>
      </c>
      <c r="I30" s="177">
        <f t="shared" si="2"/>
        <v>2277.471</v>
      </c>
      <c r="J30" s="277">
        <f t="shared" si="2"/>
        <v>1969.3</v>
      </c>
      <c r="K30" s="276">
        <f t="shared" si="2"/>
        <v>198326.99400000001</v>
      </c>
      <c r="L30" s="177">
        <f t="shared" si="2"/>
        <v>200624.42100000006</v>
      </c>
      <c r="M30" s="177">
        <f t="shared" si="2"/>
        <v>190410.24399999998</v>
      </c>
      <c r="N30" s="411"/>
      <c r="O30" s="9"/>
      <c r="P30" s="9"/>
      <c r="Q30" s="9"/>
      <c r="R30" s="9"/>
      <c r="S30" s="9"/>
    </row>
    <row r="31" spans="1:19" ht="12.75" customHeight="1" x14ac:dyDescent="0.2">
      <c r="A31" s="183" t="s">
        <v>113</v>
      </c>
      <c r="B31" s="160">
        <v>6252.8940000000021</v>
      </c>
      <c r="C31" s="161">
        <v>6494.3680000000013</v>
      </c>
      <c r="D31" s="162">
        <v>6922.9440000000013</v>
      </c>
      <c r="E31" s="160">
        <v>431.4430000000001</v>
      </c>
      <c r="F31" s="161">
        <v>417.75800000000004</v>
      </c>
      <c r="G31" s="162">
        <v>474.685</v>
      </c>
      <c r="H31" s="160">
        <v>0</v>
      </c>
      <c r="I31" s="161">
        <v>0</v>
      </c>
      <c r="J31" s="162">
        <v>0</v>
      </c>
      <c r="K31" s="160">
        <v>5821.4510000000018</v>
      </c>
      <c r="L31" s="161">
        <v>6076.6100000000015</v>
      </c>
      <c r="M31" s="161">
        <v>6448.2590000000009</v>
      </c>
      <c r="N31" s="411"/>
      <c r="O31" s="9"/>
      <c r="P31" s="9"/>
      <c r="Q31" s="9"/>
      <c r="R31" s="9"/>
      <c r="S31" s="9"/>
    </row>
    <row r="32" spans="1:19" ht="12.75" customHeight="1" x14ac:dyDescent="0.2">
      <c r="A32" s="183" t="s">
        <v>114</v>
      </c>
      <c r="B32" s="157">
        <v>9485.1809999999987</v>
      </c>
      <c r="C32" s="158">
        <v>9970.5210000000043</v>
      </c>
      <c r="D32" s="159">
        <v>9422.5349999999926</v>
      </c>
      <c r="E32" s="157">
        <v>814.16599999999971</v>
      </c>
      <c r="F32" s="158">
        <v>825.97699999999975</v>
      </c>
      <c r="G32" s="159">
        <v>833.05799999999988</v>
      </c>
      <c r="H32" s="157">
        <v>331.81300000000005</v>
      </c>
      <c r="I32" s="158">
        <v>346.49999999999994</v>
      </c>
      <c r="J32" s="159">
        <v>328.875</v>
      </c>
      <c r="K32" s="157">
        <v>8671.0149999999994</v>
      </c>
      <c r="L32" s="158">
        <v>9144.5440000000053</v>
      </c>
      <c r="M32" s="179">
        <v>8589.4769999999935</v>
      </c>
      <c r="N32" s="411"/>
      <c r="O32" s="9"/>
      <c r="P32" s="9"/>
      <c r="Q32" s="9"/>
      <c r="R32" s="9"/>
      <c r="S32" s="9"/>
    </row>
    <row r="33" spans="1:19" ht="13.5" customHeight="1" x14ac:dyDescent="0.2">
      <c r="A33" s="184" t="s">
        <v>115</v>
      </c>
      <c r="B33" s="160">
        <v>198230.079</v>
      </c>
      <c r="C33" s="161">
        <v>200220.40100000004</v>
      </c>
      <c r="D33" s="162">
        <v>189885.34499999997</v>
      </c>
      <c r="E33" s="160">
        <v>14395.550999999994</v>
      </c>
      <c r="F33" s="161">
        <v>14817.133999999998</v>
      </c>
      <c r="G33" s="162">
        <v>14512.836999999998</v>
      </c>
      <c r="H33" s="160">
        <v>1676.8340000000003</v>
      </c>
      <c r="I33" s="161">
        <v>1930.9710000000002</v>
      </c>
      <c r="J33" s="162">
        <v>1640.425</v>
      </c>
      <c r="K33" s="160">
        <v>183834.52799999999</v>
      </c>
      <c r="L33" s="161">
        <v>185403.26700000005</v>
      </c>
      <c r="M33" s="161">
        <v>175372.50799999997</v>
      </c>
      <c r="N33" s="411"/>
      <c r="O33" s="9"/>
      <c r="P33" s="9"/>
      <c r="Q33" s="9"/>
      <c r="R33" s="9"/>
      <c r="S33" s="9"/>
    </row>
    <row r="34" spans="1:19" s="15" customFormat="1" ht="11.25" x14ac:dyDescent="0.2">
      <c r="M34" s="14" t="s">
        <v>111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113</v>
      </c>
      <c r="B37" s="32">
        <f>SUM(B31:D31)/$B$29</f>
        <v>3.0885055556121865E-2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114</v>
      </c>
      <c r="B38" s="32">
        <f>SUM(B32:D32)/$B$29</f>
        <v>4.5342990007723037E-2</v>
      </c>
      <c r="N38" s="9"/>
      <c r="O38" s="9"/>
      <c r="P38" s="9"/>
      <c r="Q38" s="9"/>
      <c r="R38" s="9"/>
      <c r="S38" s="9"/>
    </row>
    <row r="39" spans="1:19" x14ac:dyDescent="0.2">
      <c r="A39" s="26" t="s">
        <v>115</v>
      </c>
      <c r="B39" s="32">
        <f>SUM(B33:D33)/$B$29</f>
        <v>0.92377195443615512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80" t="s">
        <v>400</v>
      </c>
      <c r="B1" s="410"/>
      <c r="C1" s="410"/>
      <c r="D1" s="410"/>
      <c r="M1" s="129" t="str">
        <f>Titulní!A35</f>
        <v>II. čtvrtletí 2020</v>
      </c>
    </row>
    <row r="2" spans="1:13" ht="6" customHeight="1" x14ac:dyDescent="0.2"/>
    <row r="3" spans="1:13" ht="16.5" customHeight="1" x14ac:dyDescent="0.2">
      <c r="A3" s="454"/>
      <c r="B3" s="456" t="s">
        <v>187</v>
      </c>
      <c r="C3" s="457"/>
      <c r="D3" s="458"/>
      <c r="E3" s="456" t="s">
        <v>194</v>
      </c>
      <c r="F3" s="457"/>
      <c r="G3" s="458"/>
      <c r="H3" s="456" t="s">
        <v>188</v>
      </c>
      <c r="I3" s="457"/>
      <c r="J3" s="458"/>
      <c r="K3" s="456" t="s">
        <v>181</v>
      </c>
      <c r="L3" s="457"/>
      <c r="M3" s="499"/>
    </row>
    <row r="4" spans="1:13" x14ac:dyDescent="0.2">
      <c r="A4" s="455"/>
      <c r="B4" s="134" t="s">
        <v>65</v>
      </c>
      <c r="C4" s="135" t="s">
        <v>66</v>
      </c>
      <c r="D4" s="136" t="s">
        <v>67</v>
      </c>
      <c r="E4" s="134" t="s">
        <v>65</v>
      </c>
      <c r="F4" s="135" t="s">
        <v>66</v>
      </c>
      <c r="G4" s="136" t="s">
        <v>67</v>
      </c>
      <c r="H4" s="134" t="s">
        <v>65</v>
      </c>
      <c r="I4" s="135" t="s">
        <v>66</v>
      </c>
      <c r="J4" s="136" t="s">
        <v>67</v>
      </c>
      <c r="K4" s="134" t="s">
        <v>65</v>
      </c>
      <c r="L4" s="135" t="s">
        <v>66</v>
      </c>
      <c r="M4" s="135" t="s">
        <v>67</v>
      </c>
    </row>
    <row r="5" spans="1:13" ht="12.75" customHeight="1" x14ac:dyDescent="0.2">
      <c r="A5" s="449" t="s">
        <v>224</v>
      </c>
      <c r="B5" s="451">
        <f>SUM(B6:D6)</f>
        <v>373.46450899999996</v>
      </c>
      <c r="C5" s="452"/>
      <c r="D5" s="453"/>
      <c r="E5" s="451">
        <f>SUM(E6:G6)</f>
        <v>275.41233899999997</v>
      </c>
      <c r="F5" s="452"/>
      <c r="G5" s="453"/>
      <c r="H5" s="451">
        <f>SUM(H6:J6)</f>
        <v>1352.0060980000001</v>
      </c>
      <c r="I5" s="452"/>
      <c r="J5" s="453"/>
      <c r="K5" s="451">
        <f>SUM(K6:M6)</f>
        <v>2000.8829460000002</v>
      </c>
      <c r="L5" s="452"/>
      <c r="M5" s="452"/>
    </row>
    <row r="6" spans="1:13" x14ac:dyDescent="0.2">
      <c r="A6" s="450"/>
      <c r="B6" s="263">
        <f>SUM(B7:B18)</f>
        <v>132.50434199999998</v>
      </c>
      <c r="C6" s="264">
        <f t="shared" ref="C6:M6" si="0">SUM(C7:C18)</f>
        <v>125.657813</v>
      </c>
      <c r="D6" s="265">
        <f t="shared" si="0"/>
        <v>115.30235399999998</v>
      </c>
      <c r="E6" s="263">
        <f t="shared" si="0"/>
        <v>103.710363</v>
      </c>
      <c r="F6" s="264">
        <f t="shared" si="0"/>
        <v>94.412598999999972</v>
      </c>
      <c r="G6" s="265">
        <f t="shared" si="0"/>
        <v>77.289377000000002</v>
      </c>
      <c r="H6" s="263">
        <f t="shared" si="0"/>
        <v>546.69624399999998</v>
      </c>
      <c r="I6" s="264">
        <f t="shared" si="0"/>
        <v>472.44235900000007</v>
      </c>
      <c r="J6" s="265">
        <f t="shared" si="0"/>
        <v>332.86749500000002</v>
      </c>
      <c r="K6" s="263">
        <f t="shared" si="0"/>
        <v>782.91094899999985</v>
      </c>
      <c r="L6" s="264">
        <f t="shared" si="0"/>
        <v>692.51277100000016</v>
      </c>
      <c r="M6" s="264">
        <f t="shared" si="0"/>
        <v>525.45922600000006</v>
      </c>
    </row>
    <row r="7" spans="1:13" x14ac:dyDescent="0.2">
      <c r="A7" s="185" t="s">
        <v>164</v>
      </c>
      <c r="B7" s="188">
        <v>0.98808099999999988</v>
      </c>
      <c r="C7" s="189">
        <v>1.052</v>
      </c>
      <c r="D7" s="190">
        <v>0.55192000000000008</v>
      </c>
      <c r="E7" s="188">
        <v>4.5059970000000007</v>
      </c>
      <c r="F7" s="189">
        <v>4.3122309999999997</v>
      </c>
      <c r="G7" s="190">
        <v>1.6099030000000001</v>
      </c>
      <c r="H7" s="188">
        <v>105.98485900000001</v>
      </c>
      <c r="I7" s="189">
        <v>108.198211</v>
      </c>
      <c r="J7" s="190">
        <v>95.956585000000004</v>
      </c>
      <c r="K7" s="298">
        <v>111.47893700000002</v>
      </c>
      <c r="L7" s="270">
        <v>113.562442</v>
      </c>
      <c r="M7" s="270">
        <v>98.118408000000002</v>
      </c>
    </row>
    <row r="8" spans="1:13" x14ac:dyDescent="0.2">
      <c r="A8" s="186" t="s">
        <v>163</v>
      </c>
      <c r="B8" s="188">
        <v>96.093508999999941</v>
      </c>
      <c r="C8" s="191">
        <v>95.819022999999973</v>
      </c>
      <c r="D8" s="192">
        <v>90.310732000000002</v>
      </c>
      <c r="E8" s="188">
        <v>51.378819000000007</v>
      </c>
      <c r="F8" s="191">
        <v>51.624577999999993</v>
      </c>
      <c r="G8" s="192">
        <v>46.556191000000005</v>
      </c>
      <c r="H8" s="188">
        <v>3.0654020000000002</v>
      </c>
      <c r="I8" s="191">
        <v>3.2292020000000003</v>
      </c>
      <c r="J8" s="192">
        <v>0.35148000000000001</v>
      </c>
      <c r="K8" s="298">
        <v>150.53772999999995</v>
      </c>
      <c r="L8" s="270">
        <v>150.67280299999996</v>
      </c>
      <c r="M8" s="270">
        <v>137.21840300000002</v>
      </c>
    </row>
    <row r="9" spans="1:13" x14ac:dyDescent="0.2">
      <c r="A9" s="186" t="s">
        <v>162</v>
      </c>
      <c r="B9" s="188">
        <v>1.6265000000000002E-2</v>
      </c>
      <c r="C9" s="191">
        <v>0</v>
      </c>
      <c r="D9" s="192">
        <v>0</v>
      </c>
      <c r="E9" s="188">
        <v>1.4706060000000001</v>
      </c>
      <c r="F9" s="191">
        <v>0.493952</v>
      </c>
      <c r="G9" s="192">
        <v>1.6312E-2</v>
      </c>
      <c r="H9" s="188">
        <v>66.231950999999981</v>
      </c>
      <c r="I9" s="191">
        <v>51.792580000000001</v>
      </c>
      <c r="J9" s="192">
        <v>25.972501000000001</v>
      </c>
      <c r="K9" s="298">
        <v>67.718821999999975</v>
      </c>
      <c r="L9" s="270">
        <v>52.286532000000001</v>
      </c>
      <c r="M9" s="270">
        <v>25.988813</v>
      </c>
    </row>
    <row r="10" spans="1:13" x14ac:dyDescent="0.2">
      <c r="A10" s="186" t="s">
        <v>161</v>
      </c>
      <c r="B10" s="188">
        <v>0.40335100000000002</v>
      </c>
      <c r="C10" s="191">
        <v>0.15745600000000001</v>
      </c>
      <c r="D10" s="192">
        <v>4.9610000000000001E-3</v>
      </c>
      <c r="E10" s="188">
        <v>0.62061299999999997</v>
      </c>
      <c r="F10" s="191">
        <v>0.57395200000000002</v>
      </c>
      <c r="G10" s="192">
        <v>0.510795</v>
      </c>
      <c r="H10" s="188">
        <v>283.22805700000004</v>
      </c>
      <c r="I10" s="191">
        <v>246.65716300000003</v>
      </c>
      <c r="J10" s="192">
        <v>161.40940400000002</v>
      </c>
      <c r="K10" s="298">
        <v>284.25202100000001</v>
      </c>
      <c r="L10" s="270">
        <v>247.38857100000001</v>
      </c>
      <c r="M10" s="270">
        <v>161.92516000000003</v>
      </c>
    </row>
    <row r="11" spans="1:13" x14ac:dyDescent="0.2">
      <c r="A11" s="186" t="s">
        <v>160</v>
      </c>
      <c r="B11" s="188">
        <v>0</v>
      </c>
      <c r="C11" s="191">
        <v>0</v>
      </c>
      <c r="D11" s="192">
        <v>0</v>
      </c>
      <c r="E11" s="188">
        <v>0</v>
      </c>
      <c r="F11" s="191">
        <v>0</v>
      </c>
      <c r="G11" s="192">
        <v>0</v>
      </c>
      <c r="H11" s="188">
        <v>0</v>
      </c>
      <c r="I11" s="191">
        <v>0</v>
      </c>
      <c r="J11" s="192">
        <v>0</v>
      </c>
      <c r="K11" s="298">
        <v>0</v>
      </c>
      <c r="L11" s="270">
        <v>0</v>
      </c>
      <c r="M11" s="270">
        <v>0</v>
      </c>
    </row>
    <row r="12" spans="1:13" x14ac:dyDescent="0.2">
      <c r="A12" s="186" t="s">
        <v>159</v>
      </c>
      <c r="B12" s="188">
        <v>0</v>
      </c>
      <c r="C12" s="191">
        <v>0</v>
      </c>
      <c r="D12" s="192">
        <v>0</v>
      </c>
      <c r="E12" s="188">
        <v>1.378992</v>
      </c>
      <c r="F12" s="191">
        <v>0.88809000000000005</v>
      </c>
      <c r="G12" s="192">
        <v>0.76348900000000008</v>
      </c>
      <c r="H12" s="188">
        <v>1.849</v>
      </c>
      <c r="I12" s="191">
        <v>0.96599999999999997</v>
      </c>
      <c r="J12" s="192">
        <v>1.429</v>
      </c>
      <c r="K12" s="298">
        <v>3.227992</v>
      </c>
      <c r="L12" s="270">
        <v>1.85409</v>
      </c>
      <c r="M12" s="270">
        <v>2.1924890000000001</v>
      </c>
    </row>
    <row r="13" spans="1:13" x14ac:dyDescent="0.2">
      <c r="A13" s="186" t="s">
        <v>158</v>
      </c>
      <c r="B13" s="188">
        <v>0</v>
      </c>
      <c r="C13" s="191">
        <v>0</v>
      </c>
      <c r="D13" s="192">
        <v>0</v>
      </c>
      <c r="E13" s="188">
        <v>1.972</v>
      </c>
      <c r="F13" s="191">
        <v>0</v>
      </c>
      <c r="G13" s="192">
        <v>0.56000000000000005</v>
      </c>
      <c r="H13" s="188">
        <v>0.486622</v>
      </c>
      <c r="I13" s="191">
        <v>4.6646E-2</v>
      </c>
      <c r="J13" s="192">
        <v>2.9829000000000001E-2</v>
      </c>
      <c r="K13" s="298">
        <v>2.4586220000000001</v>
      </c>
      <c r="L13" s="270">
        <v>4.6646E-2</v>
      </c>
      <c r="M13" s="270">
        <v>0.58982900000000005</v>
      </c>
    </row>
    <row r="14" spans="1:13" x14ac:dyDescent="0.2">
      <c r="A14" s="186" t="s">
        <v>157</v>
      </c>
      <c r="B14" s="188">
        <v>0.17484200000000003</v>
      </c>
      <c r="C14" s="191">
        <v>0.226633</v>
      </c>
      <c r="D14" s="192">
        <v>0.18859999999999999</v>
      </c>
      <c r="E14" s="188">
        <v>1.1778</v>
      </c>
      <c r="F14" s="191">
        <v>0.54779999999999995</v>
      </c>
      <c r="G14" s="192">
        <v>1.7527999999999999</v>
      </c>
      <c r="H14" s="188">
        <v>7.9034420000000001</v>
      </c>
      <c r="I14" s="191">
        <v>8.267024000000001</v>
      </c>
      <c r="J14" s="192">
        <v>9.8049320000000009</v>
      </c>
      <c r="K14" s="298">
        <v>9.2560839999999995</v>
      </c>
      <c r="L14" s="270">
        <v>9.0414570000000012</v>
      </c>
      <c r="M14" s="270">
        <v>11.746332000000001</v>
      </c>
    </row>
    <row r="15" spans="1:13" x14ac:dyDescent="0.2">
      <c r="A15" s="186" t="s">
        <v>156</v>
      </c>
      <c r="B15" s="188">
        <v>0.155894</v>
      </c>
      <c r="C15" s="191">
        <v>0.120467</v>
      </c>
      <c r="D15" s="192">
        <v>0.11844400000000001</v>
      </c>
      <c r="E15" s="188">
        <v>4.3626550000000002</v>
      </c>
      <c r="F15" s="191">
        <v>3.8178590000000003</v>
      </c>
      <c r="G15" s="192">
        <v>1.9557450000000001</v>
      </c>
      <c r="H15" s="188">
        <v>16.622405999999998</v>
      </c>
      <c r="I15" s="191">
        <v>16.834192999999999</v>
      </c>
      <c r="J15" s="192">
        <v>16.320965000000001</v>
      </c>
      <c r="K15" s="298">
        <v>21.140954999999998</v>
      </c>
      <c r="L15" s="270">
        <v>20.772518999999999</v>
      </c>
      <c r="M15" s="270">
        <v>18.395154000000002</v>
      </c>
    </row>
    <row r="16" spans="1:13" x14ac:dyDescent="0.2">
      <c r="A16" s="186" t="s">
        <v>14</v>
      </c>
      <c r="B16" s="188">
        <v>0</v>
      </c>
      <c r="C16" s="191">
        <v>0</v>
      </c>
      <c r="D16" s="192">
        <v>0</v>
      </c>
      <c r="E16" s="188">
        <v>0</v>
      </c>
      <c r="F16" s="191">
        <v>0</v>
      </c>
      <c r="G16" s="192">
        <v>0</v>
      </c>
      <c r="H16" s="188">
        <v>0</v>
      </c>
      <c r="I16" s="191">
        <v>0</v>
      </c>
      <c r="J16" s="192">
        <v>0</v>
      </c>
      <c r="K16" s="298">
        <v>0</v>
      </c>
      <c r="L16" s="270">
        <v>0</v>
      </c>
      <c r="M16" s="270">
        <v>0</v>
      </c>
    </row>
    <row r="17" spans="1:13" x14ac:dyDescent="0.2">
      <c r="A17" s="186" t="s">
        <v>155</v>
      </c>
      <c r="B17" s="188">
        <v>0.39352200000000004</v>
      </c>
      <c r="C17" s="191">
        <v>0.39822200000000002</v>
      </c>
      <c r="D17" s="192">
        <v>0.35290799999999994</v>
      </c>
      <c r="E17" s="188">
        <v>7.5280999999999987E-2</v>
      </c>
      <c r="F17" s="191">
        <v>8.4499999999999992E-3</v>
      </c>
      <c r="G17" s="192">
        <v>8.2300000000000012E-3</v>
      </c>
      <c r="H17" s="188">
        <v>5.0192999999999995E-2</v>
      </c>
      <c r="I17" s="191">
        <v>5.0900000000000008E-2</v>
      </c>
      <c r="J17" s="192">
        <v>0.13623500000000002</v>
      </c>
      <c r="K17" s="298">
        <v>0.51899600000000001</v>
      </c>
      <c r="L17" s="270">
        <v>0.45757200000000003</v>
      </c>
      <c r="M17" s="270">
        <v>0.49737299999999995</v>
      </c>
    </row>
    <row r="18" spans="1:13" x14ac:dyDescent="0.2">
      <c r="A18" s="187" t="s">
        <v>154</v>
      </c>
      <c r="B18" s="188">
        <v>34.278878000000034</v>
      </c>
      <c r="C18" s="189">
        <v>27.884012000000006</v>
      </c>
      <c r="D18" s="190">
        <v>23.774788999999995</v>
      </c>
      <c r="E18" s="188">
        <v>36.767599999999995</v>
      </c>
      <c r="F18" s="189">
        <v>32.145686999999988</v>
      </c>
      <c r="G18" s="190">
        <v>23.555911999999999</v>
      </c>
      <c r="H18" s="188">
        <v>61.274312000000002</v>
      </c>
      <c r="I18" s="189">
        <v>36.400440000000003</v>
      </c>
      <c r="J18" s="190">
        <v>21.456564</v>
      </c>
      <c r="K18" s="298">
        <v>132.32079000000004</v>
      </c>
      <c r="L18" s="270">
        <v>96.430138999999997</v>
      </c>
      <c r="M18" s="270">
        <v>68.787264999999991</v>
      </c>
    </row>
    <row r="19" spans="1:13" s="64" customFormat="1" ht="13.5" customHeight="1" x14ac:dyDescent="0.25">
      <c r="A19" s="299" t="s">
        <v>249</v>
      </c>
      <c r="B19" s="298">
        <v>430.97299999999996</v>
      </c>
      <c r="C19" s="270">
        <v>433.642</v>
      </c>
      <c r="D19" s="300">
        <v>433.36799999999982</v>
      </c>
      <c r="E19" s="298">
        <v>397.72999999999996</v>
      </c>
      <c r="F19" s="270">
        <v>397.47499999999997</v>
      </c>
      <c r="G19" s="300">
        <v>395.50099999999992</v>
      </c>
      <c r="H19" s="298">
        <v>10050.070000000002</v>
      </c>
      <c r="I19" s="270">
        <v>10029.570000000002</v>
      </c>
      <c r="J19" s="300">
        <v>10029.515000000001</v>
      </c>
      <c r="K19" s="298">
        <v>10878.773000000001</v>
      </c>
      <c r="L19" s="270">
        <v>10860.687000000002</v>
      </c>
      <c r="M19" s="270">
        <v>10858.384000000002</v>
      </c>
    </row>
    <row r="20" spans="1:13" s="64" customFormat="1" ht="13.5" customHeight="1" x14ac:dyDescent="0.25">
      <c r="A20" s="299" t="s">
        <v>250</v>
      </c>
      <c r="B20" s="298">
        <v>955.12400000000207</v>
      </c>
      <c r="C20" s="270">
        <v>930.52600000000189</v>
      </c>
      <c r="D20" s="300">
        <v>906.81500000000199</v>
      </c>
      <c r="E20" s="298">
        <v>1317.085999999998</v>
      </c>
      <c r="F20" s="270">
        <v>1316.3379999999979</v>
      </c>
      <c r="G20" s="300">
        <v>1315.1779999999978</v>
      </c>
      <c r="H20" s="298">
        <v>18648.087999999992</v>
      </c>
      <c r="I20" s="270">
        <v>18618.787999999997</v>
      </c>
      <c r="J20" s="300">
        <v>18643.491999999995</v>
      </c>
      <c r="K20" s="298">
        <v>20920.297999999992</v>
      </c>
      <c r="L20" s="270">
        <v>20865.651999999995</v>
      </c>
      <c r="M20" s="270">
        <v>20865.484999999993</v>
      </c>
    </row>
    <row r="21" spans="1:13" x14ac:dyDescent="0.2">
      <c r="M21" s="14" t="s">
        <v>111</v>
      </c>
    </row>
    <row r="25" spans="1:13" ht="13.5" x14ac:dyDescent="0.25">
      <c r="I25" s="9" t="s">
        <v>272</v>
      </c>
      <c r="J25" s="9" t="s">
        <v>273</v>
      </c>
      <c r="K25" s="9" t="s">
        <v>274</v>
      </c>
    </row>
    <row r="26" spans="1:13" x14ac:dyDescent="0.2">
      <c r="H26" s="9" t="s">
        <v>164</v>
      </c>
      <c r="I26" s="43">
        <f>SUM(B7:D7)</f>
        <v>2.5920009999999998</v>
      </c>
      <c r="J26" s="43">
        <f t="shared" ref="J26:J37" si="1">SUM(E7:G7)</f>
        <v>10.428131</v>
      </c>
      <c r="K26" s="43">
        <f t="shared" ref="K26:K37" si="2">SUM(H7:J7)</f>
        <v>310.139655</v>
      </c>
      <c r="L26" s="43"/>
    </row>
    <row r="27" spans="1:13" x14ac:dyDescent="0.2">
      <c r="H27" s="9" t="s">
        <v>163</v>
      </c>
      <c r="I27" s="43">
        <f t="shared" ref="I27:I37" si="3">SUM(B8:D8)</f>
        <v>282.22326399999992</v>
      </c>
      <c r="J27" s="43">
        <f t="shared" si="1"/>
        <v>149.55958800000002</v>
      </c>
      <c r="K27" s="43">
        <f t="shared" si="2"/>
        <v>6.6460840000000001</v>
      </c>
      <c r="L27" s="43"/>
    </row>
    <row r="28" spans="1:13" x14ac:dyDescent="0.2">
      <c r="H28" s="9" t="s">
        <v>162</v>
      </c>
      <c r="I28" s="43">
        <f t="shared" si="3"/>
        <v>1.6265000000000002E-2</v>
      </c>
      <c r="J28" s="43">
        <f t="shared" si="1"/>
        <v>1.9808700000000001</v>
      </c>
      <c r="K28" s="43">
        <f t="shared" si="2"/>
        <v>143.99703199999999</v>
      </c>
      <c r="L28" s="43"/>
    </row>
    <row r="29" spans="1:13" x14ac:dyDescent="0.2">
      <c r="H29" s="9" t="s">
        <v>161</v>
      </c>
      <c r="I29" s="43">
        <f t="shared" si="3"/>
        <v>0.56576800000000005</v>
      </c>
      <c r="J29" s="43">
        <f t="shared" si="1"/>
        <v>1.7053599999999998</v>
      </c>
      <c r="K29" s="43">
        <f t="shared" si="2"/>
        <v>691.29462400000011</v>
      </c>
      <c r="L29" s="43"/>
    </row>
    <row r="30" spans="1:13" x14ac:dyDescent="0.2">
      <c r="H30" s="9" t="s">
        <v>160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159</v>
      </c>
      <c r="I31" s="43">
        <f t="shared" si="3"/>
        <v>0</v>
      </c>
      <c r="J31" s="43">
        <f t="shared" si="1"/>
        <v>3.0305710000000001</v>
      </c>
      <c r="K31" s="43">
        <f t="shared" si="2"/>
        <v>4.2439999999999998</v>
      </c>
      <c r="L31" s="43"/>
    </row>
    <row r="32" spans="1:13" x14ac:dyDescent="0.2">
      <c r="H32" s="9" t="s">
        <v>158</v>
      </c>
      <c r="I32" s="43">
        <f t="shared" si="3"/>
        <v>0</v>
      </c>
      <c r="J32" s="43">
        <f t="shared" si="1"/>
        <v>2.532</v>
      </c>
      <c r="K32" s="43">
        <f t="shared" si="2"/>
        <v>0.56309699999999996</v>
      </c>
      <c r="L32" s="43"/>
    </row>
    <row r="33" spans="8:12" x14ac:dyDescent="0.2">
      <c r="H33" s="9" t="s">
        <v>157</v>
      </c>
      <c r="I33" s="43">
        <f t="shared" si="3"/>
        <v>0.59007500000000002</v>
      </c>
      <c r="J33" s="43">
        <f t="shared" si="1"/>
        <v>3.4783999999999997</v>
      </c>
      <c r="K33" s="43">
        <f t="shared" si="2"/>
        <v>25.975398000000002</v>
      </c>
      <c r="L33" s="43"/>
    </row>
    <row r="34" spans="8:12" x14ac:dyDescent="0.2">
      <c r="H34" s="9" t="s">
        <v>156</v>
      </c>
      <c r="I34" s="43">
        <f t="shared" si="3"/>
        <v>0.39480500000000002</v>
      </c>
      <c r="J34" s="43">
        <f t="shared" si="1"/>
        <v>10.136259000000001</v>
      </c>
      <c r="K34" s="43">
        <f t="shared" si="2"/>
        <v>49.777563999999998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155</v>
      </c>
      <c r="I36" s="43">
        <f t="shared" si="3"/>
        <v>1.144652</v>
      </c>
      <c r="J36" s="43">
        <f t="shared" si="1"/>
        <v>9.1960999999999987E-2</v>
      </c>
      <c r="K36" s="43">
        <f t="shared" si="2"/>
        <v>0.23732800000000004</v>
      </c>
      <c r="L36" s="43"/>
    </row>
    <row r="37" spans="8:12" x14ac:dyDescent="0.2">
      <c r="H37" s="9" t="s">
        <v>154</v>
      </c>
      <c r="I37" s="43">
        <f t="shared" si="3"/>
        <v>85.937679000000031</v>
      </c>
      <c r="J37" s="43">
        <f t="shared" si="1"/>
        <v>92.469198999999975</v>
      </c>
      <c r="K37" s="43">
        <f t="shared" si="2"/>
        <v>119.13131600000001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330</v>
      </c>
      <c r="M1" s="129" t="str">
        <f>Titulní!A35</f>
        <v>II. čtvrtletí 2020</v>
      </c>
    </row>
    <row r="2" spans="1:13" ht="6" customHeight="1" x14ac:dyDescent="0.2"/>
    <row r="3" spans="1:13" x14ac:dyDescent="0.2">
      <c r="A3" s="454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99"/>
    </row>
    <row r="4" spans="1:13" x14ac:dyDescent="0.2">
      <c r="A4" s="455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</row>
    <row r="5" spans="1:13" x14ac:dyDescent="0.2">
      <c r="A5" s="449" t="s">
        <v>10</v>
      </c>
      <c r="B5" s="451">
        <f>D6</f>
        <v>21792.410500000093</v>
      </c>
      <c r="C5" s="452"/>
      <c r="D5" s="453"/>
      <c r="E5" s="451">
        <f>G6</f>
        <v>21766.991780000088</v>
      </c>
      <c r="F5" s="452"/>
      <c r="G5" s="453"/>
      <c r="H5" s="459">
        <f>J6</f>
        <v>0</v>
      </c>
      <c r="I5" s="460"/>
      <c r="J5" s="461"/>
      <c r="K5" s="459">
        <f>M6</f>
        <v>0</v>
      </c>
      <c r="L5" s="460"/>
      <c r="M5" s="460"/>
    </row>
    <row r="6" spans="1:13" x14ac:dyDescent="0.2">
      <c r="A6" s="450"/>
      <c r="B6" s="259">
        <f>SUM(B7:B14)</f>
        <v>21787.254340000094</v>
      </c>
      <c r="C6" s="260">
        <f t="shared" ref="C6:M6" si="0">SUM(C7:C14)</f>
        <v>21795.923940000092</v>
      </c>
      <c r="D6" s="261">
        <f t="shared" si="0"/>
        <v>21792.410500000093</v>
      </c>
      <c r="E6" s="259">
        <f t="shared" si="0"/>
        <v>21773.349740000089</v>
      </c>
      <c r="F6" s="260">
        <f t="shared" si="0"/>
        <v>21773.585640000092</v>
      </c>
      <c r="G6" s="261">
        <f t="shared" si="0"/>
        <v>21766.991780000088</v>
      </c>
      <c r="H6" s="284">
        <f t="shared" si="0"/>
        <v>0</v>
      </c>
      <c r="I6" s="285">
        <f t="shared" si="0"/>
        <v>0</v>
      </c>
      <c r="J6" s="286">
        <f t="shared" si="0"/>
        <v>0</v>
      </c>
      <c r="K6" s="284">
        <f t="shared" si="0"/>
        <v>0</v>
      </c>
      <c r="L6" s="285">
        <f t="shared" si="0"/>
        <v>0</v>
      </c>
      <c r="M6" s="285">
        <f t="shared" si="0"/>
        <v>0</v>
      </c>
    </row>
    <row r="7" spans="1:13" x14ac:dyDescent="0.2">
      <c r="A7" s="156" t="s">
        <v>0</v>
      </c>
      <c r="B7" s="181">
        <v>4290</v>
      </c>
      <c r="C7" s="197">
        <v>4290</v>
      </c>
      <c r="D7" s="200">
        <v>4290</v>
      </c>
      <c r="E7" s="181">
        <v>4290</v>
      </c>
      <c r="F7" s="197">
        <v>4290</v>
      </c>
      <c r="G7" s="200">
        <v>4290</v>
      </c>
      <c r="H7" s="301">
        <v>0</v>
      </c>
      <c r="I7" s="302">
        <v>0</v>
      </c>
      <c r="J7" s="303">
        <v>0</v>
      </c>
      <c r="K7" s="301">
        <v>0</v>
      </c>
      <c r="L7" s="302">
        <v>0</v>
      </c>
      <c r="M7" s="302">
        <v>0</v>
      </c>
    </row>
    <row r="8" spans="1:13" x14ac:dyDescent="0.2">
      <c r="A8" s="156" t="s">
        <v>15</v>
      </c>
      <c r="B8" s="157">
        <v>10529.792999999998</v>
      </c>
      <c r="C8" s="158">
        <v>10529.792999999998</v>
      </c>
      <c r="D8" s="159">
        <v>10528.742999999999</v>
      </c>
      <c r="E8" s="157">
        <v>10511.838</v>
      </c>
      <c r="F8" s="158">
        <v>10511.637999999999</v>
      </c>
      <c r="G8" s="159">
        <v>10511.588</v>
      </c>
      <c r="H8" s="304">
        <v>0</v>
      </c>
      <c r="I8" s="305">
        <v>0</v>
      </c>
      <c r="J8" s="306">
        <v>0</v>
      </c>
      <c r="K8" s="304">
        <v>0</v>
      </c>
      <c r="L8" s="305">
        <v>0</v>
      </c>
      <c r="M8" s="307">
        <v>0</v>
      </c>
    </row>
    <row r="9" spans="1:13" x14ac:dyDescent="0.2">
      <c r="A9" s="156" t="s">
        <v>16</v>
      </c>
      <c r="B9" s="157">
        <v>1363.5</v>
      </c>
      <c r="C9" s="158">
        <v>1363.5</v>
      </c>
      <c r="D9" s="159">
        <v>1363.5</v>
      </c>
      <c r="E9" s="157">
        <v>1363.5</v>
      </c>
      <c r="F9" s="158">
        <v>1363.5</v>
      </c>
      <c r="G9" s="159">
        <v>1363.5</v>
      </c>
      <c r="H9" s="304">
        <v>0</v>
      </c>
      <c r="I9" s="305">
        <v>0</v>
      </c>
      <c r="J9" s="306">
        <v>0</v>
      </c>
      <c r="K9" s="304">
        <v>0</v>
      </c>
      <c r="L9" s="305">
        <v>0</v>
      </c>
      <c r="M9" s="307">
        <v>0</v>
      </c>
    </row>
    <row r="10" spans="1:13" x14ac:dyDescent="0.2">
      <c r="A10" s="156" t="s">
        <v>17</v>
      </c>
      <c r="B10" s="157">
        <v>938.13199999999858</v>
      </c>
      <c r="C10" s="158">
        <v>946.71799999999871</v>
      </c>
      <c r="D10" s="159">
        <v>946.71799999999871</v>
      </c>
      <c r="E10" s="157">
        <v>946.33799999999883</v>
      </c>
      <c r="F10" s="158">
        <v>948.30399999999872</v>
      </c>
      <c r="G10" s="159">
        <v>947.63099999999872</v>
      </c>
      <c r="H10" s="304">
        <v>0</v>
      </c>
      <c r="I10" s="305">
        <v>0</v>
      </c>
      <c r="J10" s="306">
        <v>0</v>
      </c>
      <c r="K10" s="304">
        <v>0</v>
      </c>
      <c r="L10" s="305">
        <v>0</v>
      </c>
      <c r="M10" s="307">
        <v>0</v>
      </c>
    </row>
    <row r="11" spans="1:13" x14ac:dyDescent="0.2">
      <c r="A11" s="156" t="s">
        <v>3</v>
      </c>
      <c r="B11" s="157">
        <v>1094.1788899999974</v>
      </c>
      <c r="C11" s="158">
        <v>1094.1458899999975</v>
      </c>
      <c r="D11" s="159">
        <v>1094.0748899999976</v>
      </c>
      <c r="E11" s="157">
        <v>1093.6003899999976</v>
      </c>
      <c r="F11" s="158">
        <v>1093.5648899999976</v>
      </c>
      <c r="G11" s="159">
        <v>1092.6993899999977</v>
      </c>
      <c r="H11" s="304">
        <v>0</v>
      </c>
      <c r="I11" s="305">
        <v>0</v>
      </c>
      <c r="J11" s="306">
        <v>0</v>
      </c>
      <c r="K11" s="304">
        <v>0</v>
      </c>
      <c r="L11" s="305">
        <v>0</v>
      </c>
      <c r="M11" s="307">
        <v>0</v>
      </c>
    </row>
    <row r="12" spans="1:13" x14ac:dyDescent="0.2">
      <c r="A12" s="156" t="s">
        <v>18</v>
      </c>
      <c r="B12" s="157">
        <v>1171.5</v>
      </c>
      <c r="C12" s="158">
        <v>1171.5</v>
      </c>
      <c r="D12" s="159">
        <v>1171.5</v>
      </c>
      <c r="E12" s="157">
        <v>1171.5</v>
      </c>
      <c r="F12" s="158">
        <v>1171.5</v>
      </c>
      <c r="G12" s="159">
        <v>1171.5</v>
      </c>
      <c r="H12" s="304">
        <v>0</v>
      </c>
      <c r="I12" s="305">
        <v>0</v>
      </c>
      <c r="J12" s="306">
        <v>0</v>
      </c>
      <c r="K12" s="304">
        <v>0</v>
      </c>
      <c r="L12" s="305">
        <v>0</v>
      </c>
      <c r="M12" s="307">
        <v>0</v>
      </c>
    </row>
    <row r="13" spans="1:13" x14ac:dyDescent="0.2">
      <c r="A13" s="156" t="s">
        <v>1</v>
      </c>
      <c r="B13" s="157">
        <v>339.41440000000011</v>
      </c>
      <c r="C13" s="158">
        <v>339.41940000000011</v>
      </c>
      <c r="D13" s="159">
        <v>339.41940000000011</v>
      </c>
      <c r="E13" s="157">
        <v>339.41690000000011</v>
      </c>
      <c r="F13" s="158">
        <v>339.41690000000011</v>
      </c>
      <c r="G13" s="159">
        <v>339.41690000000011</v>
      </c>
      <c r="H13" s="304">
        <v>0</v>
      </c>
      <c r="I13" s="305">
        <v>0</v>
      </c>
      <c r="J13" s="306">
        <v>0</v>
      </c>
      <c r="K13" s="304">
        <v>0</v>
      </c>
      <c r="L13" s="305">
        <v>0</v>
      </c>
      <c r="M13" s="307">
        <v>0</v>
      </c>
    </row>
    <row r="14" spans="1:13" x14ac:dyDescent="0.2">
      <c r="A14" s="156" t="s">
        <v>2</v>
      </c>
      <c r="B14" s="160">
        <v>2060.7360500001009</v>
      </c>
      <c r="C14" s="161">
        <v>2060.8476500001025</v>
      </c>
      <c r="D14" s="162">
        <v>2058.4552100001001</v>
      </c>
      <c r="E14" s="160">
        <v>2057.1564500000941</v>
      </c>
      <c r="F14" s="161">
        <v>2055.6618500000932</v>
      </c>
      <c r="G14" s="162">
        <v>2050.6564900000913</v>
      </c>
      <c r="H14" s="308">
        <v>0</v>
      </c>
      <c r="I14" s="309">
        <v>0</v>
      </c>
      <c r="J14" s="310">
        <v>0</v>
      </c>
      <c r="K14" s="308">
        <v>0</v>
      </c>
      <c r="L14" s="309">
        <v>0</v>
      </c>
      <c r="M14" s="309">
        <v>0</v>
      </c>
    </row>
    <row r="15" spans="1:13" x14ac:dyDescent="0.2">
      <c r="M15" s="14" t="s">
        <v>104</v>
      </c>
    </row>
    <row r="16" spans="1:13" ht="3.75" customHeight="1" x14ac:dyDescent="0.2"/>
    <row r="17" spans="1:10" x14ac:dyDescent="0.2">
      <c r="A17" s="135"/>
      <c r="B17" s="193" t="s">
        <v>7</v>
      </c>
      <c r="C17" s="193" t="s">
        <v>20</v>
      </c>
      <c r="D17" s="193" t="s">
        <v>21</v>
      </c>
      <c r="E17" s="193" t="s">
        <v>22</v>
      </c>
      <c r="F17" s="193" t="s">
        <v>43</v>
      </c>
      <c r="G17" s="193" t="s">
        <v>44</v>
      </c>
      <c r="H17" s="193" t="s">
        <v>45</v>
      </c>
      <c r="I17" s="193" t="s">
        <v>46</v>
      </c>
      <c r="J17" s="193" t="s">
        <v>54</v>
      </c>
    </row>
    <row r="18" spans="1:10" x14ac:dyDescent="0.2">
      <c r="A18" s="194" t="s">
        <v>10</v>
      </c>
      <c r="B18" s="195">
        <f>SUM(B19:B32)</f>
        <v>4290</v>
      </c>
      <c r="C18" s="195">
        <f t="shared" ref="C18:I18" si="1">SUM(C19:C32)</f>
        <v>10511.588000000002</v>
      </c>
      <c r="D18" s="177">
        <f t="shared" si="1"/>
        <v>1363.5</v>
      </c>
      <c r="E18" s="177">
        <f t="shared" si="1"/>
        <v>947.63099999999986</v>
      </c>
      <c r="F18" s="177">
        <f t="shared" si="1"/>
        <v>1092.69939</v>
      </c>
      <c r="G18" s="177">
        <f t="shared" si="1"/>
        <v>1171.5</v>
      </c>
      <c r="H18" s="177">
        <f t="shared" si="1"/>
        <v>339.4169</v>
      </c>
      <c r="I18" s="177">
        <f t="shared" si="1"/>
        <v>2050.6564899999967</v>
      </c>
      <c r="J18" s="177">
        <f t="shared" ref="J18:J32" si="2">SUM(B18:I18)</f>
        <v>21766.99178</v>
      </c>
    </row>
    <row r="19" spans="1:10" x14ac:dyDescent="0.2">
      <c r="A19" s="196" t="s">
        <v>256</v>
      </c>
      <c r="B19" s="197">
        <v>0</v>
      </c>
      <c r="C19" s="197">
        <v>147.94</v>
      </c>
      <c r="D19" s="197">
        <v>0</v>
      </c>
      <c r="E19" s="197">
        <v>19.506999999999998</v>
      </c>
      <c r="F19" s="197">
        <v>11.936</v>
      </c>
      <c r="G19" s="197">
        <v>0</v>
      </c>
      <c r="H19" s="197">
        <v>0</v>
      </c>
      <c r="I19" s="197">
        <v>21.156130000000037</v>
      </c>
      <c r="J19" s="161">
        <f t="shared" si="2"/>
        <v>200.53913000000006</v>
      </c>
    </row>
    <row r="20" spans="1:10" x14ac:dyDescent="0.2">
      <c r="A20" s="198" t="s">
        <v>258</v>
      </c>
      <c r="B20" s="199">
        <v>2250</v>
      </c>
      <c r="C20" s="199">
        <v>200.05500000000004</v>
      </c>
      <c r="D20" s="199">
        <v>0</v>
      </c>
      <c r="E20" s="199">
        <v>49.130999999999993</v>
      </c>
      <c r="F20" s="199">
        <v>156.95445000000009</v>
      </c>
      <c r="G20" s="199">
        <v>0</v>
      </c>
      <c r="H20" s="199">
        <v>0</v>
      </c>
      <c r="I20" s="199">
        <v>242.26558000000034</v>
      </c>
      <c r="J20" s="179">
        <f t="shared" si="2"/>
        <v>2898.4060300000001</v>
      </c>
    </row>
    <row r="21" spans="1:10" x14ac:dyDescent="0.2">
      <c r="A21" s="198" t="s">
        <v>259</v>
      </c>
      <c r="B21" s="199">
        <v>0</v>
      </c>
      <c r="C21" s="199">
        <v>226.29999999999998</v>
      </c>
      <c r="D21" s="199">
        <v>118.5</v>
      </c>
      <c r="E21" s="199">
        <v>76.459999999999994</v>
      </c>
      <c r="F21" s="199">
        <v>33.790199999999999</v>
      </c>
      <c r="G21" s="199">
        <v>0</v>
      </c>
      <c r="H21" s="199">
        <v>8.4101999999999997</v>
      </c>
      <c r="I21" s="199">
        <v>448.36575999999923</v>
      </c>
      <c r="J21" s="179">
        <f t="shared" si="2"/>
        <v>911.82615999999916</v>
      </c>
    </row>
    <row r="22" spans="1:10" x14ac:dyDescent="0.2">
      <c r="A22" s="198" t="s">
        <v>260</v>
      </c>
      <c r="B22" s="199">
        <v>0</v>
      </c>
      <c r="C22" s="199">
        <v>539.9559999999999</v>
      </c>
      <c r="D22" s="199">
        <v>400</v>
      </c>
      <c r="E22" s="199">
        <v>20.522000000000002</v>
      </c>
      <c r="F22" s="199">
        <v>7.6274999999999977</v>
      </c>
      <c r="G22" s="199">
        <v>0</v>
      </c>
      <c r="H22" s="199">
        <v>67.91</v>
      </c>
      <c r="I22" s="199">
        <v>12.808699999999991</v>
      </c>
      <c r="J22" s="179">
        <f t="shared" si="2"/>
        <v>1048.8242</v>
      </c>
    </row>
    <row r="23" spans="1:10" x14ac:dyDescent="0.2">
      <c r="A23" s="198" t="s">
        <v>257</v>
      </c>
      <c r="B23" s="199">
        <v>2040</v>
      </c>
      <c r="C23" s="199">
        <v>15.21</v>
      </c>
      <c r="D23" s="199">
        <v>0</v>
      </c>
      <c r="E23" s="199">
        <v>81.605999999999995</v>
      </c>
      <c r="F23" s="199">
        <v>16.447599999999994</v>
      </c>
      <c r="G23" s="199">
        <v>475</v>
      </c>
      <c r="H23" s="199">
        <v>10.91</v>
      </c>
      <c r="I23" s="199">
        <v>90.561289999999829</v>
      </c>
      <c r="J23" s="179">
        <f t="shared" si="2"/>
        <v>2729.7348899999993</v>
      </c>
    </row>
    <row r="24" spans="1:10" x14ac:dyDescent="0.2">
      <c r="A24" s="198" t="s">
        <v>261</v>
      </c>
      <c r="B24" s="199">
        <v>0</v>
      </c>
      <c r="C24" s="199">
        <v>182.59900000000002</v>
      </c>
      <c r="D24" s="199">
        <v>0</v>
      </c>
      <c r="E24" s="199">
        <v>58.013000000000019</v>
      </c>
      <c r="F24" s="199">
        <v>30.232899999999972</v>
      </c>
      <c r="G24" s="199">
        <v>0</v>
      </c>
      <c r="H24" s="199">
        <v>10.204499999999999</v>
      </c>
      <c r="I24" s="199">
        <v>91.855239999999654</v>
      </c>
      <c r="J24" s="179">
        <f t="shared" si="2"/>
        <v>372.90463999999963</v>
      </c>
    </row>
    <row r="25" spans="1:10" x14ac:dyDescent="0.2">
      <c r="A25" s="198" t="s">
        <v>262</v>
      </c>
      <c r="B25" s="199">
        <v>0</v>
      </c>
      <c r="C25" s="199">
        <v>10.824999999999999</v>
      </c>
      <c r="D25" s="199">
        <v>0</v>
      </c>
      <c r="E25" s="199">
        <v>36.522000000000006</v>
      </c>
      <c r="F25" s="199">
        <v>26.015799999999974</v>
      </c>
      <c r="G25" s="199">
        <v>0</v>
      </c>
      <c r="H25" s="199">
        <v>50.096199999999996</v>
      </c>
      <c r="I25" s="199">
        <v>111.8645799999999</v>
      </c>
      <c r="J25" s="179">
        <f t="shared" si="2"/>
        <v>235.32357999999988</v>
      </c>
    </row>
    <row r="26" spans="1:10" x14ac:dyDescent="0.2">
      <c r="A26" s="198" t="s">
        <v>263</v>
      </c>
      <c r="B26" s="199">
        <v>0</v>
      </c>
      <c r="C26" s="199">
        <v>1312.5810000000004</v>
      </c>
      <c r="D26" s="199">
        <v>0</v>
      </c>
      <c r="E26" s="199">
        <v>86.634999999999991</v>
      </c>
      <c r="F26" s="199">
        <v>17.676899999999986</v>
      </c>
      <c r="G26" s="199">
        <v>0</v>
      </c>
      <c r="H26" s="199">
        <v>28.404999999999998</v>
      </c>
      <c r="I26" s="199">
        <v>60.220130000000353</v>
      </c>
      <c r="J26" s="179">
        <f t="shared" si="2"/>
        <v>1505.5180300000006</v>
      </c>
    </row>
    <row r="27" spans="1:10" x14ac:dyDescent="0.2">
      <c r="A27" s="198" t="s">
        <v>264</v>
      </c>
      <c r="B27" s="199">
        <v>0</v>
      </c>
      <c r="C27" s="199">
        <v>111.60600000000001</v>
      </c>
      <c r="D27" s="199">
        <v>0</v>
      </c>
      <c r="E27" s="199">
        <v>115.47899999999994</v>
      </c>
      <c r="F27" s="199">
        <v>12.75353999999999</v>
      </c>
      <c r="G27" s="199">
        <v>650</v>
      </c>
      <c r="H27" s="199">
        <v>45.891999999999996</v>
      </c>
      <c r="I27" s="199">
        <v>105.18358999999997</v>
      </c>
      <c r="J27" s="179">
        <f t="shared" si="2"/>
        <v>1040.9141299999999</v>
      </c>
    </row>
    <row r="28" spans="1:10" x14ac:dyDescent="0.2">
      <c r="A28" s="198" t="s">
        <v>265</v>
      </c>
      <c r="B28" s="199">
        <v>0</v>
      </c>
      <c r="C28" s="199">
        <v>1273.7099999999998</v>
      </c>
      <c r="D28" s="199">
        <v>0</v>
      </c>
      <c r="E28" s="199">
        <v>55.844000000000008</v>
      </c>
      <c r="F28" s="199">
        <v>29.716000000000012</v>
      </c>
      <c r="G28" s="199">
        <v>0</v>
      </c>
      <c r="H28" s="199">
        <v>19.2</v>
      </c>
      <c r="I28" s="199">
        <v>93.738629999999731</v>
      </c>
      <c r="J28" s="179">
        <f t="shared" si="2"/>
        <v>1472.2086299999999</v>
      </c>
    </row>
    <row r="29" spans="1:10" x14ac:dyDescent="0.2">
      <c r="A29" s="198" t="s">
        <v>266</v>
      </c>
      <c r="B29" s="199">
        <v>0</v>
      </c>
      <c r="C29" s="199">
        <v>258.72500000000002</v>
      </c>
      <c r="D29" s="199">
        <v>0</v>
      </c>
      <c r="E29" s="199">
        <v>67.629000000000005</v>
      </c>
      <c r="F29" s="199">
        <v>20.369299999999992</v>
      </c>
      <c r="G29" s="199">
        <v>1.5</v>
      </c>
      <c r="H29" s="199">
        <v>5.3199999999999994</v>
      </c>
      <c r="I29" s="199">
        <v>209.19065999999853</v>
      </c>
      <c r="J29" s="179">
        <f t="shared" si="2"/>
        <v>562.73395999999855</v>
      </c>
    </row>
    <row r="30" spans="1:10" x14ac:dyDescent="0.2">
      <c r="A30" s="198" t="s">
        <v>267</v>
      </c>
      <c r="B30" s="199">
        <v>0</v>
      </c>
      <c r="C30" s="199">
        <v>1651.9759999999999</v>
      </c>
      <c r="D30" s="199">
        <v>0</v>
      </c>
      <c r="E30" s="199">
        <v>197.69599999999997</v>
      </c>
      <c r="F30" s="199">
        <v>644.27919999999995</v>
      </c>
      <c r="G30" s="199">
        <v>45</v>
      </c>
      <c r="H30" s="199">
        <v>6.0439999999999996</v>
      </c>
      <c r="I30" s="199">
        <v>245.17535999999879</v>
      </c>
      <c r="J30" s="179">
        <f t="shared" si="2"/>
        <v>2790.1705599999982</v>
      </c>
    </row>
    <row r="31" spans="1:10" x14ac:dyDescent="0.2">
      <c r="A31" s="198" t="s">
        <v>268</v>
      </c>
      <c r="B31" s="199">
        <v>0</v>
      </c>
      <c r="C31" s="199">
        <v>4443.4130000000005</v>
      </c>
      <c r="D31" s="199">
        <v>845</v>
      </c>
      <c r="E31" s="199">
        <v>45.639000000000024</v>
      </c>
      <c r="F31" s="199">
        <v>77.311499999999995</v>
      </c>
      <c r="G31" s="199">
        <v>0</v>
      </c>
      <c r="H31" s="199">
        <v>86.8</v>
      </c>
      <c r="I31" s="199">
        <v>161.60110999999984</v>
      </c>
      <c r="J31" s="179">
        <f t="shared" si="2"/>
        <v>5659.7646100000002</v>
      </c>
    </row>
    <row r="32" spans="1:10" x14ac:dyDescent="0.2">
      <c r="A32" s="196" t="s">
        <v>269</v>
      </c>
      <c r="B32" s="197">
        <v>0</v>
      </c>
      <c r="C32" s="197">
        <v>136.69200000000004</v>
      </c>
      <c r="D32" s="197">
        <v>0</v>
      </c>
      <c r="E32" s="197">
        <v>36.948000000000008</v>
      </c>
      <c r="F32" s="197">
        <v>7.5884999999999989</v>
      </c>
      <c r="G32" s="197">
        <v>0</v>
      </c>
      <c r="H32" s="197">
        <v>0.22500000000000001</v>
      </c>
      <c r="I32" s="197">
        <v>156.66973000000047</v>
      </c>
      <c r="J32" s="161">
        <f t="shared" si="2"/>
        <v>338.12323000000049</v>
      </c>
    </row>
    <row r="33" spans="10:10" x14ac:dyDescent="0.2">
      <c r="J33" s="14" t="s">
        <v>104</v>
      </c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331</v>
      </c>
      <c r="J1" s="129" t="str">
        <f>Titulní!A35</f>
        <v>II. čtvrtletí 2020</v>
      </c>
    </row>
    <row r="2" spans="1:10" s="58" customFormat="1" ht="15.75" x14ac:dyDescent="0.25">
      <c r="A2" s="175" t="s">
        <v>332</v>
      </c>
    </row>
    <row r="3" spans="1:10" ht="6" customHeight="1" x14ac:dyDescent="0.2"/>
    <row r="4" spans="1:10" x14ac:dyDescent="0.2">
      <c r="A4" s="201"/>
      <c r="B4" s="193" t="s">
        <v>7</v>
      </c>
      <c r="C4" s="193" t="s">
        <v>20</v>
      </c>
      <c r="D4" s="193" t="s">
        <v>21</v>
      </c>
      <c r="E4" s="193" t="s">
        <v>22</v>
      </c>
      <c r="F4" s="193" t="s">
        <v>43</v>
      </c>
      <c r="G4" s="193" t="s">
        <v>44</v>
      </c>
      <c r="H4" s="193" t="s">
        <v>45</v>
      </c>
      <c r="I4" s="193" t="s">
        <v>46</v>
      </c>
      <c r="J4" s="193" t="s">
        <v>54</v>
      </c>
    </row>
    <row r="5" spans="1:10" x14ac:dyDescent="0.2">
      <c r="A5" s="202" t="s">
        <v>10</v>
      </c>
      <c r="B5" s="195">
        <f>SUM(B6:B19)</f>
        <v>6994230.3300000001</v>
      </c>
      <c r="C5" s="177">
        <f t="shared" ref="C5:I5" si="0">SUM(C6:C19)</f>
        <v>6700439.6549999993</v>
      </c>
      <c r="D5" s="177">
        <f t="shared" si="0"/>
        <v>1452462.79</v>
      </c>
      <c r="E5" s="177">
        <f t="shared" si="0"/>
        <v>870353.66099999996</v>
      </c>
      <c r="F5" s="177">
        <f t="shared" si="0"/>
        <v>458937.98200000008</v>
      </c>
      <c r="G5" s="177">
        <f t="shared" si="0"/>
        <v>316256.21999999997</v>
      </c>
      <c r="H5" s="177">
        <f t="shared" si="0"/>
        <v>135921.56699999998</v>
      </c>
      <c r="I5" s="177">
        <f t="shared" si="0"/>
        <v>847919.66500000108</v>
      </c>
      <c r="J5" s="177">
        <f t="shared" ref="J5:J19" si="1">SUM(B5:I5)</f>
        <v>17776521.870000005</v>
      </c>
    </row>
    <row r="6" spans="1:10" x14ac:dyDescent="0.2">
      <c r="A6" s="196" t="s">
        <v>256</v>
      </c>
      <c r="B6" s="197">
        <v>0</v>
      </c>
      <c r="C6" s="197">
        <v>14843.907999999999</v>
      </c>
      <c r="D6" s="197">
        <v>0</v>
      </c>
      <c r="E6" s="197">
        <v>16214.159</v>
      </c>
      <c r="F6" s="197">
        <v>7866.1589999999987</v>
      </c>
      <c r="G6" s="197">
        <v>0</v>
      </c>
      <c r="H6" s="197">
        <v>0</v>
      </c>
      <c r="I6" s="197">
        <v>8172.3490000000211</v>
      </c>
      <c r="J6" s="161">
        <f t="shared" si="1"/>
        <v>47096.575000000019</v>
      </c>
    </row>
    <row r="7" spans="1:10" x14ac:dyDescent="0.2">
      <c r="A7" s="198" t="s">
        <v>258</v>
      </c>
      <c r="B7" s="199">
        <v>3060075.21</v>
      </c>
      <c r="C7" s="199">
        <v>99734.848999999987</v>
      </c>
      <c r="D7" s="199">
        <v>0</v>
      </c>
      <c r="E7" s="199">
        <v>68036.993999999962</v>
      </c>
      <c r="F7" s="199">
        <v>54972.372000000018</v>
      </c>
      <c r="G7" s="199">
        <v>0</v>
      </c>
      <c r="H7" s="199">
        <v>0</v>
      </c>
      <c r="I7" s="199">
        <v>97706.282000000487</v>
      </c>
      <c r="J7" s="179">
        <f t="shared" si="1"/>
        <v>3380525.7070000004</v>
      </c>
    </row>
    <row r="8" spans="1:10" x14ac:dyDescent="0.2">
      <c r="A8" s="198" t="s">
        <v>259</v>
      </c>
      <c r="B8" s="199">
        <v>0</v>
      </c>
      <c r="C8" s="199">
        <v>74818.92300000001</v>
      </c>
      <c r="D8" s="199">
        <v>18790.199999999997</v>
      </c>
      <c r="E8" s="199">
        <v>79753.489000000031</v>
      </c>
      <c r="F8" s="199">
        <v>14443.43</v>
      </c>
      <c r="G8" s="199">
        <v>0</v>
      </c>
      <c r="H8" s="199">
        <v>3580.7100000000005</v>
      </c>
      <c r="I8" s="199">
        <v>196741.44300000014</v>
      </c>
      <c r="J8" s="179">
        <f t="shared" si="1"/>
        <v>388128.19500000018</v>
      </c>
    </row>
    <row r="9" spans="1:10" x14ac:dyDescent="0.2">
      <c r="A9" s="198" t="s">
        <v>260</v>
      </c>
      <c r="B9" s="199">
        <v>0</v>
      </c>
      <c r="C9" s="199">
        <v>286914.33100000001</v>
      </c>
      <c r="D9" s="199">
        <v>468253.20999999996</v>
      </c>
      <c r="E9" s="199">
        <v>13396.234</v>
      </c>
      <c r="F9" s="199">
        <v>4248.8379999999988</v>
      </c>
      <c r="G9" s="199">
        <v>0</v>
      </c>
      <c r="H9" s="199">
        <v>24560.449999999997</v>
      </c>
      <c r="I9" s="199">
        <v>5178.8839999999973</v>
      </c>
      <c r="J9" s="179">
        <f t="shared" si="1"/>
        <v>802551.94699999993</v>
      </c>
    </row>
    <row r="10" spans="1:10" x14ac:dyDescent="0.2">
      <c r="A10" s="198" t="s">
        <v>257</v>
      </c>
      <c r="B10" s="199">
        <v>3934155.12</v>
      </c>
      <c r="C10" s="199">
        <v>12571.208000000001</v>
      </c>
      <c r="D10" s="199">
        <v>0</v>
      </c>
      <c r="E10" s="199">
        <v>120116.38199999991</v>
      </c>
      <c r="F10" s="199">
        <v>15275.220000000005</v>
      </c>
      <c r="G10" s="199">
        <v>151720.84</v>
      </c>
      <c r="H10" s="199">
        <v>4491.3609999999999</v>
      </c>
      <c r="I10" s="199">
        <v>37358.841999999931</v>
      </c>
      <c r="J10" s="179">
        <f t="shared" si="1"/>
        <v>4275688.9730000002</v>
      </c>
    </row>
    <row r="11" spans="1:10" x14ac:dyDescent="0.2">
      <c r="A11" s="198" t="s">
        <v>261</v>
      </c>
      <c r="B11" s="199">
        <v>0</v>
      </c>
      <c r="C11" s="199">
        <v>99026.604000000007</v>
      </c>
      <c r="D11" s="199">
        <v>0</v>
      </c>
      <c r="E11" s="199">
        <v>76763.13599999994</v>
      </c>
      <c r="F11" s="199">
        <v>28984.355000000003</v>
      </c>
      <c r="G11" s="199">
        <v>0</v>
      </c>
      <c r="H11" s="199">
        <v>4607.103000000001</v>
      </c>
      <c r="I11" s="199">
        <v>37406.77899999982</v>
      </c>
      <c r="J11" s="179">
        <f t="shared" si="1"/>
        <v>246787.97699999978</v>
      </c>
    </row>
    <row r="12" spans="1:10" x14ac:dyDescent="0.2">
      <c r="A12" s="198" t="s">
        <v>262</v>
      </c>
      <c r="B12" s="199">
        <v>0</v>
      </c>
      <c r="C12" s="199">
        <v>6393.384</v>
      </c>
      <c r="D12" s="199">
        <v>0</v>
      </c>
      <c r="E12" s="199">
        <v>26748.986999999986</v>
      </c>
      <c r="F12" s="199">
        <v>18265.482000000018</v>
      </c>
      <c r="G12" s="199">
        <v>0</v>
      </c>
      <c r="H12" s="199">
        <v>16349.974999999999</v>
      </c>
      <c r="I12" s="199">
        <v>45487.080000000125</v>
      </c>
      <c r="J12" s="179">
        <f t="shared" si="1"/>
        <v>113244.90800000014</v>
      </c>
    </row>
    <row r="13" spans="1:10" x14ac:dyDescent="0.2">
      <c r="A13" s="198" t="s">
        <v>263</v>
      </c>
      <c r="B13" s="199">
        <v>0</v>
      </c>
      <c r="C13" s="199">
        <v>599301.12999999977</v>
      </c>
      <c r="D13" s="199">
        <v>0</v>
      </c>
      <c r="E13" s="199">
        <v>109575.39099999993</v>
      </c>
      <c r="F13" s="199">
        <v>12558.440000000008</v>
      </c>
      <c r="G13" s="199">
        <v>0</v>
      </c>
      <c r="H13" s="199">
        <v>15738.927999999994</v>
      </c>
      <c r="I13" s="199">
        <v>22967.694999999956</v>
      </c>
      <c r="J13" s="179">
        <f t="shared" si="1"/>
        <v>760141.58399999968</v>
      </c>
    </row>
    <row r="14" spans="1:10" x14ac:dyDescent="0.2">
      <c r="A14" s="198" t="s">
        <v>264</v>
      </c>
      <c r="B14" s="199">
        <v>0</v>
      </c>
      <c r="C14" s="199">
        <v>43415.41599999999</v>
      </c>
      <c r="D14" s="199">
        <v>0</v>
      </c>
      <c r="E14" s="199">
        <v>67070.11099999999</v>
      </c>
      <c r="F14" s="199">
        <v>9793.4480000000003</v>
      </c>
      <c r="G14" s="199">
        <v>157909.09</v>
      </c>
      <c r="H14" s="199">
        <v>20446.453999999998</v>
      </c>
      <c r="I14" s="199">
        <v>44184.318999999967</v>
      </c>
      <c r="J14" s="179">
        <f t="shared" si="1"/>
        <v>342818.83799999993</v>
      </c>
    </row>
    <row r="15" spans="1:10" x14ac:dyDescent="0.2">
      <c r="A15" s="198" t="s">
        <v>265</v>
      </c>
      <c r="B15" s="199">
        <v>0</v>
      </c>
      <c r="C15" s="199">
        <v>477439.29599999997</v>
      </c>
      <c r="D15" s="199">
        <v>0</v>
      </c>
      <c r="E15" s="199">
        <v>80500.976000000082</v>
      </c>
      <c r="F15" s="199">
        <v>16153.607000000004</v>
      </c>
      <c r="G15" s="199">
        <v>0</v>
      </c>
      <c r="H15" s="199">
        <v>3258.7900000000004</v>
      </c>
      <c r="I15" s="199">
        <v>37123.082000000119</v>
      </c>
      <c r="J15" s="179">
        <f t="shared" si="1"/>
        <v>614475.75100000028</v>
      </c>
    </row>
    <row r="16" spans="1:10" x14ac:dyDescent="0.2">
      <c r="A16" s="198" t="s">
        <v>266</v>
      </c>
      <c r="B16" s="199">
        <v>0</v>
      </c>
      <c r="C16" s="199">
        <v>162458.40900000001</v>
      </c>
      <c r="D16" s="199">
        <v>0</v>
      </c>
      <c r="E16" s="199">
        <v>60170.136000000013</v>
      </c>
      <c r="F16" s="199">
        <v>19981.625000000011</v>
      </c>
      <c r="G16" s="199">
        <v>0</v>
      </c>
      <c r="H16" s="199">
        <v>1728.837</v>
      </c>
      <c r="I16" s="199">
        <v>85077.188000000417</v>
      </c>
      <c r="J16" s="179">
        <f t="shared" si="1"/>
        <v>329416.19500000047</v>
      </c>
    </row>
    <row r="17" spans="1:10" x14ac:dyDescent="0.2">
      <c r="A17" s="198" t="s">
        <v>267</v>
      </c>
      <c r="B17" s="199">
        <v>0</v>
      </c>
      <c r="C17" s="199">
        <v>1189747.1980000001</v>
      </c>
      <c r="D17" s="199">
        <v>0</v>
      </c>
      <c r="E17" s="199">
        <v>87646.144999999902</v>
      </c>
      <c r="F17" s="199">
        <v>185480.33700000003</v>
      </c>
      <c r="G17" s="199">
        <v>6626.29</v>
      </c>
      <c r="H17" s="199">
        <v>1670.4540000000002</v>
      </c>
      <c r="I17" s="199">
        <v>100470.41200000021</v>
      </c>
      <c r="J17" s="179">
        <f t="shared" si="1"/>
        <v>1571640.8360000001</v>
      </c>
    </row>
    <row r="18" spans="1:10" x14ac:dyDescent="0.2">
      <c r="A18" s="198" t="s">
        <v>268</v>
      </c>
      <c r="B18" s="199">
        <v>0</v>
      </c>
      <c r="C18" s="199">
        <v>3576257.37</v>
      </c>
      <c r="D18" s="199">
        <v>965419.38</v>
      </c>
      <c r="E18" s="199">
        <v>34774.692000000017</v>
      </c>
      <c r="F18" s="199">
        <v>64714.956999999995</v>
      </c>
      <c r="G18" s="199">
        <v>0</v>
      </c>
      <c r="H18" s="199">
        <v>39460.067999999999</v>
      </c>
      <c r="I18" s="199">
        <v>62761.777000000024</v>
      </c>
      <c r="J18" s="179">
        <f t="shared" si="1"/>
        <v>4743388.2439999999</v>
      </c>
    </row>
    <row r="19" spans="1:10" x14ac:dyDescent="0.2">
      <c r="A19" s="196" t="s">
        <v>269</v>
      </c>
      <c r="B19" s="197">
        <v>0</v>
      </c>
      <c r="C19" s="197">
        <v>57517.629000000001</v>
      </c>
      <c r="D19" s="197">
        <v>0</v>
      </c>
      <c r="E19" s="197">
        <v>29586.828999999998</v>
      </c>
      <c r="F19" s="197">
        <v>6199.7120000000014</v>
      </c>
      <c r="G19" s="197">
        <v>0</v>
      </c>
      <c r="H19" s="197">
        <v>28.436999999999998</v>
      </c>
      <c r="I19" s="197">
        <v>67283.532999999807</v>
      </c>
      <c r="J19" s="161">
        <f t="shared" si="1"/>
        <v>160616.13999999981</v>
      </c>
    </row>
    <row r="20" spans="1:10" x14ac:dyDescent="0.2">
      <c r="J20" s="14" t="s">
        <v>104</v>
      </c>
    </row>
    <row r="21" spans="1:10" ht="11.25" customHeight="1" x14ac:dyDescent="0.2"/>
    <row r="22" spans="1:10" s="58" customFormat="1" ht="15.75" x14ac:dyDescent="0.25">
      <c r="A22" s="175" t="s">
        <v>333</v>
      </c>
      <c r="H22" s="65"/>
    </row>
    <row r="23" spans="1:10" ht="7.5" customHeight="1" x14ac:dyDescent="0.2"/>
    <row r="24" spans="1:10" x14ac:dyDescent="0.2">
      <c r="A24" s="201"/>
      <c r="B24" s="201" t="s">
        <v>8</v>
      </c>
      <c r="C24" s="201" t="s">
        <v>9</v>
      </c>
      <c r="D24" s="201" t="s">
        <v>146</v>
      </c>
      <c r="E24" s="201" t="s">
        <v>144</v>
      </c>
      <c r="F24" s="201" t="s">
        <v>54</v>
      </c>
    </row>
    <row r="25" spans="1:10" x14ac:dyDescent="0.2">
      <c r="A25" s="203" t="s">
        <v>10</v>
      </c>
      <c r="B25" s="177">
        <f>SUM(B26:B39)</f>
        <v>1701184.8990000002</v>
      </c>
      <c r="C25" s="177">
        <f>SUM(C26:C39)</f>
        <v>4928448.0990000013</v>
      </c>
      <c r="D25" s="177">
        <f>SUM(D26:D39)</f>
        <v>1683385.3878624788</v>
      </c>
      <c r="E25" s="177">
        <f>SUM(E26:E39)</f>
        <v>3439536.0871375222</v>
      </c>
      <c r="F25" s="177">
        <f t="shared" ref="F25:F39" si="2">SUM(B25:E25)</f>
        <v>11752554.473000003</v>
      </c>
    </row>
    <row r="26" spans="1:10" ht="13.5" customHeight="1" x14ac:dyDescent="0.2">
      <c r="A26" s="204" t="s">
        <v>256</v>
      </c>
      <c r="B26" s="161">
        <v>24916.536</v>
      </c>
      <c r="C26" s="161">
        <v>664505.70400000003</v>
      </c>
      <c r="D26" s="161">
        <v>239600</v>
      </c>
      <c r="E26" s="161">
        <v>323649.78899999999</v>
      </c>
      <c r="F26" s="161">
        <f t="shared" si="2"/>
        <v>1252672.0290000001</v>
      </c>
    </row>
    <row r="27" spans="1:10" x14ac:dyDescent="0.2">
      <c r="A27" s="205" t="s">
        <v>258</v>
      </c>
      <c r="B27" s="158">
        <v>30806.466250864873</v>
      </c>
      <c r="C27" s="158">
        <v>218822.54608797151</v>
      </c>
      <c r="D27" s="158">
        <v>145998.07346671162</v>
      </c>
      <c r="E27" s="158">
        <v>281970.8637859677</v>
      </c>
      <c r="F27" s="179">
        <f t="shared" si="2"/>
        <v>677597.9495915157</v>
      </c>
    </row>
    <row r="28" spans="1:10" x14ac:dyDescent="0.2">
      <c r="A28" s="205" t="s">
        <v>259</v>
      </c>
      <c r="B28" s="158">
        <v>95627.69937325659</v>
      </c>
      <c r="C28" s="158">
        <v>610303.225506266</v>
      </c>
      <c r="D28" s="158">
        <v>147815.56755316519</v>
      </c>
      <c r="E28" s="158">
        <v>295859.84111034218</v>
      </c>
      <c r="F28" s="179">
        <f t="shared" si="2"/>
        <v>1149606.3335430298</v>
      </c>
    </row>
    <row r="29" spans="1:10" x14ac:dyDescent="0.2">
      <c r="A29" s="205" t="s">
        <v>260</v>
      </c>
      <c r="B29" s="158">
        <v>21353.815999999999</v>
      </c>
      <c r="C29" s="158">
        <v>104607.205</v>
      </c>
      <c r="D29" s="158">
        <v>51876.336000000003</v>
      </c>
      <c r="E29" s="158">
        <v>83735.994000000006</v>
      </c>
      <c r="F29" s="179">
        <f t="shared" si="2"/>
        <v>261573.35100000002</v>
      </c>
    </row>
    <row r="30" spans="1:10" x14ac:dyDescent="0.2">
      <c r="A30" s="205" t="s">
        <v>257</v>
      </c>
      <c r="B30" s="158">
        <v>100259.56801305831</v>
      </c>
      <c r="C30" s="158">
        <v>251707.9835916204</v>
      </c>
      <c r="D30" s="158">
        <v>77060.1289339223</v>
      </c>
      <c r="E30" s="158">
        <v>166825.76728024459</v>
      </c>
      <c r="F30" s="179">
        <f t="shared" si="2"/>
        <v>595853.44781884563</v>
      </c>
    </row>
    <row r="31" spans="1:10" x14ac:dyDescent="0.2">
      <c r="A31" s="205" t="s">
        <v>261</v>
      </c>
      <c r="B31" s="158">
        <v>103233.898</v>
      </c>
      <c r="C31" s="158">
        <v>290742.45500000002</v>
      </c>
      <c r="D31" s="158">
        <v>107318.851</v>
      </c>
      <c r="E31" s="158">
        <v>213894.03399999999</v>
      </c>
      <c r="F31" s="179">
        <f t="shared" si="2"/>
        <v>715189.23800000001</v>
      </c>
    </row>
    <row r="32" spans="1:10" x14ac:dyDescent="0.2">
      <c r="A32" s="205" t="s">
        <v>262</v>
      </c>
      <c r="B32" s="158">
        <v>13646.833999999999</v>
      </c>
      <c r="C32" s="158">
        <v>249290.22399999999</v>
      </c>
      <c r="D32" s="158">
        <v>74661.728999999992</v>
      </c>
      <c r="E32" s="158">
        <v>165697.861</v>
      </c>
      <c r="F32" s="179">
        <f t="shared" si="2"/>
        <v>503296.64799999993</v>
      </c>
    </row>
    <row r="33" spans="1:6" x14ac:dyDescent="0.2">
      <c r="A33" s="205" t="s">
        <v>263</v>
      </c>
      <c r="B33" s="158">
        <v>430488.33199999999</v>
      </c>
      <c r="C33" s="158">
        <v>534715.26299999992</v>
      </c>
      <c r="D33" s="158">
        <v>145365.80599999998</v>
      </c>
      <c r="E33" s="158">
        <v>299707.88699999999</v>
      </c>
      <c r="F33" s="179">
        <f t="shared" si="2"/>
        <v>1410277.2880000002</v>
      </c>
    </row>
    <row r="34" spans="1:6" x14ac:dyDescent="0.2">
      <c r="A34" s="205" t="s">
        <v>264</v>
      </c>
      <c r="B34" s="158">
        <v>92200.752999999997</v>
      </c>
      <c r="C34" s="158">
        <v>339499.7321908446</v>
      </c>
      <c r="D34" s="158">
        <v>80424.387500111989</v>
      </c>
      <c r="E34" s="158">
        <v>181414.08222178032</v>
      </c>
      <c r="F34" s="179">
        <f t="shared" si="2"/>
        <v>693538.95491273701</v>
      </c>
    </row>
    <row r="35" spans="1:6" x14ac:dyDescent="0.2">
      <c r="A35" s="205" t="s">
        <v>265</v>
      </c>
      <c r="B35" s="158">
        <v>70968.888000000006</v>
      </c>
      <c r="C35" s="158">
        <v>204089.20600000001</v>
      </c>
      <c r="D35" s="158">
        <v>85943.099999999991</v>
      </c>
      <c r="E35" s="158">
        <v>161982.03600000002</v>
      </c>
      <c r="F35" s="179">
        <f t="shared" si="2"/>
        <v>522983.23000000004</v>
      </c>
    </row>
    <row r="36" spans="1:6" x14ac:dyDescent="0.2">
      <c r="A36" s="205" t="s">
        <v>266</v>
      </c>
      <c r="B36" s="158">
        <v>44723.544999999998</v>
      </c>
      <c r="C36" s="158">
        <v>300381.81200000003</v>
      </c>
      <c r="D36" s="158">
        <v>100953.768</v>
      </c>
      <c r="E36" s="158">
        <v>197002.87600000002</v>
      </c>
      <c r="F36" s="179">
        <f t="shared" si="2"/>
        <v>643062.00100000005</v>
      </c>
    </row>
    <row r="37" spans="1:6" x14ac:dyDescent="0.2">
      <c r="A37" s="205" t="s">
        <v>267</v>
      </c>
      <c r="B37" s="158">
        <v>167749.818</v>
      </c>
      <c r="C37" s="158">
        <v>611946.84400000004</v>
      </c>
      <c r="D37" s="158">
        <v>215247.81400000001</v>
      </c>
      <c r="E37" s="158">
        <v>626573.15299999993</v>
      </c>
      <c r="F37" s="179">
        <f t="shared" si="2"/>
        <v>1621517.629</v>
      </c>
    </row>
    <row r="38" spans="1:6" x14ac:dyDescent="0.2">
      <c r="A38" s="205" t="s">
        <v>268</v>
      </c>
      <c r="B38" s="158">
        <v>381512.57299999997</v>
      </c>
      <c r="C38" s="158">
        <v>333320.56800000003</v>
      </c>
      <c r="D38" s="158">
        <v>118874.27599999998</v>
      </c>
      <c r="E38" s="158">
        <v>233712.07500000001</v>
      </c>
      <c r="F38" s="179">
        <f t="shared" si="2"/>
        <v>1067419.4920000001</v>
      </c>
    </row>
    <row r="39" spans="1:6" x14ac:dyDescent="0.2">
      <c r="A39" s="204" t="s">
        <v>269</v>
      </c>
      <c r="B39" s="161">
        <v>123696.1723628202</v>
      </c>
      <c r="C39" s="161">
        <v>214515.33062329871</v>
      </c>
      <c r="D39" s="161">
        <v>92245.550408567637</v>
      </c>
      <c r="E39" s="161">
        <v>207509.82773918702</v>
      </c>
      <c r="F39" s="161">
        <f t="shared" si="2"/>
        <v>637966.8811338736</v>
      </c>
    </row>
    <row r="40" spans="1:6" x14ac:dyDescent="0.2">
      <c r="F40" s="14" t="s">
        <v>103</v>
      </c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75" t="s">
        <v>334</v>
      </c>
      <c r="B1" s="66"/>
      <c r="J1" s="129" t="str">
        <f>Titulní!A35</f>
        <v>II. čtvrtletí 2020</v>
      </c>
    </row>
    <row r="2" spans="1:10" ht="6" customHeight="1" x14ac:dyDescent="0.2">
      <c r="A2" s="20"/>
      <c r="B2" s="500"/>
      <c r="C2" s="500"/>
      <c r="D2" s="500"/>
      <c r="E2" s="500"/>
      <c r="F2" s="500"/>
      <c r="G2" s="500"/>
      <c r="H2" s="500"/>
      <c r="I2" s="500"/>
      <c r="J2" s="500"/>
    </row>
    <row r="3" spans="1:10" ht="24" x14ac:dyDescent="0.2">
      <c r="A3" s="206"/>
      <c r="B3" s="207" t="s">
        <v>101</v>
      </c>
      <c r="C3" s="207" t="s">
        <v>11</v>
      </c>
      <c r="D3" s="207" t="s">
        <v>12</v>
      </c>
      <c r="E3" s="207" t="s">
        <v>13</v>
      </c>
      <c r="F3" s="207" t="s">
        <v>48</v>
      </c>
      <c r="G3" s="207" t="s">
        <v>100</v>
      </c>
      <c r="H3" s="207" t="s">
        <v>47</v>
      </c>
      <c r="I3" s="207" t="s">
        <v>14</v>
      </c>
      <c r="J3" s="207" t="s">
        <v>54</v>
      </c>
    </row>
    <row r="4" spans="1:10" x14ac:dyDescent="0.2">
      <c r="A4" s="202" t="s">
        <v>10</v>
      </c>
      <c r="B4" s="177">
        <f>SUM(B5:B18)</f>
        <v>4539500.977191221</v>
      </c>
      <c r="C4" s="177">
        <f t="shared" ref="C4:I4" si="0">SUM(C5:C18)</f>
        <v>1026900.9151790736</v>
      </c>
      <c r="D4" s="177">
        <f t="shared" si="0"/>
        <v>150713.17503297448</v>
      </c>
      <c r="E4" s="177">
        <f t="shared" si="0"/>
        <v>109325.2898627838</v>
      </c>
      <c r="F4" s="177">
        <f t="shared" si="0"/>
        <v>210207.0178500156</v>
      </c>
      <c r="G4" s="177">
        <f t="shared" si="0"/>
        <v>3439791.7351375227</v>
      </c>
      <c r="H4" s="177">
        <f t="shared" si="0"/>
        <v>2964769.254518162</v>
      </c>
      <c r="I4" s="177">
        <f t="shared" si="0"/>
        <v>150890.16922825057</v>
      </c>
      <c r="J4" s="177">
        <f t="shared" ref="J4:J18" si="1">SUM(B4:I4)</f>
        <v>12592098.534000004</v>
      </c>
    </row>
    <row r="5" spans="1:10" x14ac:dyDescent="0.2">
      <c r="A5" s="196" t="s">
        <v>256</v>
      </c>
      <c r="B5" s="208">
        <v>91130.820999999996</v>
      </c>
      <c r="C5" s="208">
        <v>41205.065000000002</v>
      </c>
      <c r="D5" s="208">
        <v>80065.546999999991</v>
      </c>
      <c r="E5" s="208">
        <v>18163.397000000001</v>
      </c>
      <c r="F5" s="208">
        <v>1896.1119999999999</v>
      </c>
      <c r="G5" s="208">
        <v>323781.05</v>
      </c>
      <c r="H5" s="208">
        <v>662214.20000000007</v>
      </c>
      <c r="I5" s="208">
        <v>35081.781000000003</v>
      </c>
      <c r="J5" s="161">
        <f t="shared" si="1"/>
        <v>1253537.973</v>
      </c>
    </row>
    <row r="6" spans="1:10" x14ac:dyDescent="0.2">
      <c r="A6" s="198" t="s">
        <v>258</v>
      </c>
      <c r="B6" s="209">
        <v>226917.33661461761</v>
      </c>
      <c r="C6" s="209">
        <v>18156.9647557965</v>
      </c>
      <c r="D6" s="209">
        <v>3509.0218367201996</v>
      </c>
      <c r="E6" s="209">
        <v>3161.5399238751797</v>
      </c>
      <c r="F6" s="209">
        <v>21144.33018730165</v>
      </c>
      <c r="G6" s="209">
        <v>281970.8637859677</v>
      </c>
      <c r="H6" s="209">
        <v>117711.08048657721</v>
      </c>
      <c r="I6" s="209">
        <v>15175.537000659609</v>
      </c>
      <c r="J6" s="179">
        <f t="shared" si="1"/>
        <v>687746.67459151568</v>
      </c>
    </row>
    <row r="7" spans="1:10" x14ac:dyDescent="0.2">
      <c r="A7" s="198" t="s">
        <v>259</v>
      </c>
      <c r="B7" s="209">
        <v>448986.36857600498</v>
      </c>
      <c r="C7" s="209">
        <v>61513.092866476101</v>
      </c>
      <c r="D7" s="209">
        <v>16152.9864144534</v>
      </c>
      <c r="E7" s="209">
        <v>12759.26335939662</v>
      </c>
      <c r="F7" s="209">
        <v>27378.384822436852</v>
      </c>
      <c r="G7" s="209">
        <v>295861.29211034218</v>
      </c>
      <c r="H7" s="209">
        <v>280238.85115573538</v>
      </c>
      <c r="I7" s="209">
        <v>11902.331238185079</v>
      </c>
      <c r="J7" s="179">
        <f t="shared" si="1"/>
        <v>1154792.5705430305</v>
      </c>
    </row>
    <row r="8" spans="1:10" x14ac:dyDescent="0.2">
      <c r="A8" s="198" t="s">
        <v>260</v>
      </c>
      <c r="B8" s="209">
        <v>91767.228000000003</v>
      </c>
      <c r="C8" s="209">
        <v>67427.391999999993</v>
      </c>
      <c r="D8" s="209">
        <v>611.09400000000005</v>
      </c>
      <c r="E8" s="209">
        <v>4142.2780000000002</v>
      </c>
      <c r="F8" s="209">
        <v>3856.4649999999997</v>
      </c>
      <c r="G8" s="209">
        <v>83748.724000000002</v>
      </c>
      <c r="H8" s="209">
        <v>74200.152000000002</v>
      </c>
      <c r="I8" s="209">
        <v>12.526</v>
      </c>
      <c r="J8" s="179">
        <f t="shared" si="1"/>
        <v>325765.859</v>
      </c>
    </row>
    <row r="9" spans="1:10" x14ac:dyDescent="0.2">
      <c r="A9" s="198" t="s">
        <v>257</v>
      </c>
      <c r="B9" s="209">
        <v>301330.16507807671</v>
      </c>
      <c r="C9" s="209">
        <v>12172.498582925909</v>
      </c>
      <c r="D9" s="209">
        <v>1284.7205520230191</v>
      </c>
      <c r="E9" s="209">
        <v>4846.5750018082599</v>
      </c>
      <c r="F9" s="209">
        <v>26052.515968247648</v>
      </c>
      <c r="G9" s="209">
        <v>166831.7472802446</v>
      </c>
      <c r="H9" s="209">
        <v>84609.863089772902</v>
      </c>
      <c r="I9" s="209">
        <v>2720.2122657465402</v>
      </c>
      <c r="J9" s="179">
        <f t="shared" si="1"/>
        <v>599848.2978188456</v>
      </c>
    </row>
    <row r="10" spans="1:10" x14ac:dyDescent="0.2">
      <c r="A10" s="198" t="s">
        <v>261</v>
      </c>
      <c r="B10" s="209">
        <v>265602.908</v>
      </c>
      <c r="C10" s="209">
        <v>62071.007999999994</v>
      </c>
      <c r="D10" s="209">
        <v>4010.8740000000003</v>
      </c>
      <c r="E10" s="209">
        <v>5373.1790000000001</v>
      </c>
      <c r="F10" s="209">
        <v>15626.807000000001</v>
      </c>
      <c r="G10" s="209">
        <v>213901.34399999998</v>
      </c>
      <c r="H10" s="209">
        <v>180244.67299999998</v>
      </c>
      <c r="I10" s="209">
        <v>433.02599999999995</v>
      </c>
      <c r="J10" s="179">
        <f t="shared" si="1"/>
        <v>747263.81899999978</v>
      </c>
    </row>
    <row r="11" spans="1:10" x14ac:dyDescent="0.2">
      <c r="A11" s="198" t="s">
        <v>262</v>
      </c>
      <c r="B11" s="209">
        <v>203978.84</v>
      </c>
      <c r="C11" s="209">
        <v>24492.787</v>
      </c>
      <c r="D11" s="209">
        <v>2569.152</v>
      </c>
      <c r="E11" s="209">
        <v>4685.9089999999997</v>
      </c>
      <c r="F11" s="209">
        <v>4766.3519999999999</v>
      </c>
      <c r="G11" s="209">
        <v>165697.861</v>
      </c>
      <c r="H11" s="209">
        <v>103973.47699999998</v>
      </c>
      <c r="I11" s="209">
        <v>0</v>
      </c>
      <c r="J11" s="179">
        <f t="shared" si="1"/>
        <v>510164.37800000003</v>
      </c>
    </row>
    <row r="12" spans="1:10" x14ac:dyDescent="0.2">
      <c r="A12" s="198" t="s">
        <v>263</v>
      </c>
      <c r="B12" s="209">
        <v>827045.47699999996</v>
      </c>
      <c r="C12" s="209">
        <v>333395.73800000007</v>
      </c>
      <c r="D12" s="209">
        <v>11175.017</v>
      </c>
      <c r="E12" s="209">
        <v>8046.2439999999997</v>
      </c>
      <c r="F12" s="209">
        <v>9763.2869999999984</v>
      </c>
      <c r="G12" s="209">
        <v>299727.55099999998</v>
      </c>
      <c r="H12" s="209">
        <v>291342.679</v>
      </c>
      <c r="I12" s="209">
        <v>3154.643</v>
      </c>
      <c r="J12" s="179">
        <f t="shared" si="1"/>
        <v>1783650.6359999999</v>
      </c>
    </row>
    <row r="13" spans="1:10" x14ac:dyDescent="0.2">
      <c r="A13" s="198" t="s">
        <v>264</v>
      </c>
      <c r="B13" s="209">
        <v>313229.11380588845</v>
      </c>
      <c r="C13" s="209">
        <v>29304.720380525927</v>
      </c>
      <c r="D13" s="209">
        <v>2420.7211246433758</v>
      </c>
      <c r="E13" s="209">
        <v>9182.0053053581087</v>
      </c>
      <c r="F13" s="209">
        <v>12964.170253713763</v>
      </c>
      <c r="G13" s="209">
        <v>181414.08222178032</v>
      </c>
      <c r="H13" s="209">
        <v>145274.40637611595</v>
      </c>
      <c r="I13" s="209">
        <v>339.51244471106099</v>
      </c>
      <c r="J13" s="179">
        <f t="shared" si="1"/>
        <v>694128.73191273701</v>
      </c>
    </row>
    <row r="14" spans="1:10" x14ac:dyDescent="0.2">
      <c r="A14" s="198" t="s">
        <v>265</v>
      </c>
      <c r="B14" s="209">
        <v>213378.26499999998</v>
      </c>
      <c r="C14" s="209">
        <v>21805.191000000003</v>
      </c>
      <c r="D14" s="209">
        <v>4144.0830000000005</v>
      </c>
      <c r="E14" s="209">
        <v>4473.2510000000002</v>
      </c>
      <c r="F14" s="209">
        <v>17405.850999999999</v>
      </c>
      <c r="G14" s="209">
        <v>161984.93700000003</v>
      </c>
      <c r="H14" s="209">
        <v>104494.806</v>
      </c>
      <c r="I14" s="209">
        <v>943.09199999999998</v>
      </c>
      <c r="J14" s="179">
        <f t="shared" si="1"/>
        <v>528629.47599999991</v>
      </c>
    </row>
    <row r="15" spans="1:10" x14ac:dyDescent="0.2">
      <c r="A15" s="198" t="s">
        <v>266</v>
      </c>
      <c r="B15" s="209">
        <v>223573.55799999999</v>
      </c>
      <c r="C15" s="209">
        <v>29093.619000000002</v>
      </c>
      <c r="D15" s="209">
        <v>6748.1020000000008</v>
      </c>
      <c r="E15" s="209">
        <v>5488.1790000000001</v>
      </c>
      <c r="F15" s="209">
        <v>16442.556</v>
      </c>
      <c r="G15" s="209">
        <v>197002.87600000002</v>
      </c>
      <c r="H15" s="209">
        <v>165951.78000000003</v>
      </c>
      <c r="I15" s="209">
        <v>39.989999999999995</v>
      </c>
      <c r="J15" s="179">
        <f t="shared" si="1"/>
        <v>644340.66</v>
      </c>
    </row>
    <row r="16" spans="1:10" x14ac:dyDescent="0.2">
      <c r="A16" s="198" t="s">
        <v>267</v>
      </c>
      <c r="B16" s="209">
        <v>584488.24</v>
      </c>
      <c r="C16" s="209">
        <v>87672.894000000015</v>
      </c>
      <c r="D16" s="209">
        <v>7565.893</v>
      </c>
      <c r="E16" s="209">
        <v>16189.457999999999</v>
      </c>
      <c r="F16" s="209">
        <v>32308.999</v>
      </c>
      <c r="G16" s="209">
        <v>626644.79899999988</v>
      </c>
      <c r="H16" s="209">
        <v>398528.03499999997</v>
      </c>
      <c r="I16" s="209">
        <v>616.83100000000002</v>
      </c>
      <c r="J16" s="179">
        <f t="shared" si="1"/>
        <v>1754015.1489999997</v>
      </c>
    </row>
    <row r="17" spans="1:10" x14ac:dyDescent="0.2">
      <c r="A17" s="198" t="s">
        <v>268</v>
      </c>
      <c r="B17" s="209">
        <v>500712.63099999999</v>
      </c>
      <c r="C17" s="209">
        <v>114939.372</v>
      </c>
      <c r="D17" s="209">
        <v>7765.4340000000002</v>
      </c>
      <c r="E17" s="209">
        <v>9690.0449999999983</v>
      </c>
      <c r="F17" s="209">
        <v>9406.9979999999996</v>
      </c>
      <c r="G17" s="209">
        <v>233712.18000000002</v>
      </c>
      <c r="H17" s="209">
        <v>254753.47599999997</v>
      </c>
      <c r="I17" s="209">
        <v>78551.959000000003</v>
      </c>
      <c r="J17" s="179">
        <f t="shared" si="1"/>
        <v>1209532.0950000002</v>
      </c>
    </row>
    <row r="18" spans="1:10" x14ac:dyDescent="0.2">
      <c r="A18" s="196" t="s">
        <v>269</v>
      </c>
      <c r="B18" s="208">
        <v>247360.02511663301</v>
      </c>
      <c r="C18" s="208">
        <v>123650.57259334909</v>
      </c>
      <c r="D18" s="208">
        <v>2690.5291051344711</v>
      </c>
      <c r="E18" s="208">
        <v>3123.9662723456349</v>
      </c>
      <c r="F18" s="208">
        <v>11194.189618315679</v>
      </c>
      <c r="G18" s="208">
        <v>207512.42773918703</v>
      </c>
      <c r="H18" s="208">
        <v>101231.77540996049</v>
      </c>
      <c r="I18" s="208">
        <v>1918.7282789482742</v>
      </c>
      <c r="J18" s="161">
        <f t="shared" si="1"/>
        <v>698682.2141338737</v>
      </c>
    </row>
    <row r="19" spans="1:10" x14ac:dyDescent="0.2">
      <c r="J19" s="14" t="s">
        <v>109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75" t="s">
        <v>335</v>
      </c>
      <c r="B1" s="66"/>
      <c r="N1" s="129" t="str">
        <f>Titulní!A35</f>
        <v>II. čtvrtletí 2020</v>
      </c>
    </row>
    <row r="2" spans="1:14" ht="6" customHeight="1" x14ac:dyDescent="0.2"/>
    <row r="3" spans="1:14" ht="12.75" customHeight="1" x14ac:dyDescent="0.2">
      <c r="A3" s="454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99"/>
      <c r="N3" s="462" t="s">
        <v>54</v>
      </c>
    </row>
    <row r="4" spans="1:14" x14ac:dyDescent="0.2">
      <c r="A4" s="455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463"/>
    </row>
    <row r="5" spans="1:14" ht="12.75" customHeight="1" x14ac:dyDescent="0.2">
      <c r="A5" s="449" t="s">
        <v>88</v>
      </c>
      <c r="B5" s="451">
        <f>SUM(B6:D6)</f>
        <v>15176502.303999998</v>
      </c>
      <c r="C5" s="452"/>
      <c r="D5" s="453"/>
      <c r="E5" s="451">
        <f>SUM(E6:G6)</f>
        <v>11752554.473000001</v>
      </c>
      <c r="F5" s="452"/>
      <c r="G5" s="453"/>
      <c r="H5" s="459">
        <f>SUM(H6:J6)</f>
        <v>0</v>
      </c>
      <c r="I5" s="460"/>
      <c r="J5" s="461"/>
      <c r="K5" s="459">
        <f>SUM(K6:M6)</f>
        <v>0</v>
      </c>
      <c r="L5" s="460"/>
      <c r="M5" s="460"/>
      <c r="N5" s="464">
        <f>SUM(B6:M6)</f>
        <v>26929056.776999999</v>
      </c>
    </row>
    <row r="6" spans="1:14" x14ac:dyDescent="0.2">
      <c r="A6" s="450"/>
      <c r="B6" s="259">
        <f t="shared" ref="B6:M6" si="0">SUM(B7:B10)</f>
        <v>5404159.7069999995</v>
      </c>
      <c r="C6" s="260">
        <f t="shared" si="0"/>
        <v>4891159.3199999994</v>
      </c>
      <c r="D6" s="261">
        <f t="shared" si="0"/>
        <v>4881183.2769999998</v>
      </c>
      <c r="E6" s="259">
        <f t="shared" si="0"/>
        <v>3873713.8820000002</v>
      </c>
      <c r="F6" s="260">
        <f t="shared" si="0"/>
        <v>3943050.6379999989</v>
      </c>
      <c r="G6" s="261">
        <f t="shared" si="0"/>
        <v>3935789.9530000016</v>
      </c>
      <c r="H6" s="284">
        <f t="shared" si="0"/>
        <v>0</v>
      </c>
      <c r="I6" s="285">
        <f t="shared" si="0"/>
        <v>0</v>
      </c>
      <c r="J6" s="286">
        <f t="shared" si="0"/>
        <v>0</v>
      </c>
      <c r="K6" s="284">
        <f t="shared" si="0"/>
        <v>0</v>
      </c>
      <c r="L6" s="285">
        <f t="shared" si="0"/>
        <v>0</v>
      </c>
      <c r="M6" s="285">
        <f t="shared" si="0"/>
        <v>0</v>
      </c>
      <c r="N6" s="465"/>
    </row>
    <row r="7" spans="1:14" x14ac:dyDescent="0.2">
      <c r="A7" s="156" t="s">
        <v>8</v>
      </c>
      <c r="B7" s="181">
        <v>670309.13699999987</v>
      </c>
      <c r="C7" s="197">
        <v>631698.23399999994</v>
      </c>
      <c r="D7" s="200">
        <v>661845.1860000001</v>
      </c>
      <c r="E7" s="181">
        <v>538304.19099999999</v>
      </c>
      <c r="F7" s="197">
        <v>565862.95200000005</v>
      </c>
      <c r="G7" s="200">
        <v>597017.75600000005</v>
      </c>
      <c r="H7" s="301">
        <v>0</v>
      </c>
      <c r="I7" s="302">
        <v>0</v>
      </c>
      <c r="J7" s="303">
        <v>0</v>
      </c>
      <c r="K7" s="301">
        <v>0</v>
      </c>
      <c r="L7" s="302">
        <v>0</v>
      </c>
      <c r="M7" s="302">
        <v>0</v>
      </c>
      <c r="N7" s="311">
        <f>SUM(B7:M7)</f>
        <v>3665037.4560000002</v>
      </c>
    </row>
    <row r="8" spans="1:14" x14ac:dyDescent="0.2">
      <c r="A8" s="156" t="s">
        <v>9</v>
      </c>
      <c r="B8" s="211">
        <v>2118508.48</v>
      </c>
      <c r="C8" s="199">
        <v>2004455.929</v>
      </c>
      <c r="D8" s="212">
        <v>1968341.97</v>
      </c>
      <c r="E8" s="211">
        <v>1516882.2709999999</v>
      </c>
      <c r="F8" s="199">
        <v>1620089.9910000002</v>
      </c>
      <c r="G8" s="212">
        <v>1791475.837000001</v>
      </c>
      <c r="H8" s="312">
        <v>0</v>
      </c>
      <c r="I8" s="313">
        <v>0</v>
      </c>
      <c r="J8" s="314">
        <v>0</v>
      </c>
      <c r="K8" s="312">
        <v>0</v>
      </c>
      <c r="L8" s="313">
        <v>0</v>
      </c>
      <c r="M8" s="315">
        <v>0</v>
      </c>
      <c r="N8" s="311">
        <f t="shared" ref="N8:N30" si="1">SUM(B8:M8)</f>
        <v>11019754.478</v>
      </c>
    </row>
    <row r="9" spans="1:14" x14ac:dyDescent="0.2">
      <c r="A9" s="156" t="s">
        <v>146</v>
      </c>
      <c r="B9" s="211">
        <v>922548.94848782208</v>
      </c>
      <c r="C9" s="199">
        <v>696708.41181239695</v>
      </c>
      <c r="D9" s="212">
        <v>739642.66903813602</v>
      </c>
      <c r="E9" s="211">
        <v>584803.39265398099</v>
      </c>
      <c r="F9" s="199">
        <v>561435.34809391201</v>
      </c>
      <c r="G9" s="212">
        <v>537146.64711458597</v>
      </c>
      <c r="H9" s="312">
        <v>0</v>
      </c>
      <c r="I9" s="313">
        <v>0</v>
      </c>
      <c r="J9" s="314">
        <v>0</v>
      </c>
      <c r="K9" s="312">
        <v>0</v>
      </c>
      <c r="L9" s="313">
        <v>0</v>
      </c>
      <c r="M9" s="315">
        <v>0</v>
      </c>
      <c r="N9" s="311">
        <f t="shared" si="1"/>
        <v>4042285.4172008345</v>
      </c>
    </row>
    <row r="10" spans="1:14" x14ac:dyDescent="0.2">
      <c r="A10" s="156" t="s">
        <v>144</v>
      </c>
      <c r="B10" s="181">
        <v>1692793.1415121779</v>
      </c>
      <c r="C10" s="197">
        <v>1558296.7451876029</v>
      </c>
      <c r="D10" s="200">
        <v>1511353.451961864</v>
      </c>
      <c r="E10" s="181">
        <v>1233724.0273460199</v>
      </c>
      <c r="F10" s="197">
        <v>1195662.3469060869</v>
      </c>
      <c r="G10" s="200">
        <v>1010149.712885414</v>
      </c>
      <c r="H10" s="301">
        <v>0</v>
      </c>
      <c r="I10" s="302">
        <v>0</v>
      </c>
      <c r="J10" s="303">
        <v>0</v>
      </c>
      <c r="K10" s="301">
        <v>0</v>
      </c>
      <c r="L10" s="302">
        <v>0</v>
      </c>
      <c r="M10" s="302">
        <v>0</v>
      </c>
      <c r="N10" s="311">
        <f t="shared" si="1"/>
        <v>8201979.4257991659</v>
      </c>
    </row>
    <row r="11" spans="1:14" x14ac:dyDescent="0.2">
      <c r="A11" s="210" t="s">
        <v>419</v>
      </c>
      <c r="B11" s="153">
        <f>SUM(B12:B15)</f>
        <v>3511439.7860000003</v>
      </c>
      <c r="C11" s="195">
        <f t="shared" ref="C11:M11" si="2">SUM(C12:C15)</f>
        <v>3185113.2930000001</v>
      </c>
      <c r="D11" s="155">
        <f t="shared" si="2"/>
        <v>3187524.6859999998</v>
      </c>
      <c r="E11" s="153">
        <f t="shared" si="2"/>
        <v>2508426.7319999998</v>
      </c>
      <c r="F11" s="195">
        <f t="shared" si="2"/>
        <v>2535981.5329999998</v>
      </c>
      <c r="G11" s="155">
        <f t="shared" si="2"/>
        <v>2523974.9900000002</v>
      </c>
      <c r="H11" s="319">
        <f t="shared" si="2"/>
        <v>0</v>
      </c>
      <c r="I11" s="320">
        <f t="shared" si="2"/>
        <v>0</v>
      </c>
      <c r="J11" s="321">
        <f t="shared" si="2"/>
        <v>0</v>
      </c>
      <c r="K11" s="322">
        <f t="shared" si="2"/>
        <v>0</v>
      </c>
      <c r="L11" s="322">
        <f t="shared" si="2"/>
        <v>0</v>
      </c>
      <c r="M11" s="322">
        <f t="shared" si="2"/>
        <v>0</v>
      </c>
      <c r="N11" s="153">
        <f t="shared" si="1"/>
        <v>17452461.020000003</v>
      </c>
    </row>
    <row r="12" spans="1:14" ht="13.5" customHeight="1" x14ac:dyDescent="0.2">
      <c r="A12" s="156" t="s">
        <v>8</v>
      </c>
      <c r="B12" s="166">
        <v>561448.65899999999</v>
      </c>
      <c r="C12" s="167">
        <v>522629.86800000002</v>
      </c>
      <c r="D12" s="168">
        <v>541760.10100000002</v>
      </c>
      <c r="E12" s="166">
        <v>442934.30900000001</v>
      </c>
      <c r="F12" s="167">
        <v>456643.04100000003</v>
      </c>
      <c r="G12" s="168">
        <v>471519.79200000002</v>
      </c>
      <c r="H12" s="316">
        <v>0</v>
      </c>
      <c r="I12" s="317">
        <v>0</v>
      </c>
      <c r="J12" s="318">
        <v>0</v>
      </c>
      <c r="K12" s="316">
        <v>0</v>
      </c>
      <c r="L12" s="317">
        <v>0</v>
      </c>
      <c r="M12" s="317">
        <v>0</v>
      </c>
      <c r="N12" s="262">
        <f t="shared" si="1"/>
        <v>2996935.77</v>
      </c>
    </row>
    <row r="13" spans="1:14" x14ac:dyDescent="0.2">
      <c r="A13" s="156" t="s">
        <v>9</v>
      </c>
      <c r="B13" s="211">
        <v>1294688.9550000001</v>
      </c>
      <c r="C13" s="199">
        <v>1232946.7779999999</v>
      </c>
      <c r="D13" s="212">
        <v>1211962.6299999999</v>
      </c>
      <c r="E13" s="211">
        <v>911133.40700000001</v>
      </c>
      <c r="F13" s="199">
        <v>981858.21100000001</v>
      </c>
      <c r="G13" s="212">
        <v>1090746.666</v>
      </c>
      <c r="H13" s="312">
        <v>0</v>
      </c>
      <c r="I13" s="313">
        <v>0</v>
      </c>
      <c r="J13" s="314">
        <v>0</v>
      </c>
      <c r="K13" s="312">
        <v>0</v>
      </c>
      <c r="L13" s="313">
        <v>0</v>
      </c>
      <c r="M13" s="315">
        <v>0</v>
      </c>
      <c r="N13" s="311">
        <f t="shared" si="1"/>
        <v>6723336.6469999999</v>
      </c>
    </row>
    <row r="14" spans="1:14" x14ac:dyDescent="0.2">
      <c r="A14" s="156" t="s">
        <v>146</v>
      </c>
      <c r="B14" s="211">
        <v>508958.94900000002</v>
      </c>
      <c r="C14" s="199">
        <v>451161.29499999998</v>
      </c>
      <c r="D14" s="212">
        <v>436025.755</v>
      </c>
      <c r="E14" s="211">
        <v>349017.94799999997</v>
      </c>
      <c r="F14" s="199">
        <v>334850.86800000002</v>
      </c>
      <c r="G14" s="212">
        <v>323286.50699999998</v>
      </c>
      <c r="H14" s="312">
        <v>0</v>
      </c>
      <c r="I14" s="313">
        <v>0</v>
      </c>
      <c r="J14" s="314">
        <v>0</v>
      </c>
      <c r="K14" s="312">
        <v>0</v>
      </c>
      <c r="L14" s="313">
        <v>0</v>
      </c>
      <c r="M14" s="315">
        <v>0</v>
      </c>
      <c r="N14" s="311">
        <f t="shared" si="1"/>
        <v>2403301.3219999997</v>
      </c>
    </row>
    <row r="15" spans="1:14" x14ac:dyDescent="0.2">
      <c r="A15" s="156" t="s">
        <v>144</v>
      </c>
      <c r="B15" s="181">
        <v>1146343.223</v>
      </c>
      <c r="C15" s="197">
        <v>978375.35199999996</v>
      </c>
      <c r="D15" s="200">
        <v>997776.2</v>
      </c>
      <c r="E15" s="181">
        <v>805341.06799999997</v>
      </c>
      <c r="F15" s="197">
        <v>762629.41299999994</v>
      </c>
      <c r="G15" s="200">
        <v>638422.02500000002</v>
      </c>
      <c r="H15" s="301">
        <v>0</v>
      </c>
      <c r="I15" s="302">
        <v>0</v>
      </c>
      <c r="J15" s="303">
        <v>0</v>
      </c>
      <c r="K15" s="301">
        <v>0</v>
      </c>
      <c r="L15" s="302">
        <v>0</v>
      </c>
      <c r="M15" s="302">
        <v>0</v>
      </c>
      <c r="N15" s="311">
        <f t="shared" si="1"/>
        <v>5328887.2810000004</v>
      </c>
    </row>
    <row r="16" spans="1:14" x14ac:dyDescent="0.2">
      <c r="A16" s="210" t="s">
        <v>57</v>
      </c>
      <c r="B16" s="153">
        <f>SUM(B17:B20)</f>
        <v>1313038.4450000003</v>
      </c>
      <c r="C16" s="195">
        <f t="shared" ref="C16:M16" si="3">SUM(C17:C20)</f>
        <v>1180818.044</v>
      </c>
      <c r="D16" s="155">
        <f t="shared" si="3"/>
        <v>1182970.656</v>
      </c>
      <c r="E16" s="153">
        <f t="shared" si="3"/>
        <v>951925.428000001</v>
      </c>
      <c r="F16" s="195">
        <f t="shared" si="3"/>
        <v>982024.4319999991</v>
      </c>
      <c r="G16" s="155">
        <f t="shared" si="3"/>
        <v>982823.97300000093</v>
      </c>
      <c r="H16" s="319">
        <f t="shared" si="3"/>
        <v>0</v>
      </c>
      <c r="I16" s="320">
        <f t="shared" si="3"/>
        <v>0</v>
      </c>
      <c r="J16" s="321">
        <f t="shared" si="3"/>
        <v>0</v>
      </c>
      <c r="K16" s="322">
        <f t="shared" si="3"/>
        <v>0</v>
      </c>
      <c r="L16" s="322">
        <f t="shared" si="3"/>
        <v>0</v>
      </c>
      <c r="M16" s="322">
        <f t="shared" si="3"/>
        <v>0</v>
      </c>
      <c r="N16" s="153">
        <f t="shared" si="1"/>
        <v>6593600.9780000011</v>
      </c>
    </row>
    <row r="17" spans="1:14" x14ac:dyDescent="0.2">
      <c r="A17" s="156" t="s">
        <v>8</v>
      </c>
      <c r="B17" s="181">
        <v>103924.69</v>
      </c>
      <c r="C17" s="197">
        <v>101978.546</v>
      </c>
      <c r="D17" s="200">
        <v>110449.697</v>
      </c>
      <c r="E17" s="181">
        <v>86679.539000000004</v>
      </c>
      <c r="F17" s="197">
        <v>100442.99800000001</v>
      </c>
      <c r="G17" s="200">
        <v>118048.68399999999</v>
      </c>
      <c r="H17" s="301">
        <v>0</v>
      </c>
      <c r="I17" s="302">
        <v>0</v>
      </c>
      <c r="J17" s="303">
        <v>0</v>
      </c>
      <c r="K17" s="301">
        <v>0</v>
      </c>
      <c r="L17" s="302">
        <v>0</v>
      </c>
      <c r="M17" s="302">
        <v>0</v>
      </c>
      <c r="N17" s="311">
        <f t="shared" si="1"/>
        <v>621524.15399999998</v>
      </c>
    </row>
    <row r="18" spans="1:14" x14ac:dyDescent="0.2">
      <c r="A18" s="156" t="s">
        <v>9</v>
      </c>
      <c r="B18" s="211">
        <v>527045.61600000004</v>
      </c>
      <c r="C18" s="199">
        <v>498651.79100000003</v>
      </c>
      <c r="D18" s="212">
        <v>500220.56599999999</v>
      </c>
      <c r="E18" s="211">
        <v>396134.90100000001</v>
      </c>
      <c r="F18" s="199">
        <v>413106.179</v>
      </c>
      <c r="G18" s="212">
        <v>456463.61000000098</v>
      </c>
      <c r="H18" s="312">
        <v>0</v>
      </c>
      <c r="I18" s="313">
        <v>0</v>
      </c>
      <c r="J18" s="314">
        <v>0</v>
      </c>
      <c r="K18" s="312">
        <v>0</v>
      </c>
      <c r="L18" s="313">
        <v>0</v>
      </c>
      <c r="M18" s="315">
        <v>0</v>
      </c>
      <c r="N18" s="311">
        <f t="shared" si="1"/>
        <v>2791622.6630000011</v>
      </c>
    </row>
    <row r="19" spans="1:14" x14ac:dyDescent="0.2">
      <c r="A19" s="156" t="s">
        <v>146</v>
      </c>
      <c r="B19" s="211">
        <v>288199.39948782203</v>
      </c>
      <c r="C19" s="199">
        <v>135354.10681239699</v>
      </c>
      <c r="D19" s="212">
        <v>185327.53903813599</v>
      </c>
      <c r="E19" s="211">
        <v>144801.092653981</v>
      </c>
      <c r="F19" s="199">
        <v>144601.77709391201</v>
      </c>
      <c r="G19" s="212">
        <v>147001.26011458601</v>
      </c>
      <c r="H19" s="312">
        <v>0</v>
      </c>
      <c r="I19" s="313">
        <v>0</v>
      </c>
      <c r="J19" s="314">
        <v>0</v>
      </c>
      <c r="K19" s="312">
        <v>0</v>
      </c>
      <c r="L19" s="313">
        <v>0</v>
      </c>
      <c r="M19" s="315">
        <v>0</v>
      </c>
      <c r="N19" s="311">
        <f t="shared" si="1"/>
        <v>1045285.1752008339</v>
      </c>
    </row>
    <row r="20" spans="1:14" x14ac:dyDescent="0.2">
      <c r="A20" s="156" t="s">
        <v>144</v>
      </c>
      <c r="B20" s="181">
        <v>393868.739512178</v>
      </c>
      <c r="C20" s="197">
        <v>444833.60018760298</v>
      </c>
      <c r="D20" s="200">
        <v>386972.85396186402</v>
      </c>
      <c r="E20" s="181">
        <v>324309.89534602</v>
      </c>
      <c r="F20" s="197">
        <v>323873.47790608701</v>
      </c>
      <c r="G20" s="200">
        <v>261310.41888541399</v>
      </c>
      <c r="H20" s="301">
        <v>0</v>
      </c>
      <c r="I20" s="302">
        <v>0</v>
      </c>
      <c r="J20" s="303">
        <v>0</v>
      </c>
      <c r="K20" s="301">
        <v>0</v>
      </c>
      <c r="L20" s="302">
        <v>0</v>
      </c>
      <c r="M20" s="302">
        <v>0</v>
      </c>
      <c r="N20" s="311">
        <f t="shared" si="1"/>
        <v>2135168.9857991659</v>
      </c>
    </row>
    <row r="21" spans="1:14" x14ac:dyDescent="0.2">
      <c r="A21" s="210" t="s">
        <v>58</v>
      </c>
      <c r="B21" s="153">
        <f>SUM(B22:B25)</f>
        <v>574697.88300000003</v>
      </c>
      <c r="C21" s="195">
        <f t="shared" ref="C21:M21" si="4">SUM(C22:C25)</f>
        <v>519706.06700000004</v>
      </c>
      <c r="D21" s="155">
        <f t="shared" si="4"/>
        <v>505349.13099999999</v>
      </c>
      <c r="E21" s="153">
        <f t="shared" si="4"/>
        <v>408268.80300000001</v>
      </c>
      <c r="F21" s="195">
        <f t="shared" si="4"/>
        <v>419898.261</v>
      </c>
      <c r="G21" s="155">
        <f t="shared" si="4"/>
        <v>424504.96499999997</v>
      </c>
      <c r="H21" s="319">
        <f t="shared" si="4"/>
        <v>0</v>
      </c>
      <c r="I21" s="320">
        <f t="shared" si="4"/>
        <v>0</v>
      </c>
      <c r="J21" s="321">
        <f t="shared" si="4"/>
        <v>0</v>
      </c>
      <c r="K21" s="322">
        <f t="shared" si="4"/>
        <v>0</v>
      </c>
      <c r="L21" s="322">
        <f t="shared" si="4"/>
        <v>0</v>
      </c>
      <c r="M21" s="322">
        <f t="shared" si="4"/>
        <v>0</v>
      </c>
      <c r="N21" s="153">
        <f t="shared" si="1"/>
        <v>2852425.1100000003</v>
      </c>
    </row>
    <row r="22" spans="1:14" x14ac:dyDescent="0.2">
      <c r="A22" s="156" t="s">
        <v>8</v>
      </c>
      <c r="B22" s="181">
        <v>4935.7879999999996</v>
      </c>
      <c r="C22" s="197">
        <v>7089.82</v>
      </c>
      <c r="D22" s="200">
        <v>9635.3880000000008</v>
      </c>
      <c r="E22" s="181">
        <v>8690.3430000000008</v>
      </c>
      <c r="F22" s="197">
        <v>8776.9130000000005</v>
      </c>
      <c r="G22" s="200">
        <v>7449.28</v>
      </c>
      <c r="H22" s="301">
        <v>0</v>
      </c>
      <c r="I22" s="302">
        <v>0</v>
      </c>
      <c r="J22" s="303">
        <v>0</v>
      </c>
      <c r="K22" s="301">
        <v>0</v>
      </c>
      <c r="L22" s="302">
        <v>0</v>
      </c>
      <c r="M22" s="302">
        <v>0</v>
      </c>
      <c r="N22" s="311">
        <f t="shared" si="1"/>
        <v>46577.531999999999</v>
      </c>
    </row>
    <row r="23" spans="1:14" x14ac:dyDescent="0.2">
      <c r="A23" s="156" t="s">
        <v>9</v>
      </c>
      <c r="B23" s="211">
        <v>291880.91600000003</v>
      </c>
      <c r="C23" s="199">
        <v>267428.45400000003</v>
      </c>
      <c r="D23" s="212">
        <v>250909.345</v>
      </c>
      <c r="E23" s="211">
        <v>204605.39600000001</v>
      </c>
      <c r="F23" s="199">
        <v>220061.89199999999</v>
      </c>
      <c r="G23" s="212">
        <v>239838.416</v>
      </c>
      <c r="H23" s="312">
        <v>0</v>
      </c>
      <c r="I23" s="313">
        <v>0</v>
      </c>
      <c r="J23" s="314">
        <v>0</v>
      </c>
      <c r="K23" s="312">
        <v>0</v>
      </c>
      <c r="L23" s="313">
        <v>0</v>
      </c>
      <c r="M23" s="315">
        <v>0</v>
      </c>
      <c r="N23" s="311">
        <f t="shared" si="1"/>
        <v>1474724.419</v>
      </c>
    </row>
    <row r="24" spans="1:14" x14ac:dyDescent="0.2">
      <c r="A24" s="156" t="s">
        <v>146</v>
      </c>
      <c r="B24" s="211">
        <v>125300</v>
      </c>
      <c r="C24" s="199">
        <v>110100</v>
      </c>
      <c r="D24" s="212">
        <v>118200</v>
      </c>
      <c r="E24" s="211">
        <v>90900</v>
      </c>
      <c r="F24" s="199">
        <v>81900</v>
      </c>
      <c r="G24" s="212">
        <v>66800</v>
      </c>
      <c r="H24" s="312">
        <v>0</v>
      </c>
      <c r="I24" s="313">
        <v>0</v>
      </c>
      <c r="J24" s="314">
        <v>0</v>
      </c>
      <c r="K24" s="312">
        <v>0</v>
      </c>
      <c r="L24" s="313">
        <v>0</v>
      </c>
      <c r="M24" s="315">
        <v>0</v>
      </c>
      <c r="N24" s="311">
        <f t="shared" si="1"/>
        <v>593200</v>
      </c>
    </row>
    <row r="25" spans="1:14" x14ac:dyDescent="0.2">
      <c r="A25" s="156" t="s">
        <v>144</v>
      </c>
      <c r="B25" s="181">
        <v>152581.179</v>
      </c>
      <c r="C25" s="197">
        <v>135087.79300000001</v>
      </c>
      <c r="D25" s="200">
        <v>126604.398</v>
      </c>
      <c r="E25" s="181">
        <v>104073.064</v>
      </c>
      <c r="F25" s="197">
        <v>109159.45600000001</v>
      </c>
      <c r="G25" s="200">
        <v>110417.269</v>
      </c>
      <c r="H25" s="301">
        <v>0</v>
      </c>
      <c r="I25" s="302">
        <v>0</v>
      </c>
      <c r="J25" s="303">
        <v>0</v>
      </c>
      <c r="K25" s="301">
        <v>0</v>
      </c>
      <c r="L25" s="302">
        <v>0</v>
      </c>
      <c r="M25" s="302">
        <v>0</v>
      </c>
      <c r="N25" s="311">
        <f t="shared" si="1"/>
        <v>737923.15899999999</v>
      </c>
    </row>
    <row r="26" spans="1:14" x14ac:dyDescent="0.2">
      <c r="A26" s="210" t="s">
        <v>279</v>
      </c>
      <c r="B26" s="153">
        <f>SUM(B27:B30)</f>
        <v>4983.5930000000008</v>
      </c>
      <c r="C26" s="195">
        <f t="shared" ref="C26:M26" si="5">SUM(C27:C30)</f>
        <v>5521.9160000000002</v>
      </c>
      <c r="D26" s="155">
        <f t="shared" si="5"/>
        <v>5338.8040000000001</v>
      </c>
      <c r="E26" s="153">
        <f t="shared" si="5"/>
        <v>5092.9189999999999</v>
      </c>
      <c r="F26" s="195">
        <f t="shared" si="5"/>
        <v>5146.4120000000003</v>
      </c>
      <c r="G26" s="155">
        <f t="shared" si="5"/>
        <v>4486.0250000000005</v>
      </c>
      <c r="H26" s="319">
        <f t="shared" si="5"/>
        <v>0</v>
      </c>
      <c r="I26" s="320">
        <f t="shared" si="5"/>
        <v>0</v>
      </c>
      <c r="J26" s="321">
        <f t="shared" si="5"/>
        <v>0</v>
      </c>
      <c r="K26" s="322">
        <f t="shared" si="5"/>
        <v>0</v>
      </c>
      <c r="L26" s="322">
        <f t="shared" si="5"/>
        <v>0</v>
      </c>
      <c r="M26" s="322">
        <f t="shared" si="5"/>
        <v>0</v>
      </c>
      <c r="N26" s="153">
        <f t="shared" si="1"/>
        <v>30569.669000000005</v>
      </c>
    </row>
    <row r="27" spans="1:14" x14ac:dyDescent="0.2">
      <c r="A27" s="156" t="s">
        <v>8</v>
      </c>
      <c r="B27" s="181">
        <v>0</v>
      </c>
      <c r="C27" s="197">
        <v>0</v>
      </c>
      <c r="D27" s="200">
        <v>0</v>
      </c>
      <c r="E27" s="181">
        <v>0</v>
      </c>
      <c r="F27" s="197">
        <v>0</v>
      </c>
      <c r="G27" s="200">
        <v>0</v>
      </c>
      <c r="H27" s="301">
        <v>0</v>
      </c>
      <c r="I27" s="302">
        <v>0</v>
      </c>
      <c r="J27" s="303">
        <v>0</v>
      </c>
      <c r="K27" s="301">
        <v>0</v>
      </c>
      <c r="L27" s="302">
        <v>0</v>
      </c>
      <c r="M27" s="302">
        <v>0</v>
      </c>
      <c r="N27" s="311">
        <f t="shared" si="1"/>
        <v>0</v>
      </c>
    </row>
    <row r="28" spans="1:14" x14ac:dyDescent="0.2">
      <c r="A28" s="156" t="s">
        <v>9</v>
      </c>
      <c r="B28" s="211">
        <v>4892.9930000000004</v>
      </c>
      <c r="C28" s="199">
        <v>5428.9059999999999</v>
      </c>
      <c r="D28" s="212">
        <v>5249.4290000000001</v>
      </c>
      <c r="E28" s="211">
        <v>5008.567</v>
      </c>
      <c r="F28" s="199">
        <v>5063.7089999999998</v>
      </c>
      <c r="G28" s="212">
        <v>4427.1450000000004</v>
      </c>
      <c r="H28" s="312">
        <v>0</v>
      </c>
      <c r="I28" s="313">
        <v>0</v>
      </c>
      <c r="J28" s="314">
        <v>0</v>
      </c>
      <c r="K28" s="312">
        <v>0</v>
      </c>
      <c r="L28" s="313">
        <v>0</v>
      </c>
      <c r="M28" s="315">
        <v>0</v>
      </c>
      <c r="N28" s="311">
        <f t="shared" si="1"/>
        <v>30070.749</v>
      </c>
    </row>
    <row r="29" spans="1:14" x14ac:dyDescent="0.2">
      <c r="A29" s="156" t="s">
        <v>146</v>
      </c>
      <c r="B29" s="211">
        <v>90.6</v>
      </c>
      <c r="C29" s="199">
        <v>93.01</v>
      </c>
      <c r="D29" s="212">
        <v>89.375</v>
      </c>
      <c r="E29" s="211">
        <v>84.352000000000004</v>
      </c>
      <c r="F29" s="199">
        <v>82.703000000000003</v>
      </c>
      <c r="G29" s="212">
        <v>58.88</v>
      </c>
      <c r="H29" s="312">
        <v>0</v>
      </c>
      <c r="I29" s="313">
        <v>0</v>
      </c>
      <c r="J29" s="314">
        <v>0</v>
      </c>
      <c r="K29" s="312">
        <v>0</v>
      </c>
      <c r="L29" s="313">
        <v>0</v>
      </c>
      <c r="M29" s="315">
        <v>0</v>
      </c>
      <c r="N29" s="311">
        <f t="shared" si="1"/>
        <v>498.91999999999996</v>
      </c>
    </row>
    <row r="30" spans="1:14" x14ac:dyDescent="0.2">
      <c r="A30" s="156" t="s">
        <v>144</v>
      </c>
      <c r="B30" s="181">
        <v>0</v>
      </c>
      <c r="C30" s="197">
        <v>0</v>
      </c>
      <c r="D30" s="200">
        <v>0</v>
      </c>
      <c r="E30" s="181">
        <v>0</v>
      </c>
      <c r="F30" s="197">
        <v>0</v>
      </c>
      <c r="G30" s="200">
        <v>0</v>
      </c>
      <c r="H30" s="301">
        <v>0</v>
      </c>
      <c r="I30" s="302">
        <v>0</v>
      </c>
      <c r="J30" s="303">
        <v>0</v>
      </c>
      <c r="K30" s="301">
        <v>0</v>
      </c>
      <c r="L30" s="302">
        <v>0</v>
      </c>
      <c r="M30" s="302">
        <v>0</v>
      </c>
      <c r="N30" s="311">
        <f t="shared" si="1"/>
        <v>0</v>
      </c>
    </row>
    <row r="31" spans="1:14" x14ac:dyDescent="0.2">
      <c r="A31" s="20"/>
      <c r="B31" s="19"/>
      <c r="N31" s="14" t="s">
        <v>103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75" t="s">
        <v>336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II. čtvrtletí 2020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54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99"/>
      <c r="N3" s="462" t="s">
        <v>54</v>
      </c>
    </row>
    <row r="4" spans="1:20" x14ac:dyDescent="0.2">
      <c r="A4" s="455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463" t="s">
        <v>54</v>
      </c>
    </row>
    <row r="5" spans="1:20" ht="12.75" customHeight="1" x14ac:dyDescent="0.2">
      <c r="A5" s="449" t="s">
        <v>105</v>
      </c>
      <c r="B5" s="451">
        <f>SUM(B6:D6)</f>
        <v>18250.748</v>
      </c>
      <c r="C5" s="452"/>
      <c r="D5" s="453"/>
      <c r="E5" s="451">
        <f>SUM(E6:G6)</f>
        <v>14180.463</v>
      </c>
      <c r="F5" s="452"/>
      <c r="G5" s="453"/>
      <c r="H5" s="459">
        <f>SUM(H6:J6)</f>
        <v>0</v>
      </c>
      <c r="I5" s="460"/>
      <c r="J5" s="461"/>
      <c r="K5" s="459">
        <f>SUM(K6:M6)</f>
        <v>0</v>
      </c>
      <c r="L5" s="460"/>
      <c r="M5" s="460"/>
      <c r="N5" s="464">
        <f>SUM(N7:N9)</f>
        <v>32431.210999999999</v>
      </c>
    </row>
    <row r="6" spans="1:20" x14ac:dyDescent="0.2">
      <c r="A6" s="450"/>
      <c r="B6" s="259">
        <f>SUM(B7:B9)</f>
        <v>6963.7439999999997</v>
      </c>
      <c r="C6" s="260">
        <f t="shared" ref="C6:M6" si="0">SUM(C7:C9)</f>
        <v>5853.4440000000004</v>
      </c>
      <c r="D6" s="261">
        <f t="shared" si="0"/>
        <v>5433.56</v>
      </c>
      <c r="E6" s="259">
        <f t="shared" si="0"/>
        <v>4443.41</v>
      </c>
      <c r="F6" s="260">
        <f t="shared" si="0"/>
        <v>4930.768</v>
      </c>
      <c r="G6" s="261">
        <f t="shared" si="0"/>
        <v>4806.2849999999999</v>
      </c>
      <c r="H6" s="284">
        <f t="shared" si="0"/>
        <v>0</v>
      </c>
      <c r="I6" s="285">
        <f t="shared" si="0"/>
        <v>0</v>
      </c>
      <c r="J6" s="286">
        <f t="shared" si="0"/>
        <v>0</v>
      </c>
      <c r="K6" s="284">
        <f t="shared" si="0"/>
        <v>0</v>
      </c>
      <c r="L6" s="285">
        <f t="shared" si="0"/>
        <v>0</v>
      </c>
      <c r="M6" s="285">
        <f t="shared" si="0"/>
        <v>0</v>
      </c>
      <c r="N6" s="465"/>
    </row>
    <row r="7" spans="1:20" x14ac:dyDescent="0.2">
      <c r="A7" s="178" t="s">
        <v>25</v>
      </c>
      <c r="B7" s="213">
        <v>5263.9269999999997</v>
      </c>
      <c r="C7" s="214">
        <v>4526.8</v>
      </c>
      <c r="D7" s="215">
        <v>4200.2550000000001</v>
      </c>
      <c r="E7" s="213">
        <v>3321.6570000000002</v>
      </c>
      <c r="F7" s="214">
        <v>3921.1489999999999</v>
      </c>
      <c r="G7" s="215">
        <v>4079.7759999999998</v>
      </c>
      <c r="H7" s="323">
        <v>0</v>
      </c>
      <c r="I7" s="324">
        <v>0</v>
      </c>
      <c r="J7" s="325">
        <v>0</v>
      </c>
      <c r="K7" s="323">
        <v>0</v>
      </c>
      <c r="L7" s="324">
        <v>0</v>
      </c>
      <c r="M7" s="325">
        <v>0</v>
      </c>
      <c r="N7" s="311">
        <f>SUM(B7:M7)</f>
        <v>25313.563999999998</v>
      </c>
    </row>
    <row r="8" spans="1:20" x14ac:dyDescent="0.2">
      <c r="A8" s="178" t="s">
        <v>37</v>
      </c>
      <c r="B8" s="216">
        <v>7.3339999999999996</v>
      </c>
      <c r="C8" s="199">
        <v>13.634</v>
      </c>
      <c r="D8" s="212">
        <v>14.42</v>
      </c>
      <c r="E8" s="211">
        <v>15.904999999999999</v>
      </c>
      <c r="F8" s="199">
        <v>7.4249999999999998</v>
      </c>
      <c r="G8" s="212">
        <v>13.04</v>
      </c>
      <c r="H8" s="312">
        <v>0</v>
      </c>
      <c r="I8" s="313">
        <v>0</v>
      </c>
      <c r="J8" s="314">
        <v>0</v>
      </c>
      <c r="K8" s="312">
        <v>0</v>
      </c>
      <c r="L8" s="313">
        <v>0</v>
      </c>
      <c r="M8" s="314">
        <v>0</v>
      </c>
      <c r="N8" s="311">
        <f>SUM(B8:M8)</f>
        <v>71.757999999999996</v>
      </c>
    </row>
    <row r="9" spans="1:20" x14ac:dyDescent="0.2">
      <c r="A9" s="178" t="s">
        <v>40</v>
      </c>
      <c r="B9" s="217">
        <v>1692.4829999999999</v>
      </c>
      <c r="C9" s="197">
        <v>1313.01</v>
      </c>
      <c r="D9" s="200">
        <v>1218.885</v>
      </c>
      <c r="E9" s="181">
        <v>1105.848</v>
      </c>
      <c r="F9" s="197">
        <v>1002.194</v>
      </c>
      <c r="G9" s="200">
        <v>713.46900000000005</v>
      </c>
      <c r="H9" s="301">
        <v>0</v>
      </c>
      <c r="I9" s="302">
        <v>0</v>
      </c>
      <c r="J9" s="303">
        <v>0</v>
      </c>
      <c r="K9" s="301">
        <v>0</v>
      </c>
      <c r="L9" s="302">
        <v>0</v>
      </c>
      <c r="M9" s="303">
        <v>0</v>
      </c>
      <c r="N9" s="311">
        <f>SUM(B9:M9)</f>
        <v>7045.8890000000001</v>
      </c>
    </row>
    <row r="10" spans="1:20" ht="12.75" customHeight="1" x14ac:dyDescent="0.2">
      <c r="A10" s="449" t="s">
        <v>106</v>
      </c>
      <c r="B10" s="451">
        <f>SUM(B11:D11)</f>
        <v>-18250.748</v>
      </c>
      <c r="C10" s="452"/>
      <c r="D10" s="453"/>
      <c r="E10" s="451">
        <f>SUM(E11:G11)</f>
        <v>-14180.465</v>
      </c>
      <c r="F10" s="452"/>
      <c r="G10" s="453"/>
      <c r="H10" s="459">
        <f>SUM(H11:J11)</f>
        <v>0</v>
      </c>
      <c r="I10" s="460"/>
      <c r="J10" s="461"/>
      <c r="K10" s="459">
        <f>SUM(K11:M11)</f>
        <v>0</v>
      </c>
      <c r="L10" s="460"/>
      <c r="M10" s="460"/>
      <c r="N10" s="464">
        <f>SUM(N12:N17)</f>
        <v>-32431.213</v>
      </c>
    </row>
    <row r="11" spans="1:20" x14ac:dyDescent="0.2">
      <c r="A11" s="450"/>
      <c r="B11" s="259">
        <f>SUM(B12:B17)</f>
        <v>-6963.7439999999988</v>
      </c>
      <c r="C11" s="260">
        <f t="shared" ref="C11:M11" si="1">SUM(C12:C17)</f>
        <v>-5853.4440000000004</v>
      </c>
      <c r="D11" s="261">
        <f t="shared" si="1"/>
        <v>-5433.56</v>
      </c>
      <c r="E11" s="259">
        <f t="shared" si="1"/>
        <v>-4443.4100000000008</v>
      </c>
      <c r="F11" s="260">
        <f t="shared" si="1"/>
        <v>-4930.7690000000002</v>
      </c>
      <c r="G11" s="261">
        <f t="shared" si="1"/>
        <v>-4806.2860000000001</v>
      </c>
      <c r="H11" s="284">
        <f t="shared" si="1"/>
        <v>0</v>
      </c>
      <c r="I11" s="285">
        <f t="shared" si="1"/>
        <v>0</v>
      </c>
      <c r="J11" s="286">
        <f t="shared" si="1"/>
        <v>0</v>
      </c>
      <c r="K11" s="284">
        <f t="shared" si="1"/>
        <v>0</v>
      </c>
      <c r="L11" s="285">
        <f t="shared" si="1"/>
        <v>0</v>
      </c>
      <c r="M11" s="285">
        <f t="shared" si="1"/>
        <v>0</v>
      </c>
      <c r="N11" s="465"/>
    </row>
    <row r="12" spans="1:20" x14ac:dyDescent="0.2">
      <c r="A12" s="178" t="s">
        <v>38</v>
      </c>
      <c r="B12" s="217">
        <v>-4134.3419999999996</v>
      </c>
      <c r="C12" s="197">
        <v>-3626.4479999999999</v>
      </c>
      <c r="D12" s="200">
        <v>-3492.8029999999999</v>
      </c>
      <c r="E12" s="181">
        <v>-2694.732</v>
      </c>
      <c r="F12" s="197">
        <v>-2902.0459999999998</v>
      </c>
      <c r="G12" s="200">
        <v>-3004.904</v>
      </c>
      <c r="H12" s="301">
        <v>0</v>
      </c>
      <c r="I12" s="302">
        <v>0</v>
      </c>
      <c r="J12" s="303">
        <v>0</v>
      </c>
      <c r="K12" s="301">
        <v>0</v>
      </c>
      <c r="L12" s="302">
        <v>0</v>
      </c>
      <c r="M12" s="303">
        <v>0</v>
      </c>
      <c r="N12" s="311">
        <f t="shared" ref="N12:N17" si="2">SUM(B12:M12)</f>
        <v>-19855.274999999998</v>
      </c>
    </row>
    <row r="13" spans="1:20" x14ac:dyDescent="0.2">
      <c r="A13" s="178" t="s">
        <v>39</v>
      </c>
      <c r="B13" s="216">
        <v>-2514.4560000000001</v>
      </c>
      <c r="C13" s="199">
        <v>-1952.095</v>
      </c>
      <c r="D13" s="212">
        <v>-1680.8979999999999</v>
      </c>
      <c r="E13" s="211">
        <v>-1475.7840000000001</v>
      </c>
      <c r="F13" s="199">
        <v>-1774.0170000000001</v>
      </c>
      <c r="G13" s="212">
        <v>-1620.145</v>
      </c>
      <c r="H13" s="312">
        <v>0</v>
      </c>
      <c r="I13" s="313">
        <v>0</v>
      </c>
      <c r="J13" s="314">
        <v>0</v>
      </c>
      <c r="K13" s="312">
        <v>0</v>
      </c>
      <c r="L13" s="313">
        <v>0</v>
      </c>
      <c r="M13" s="314">
        <v>0</v>
      </c>
      <c r="N13" s="311">
        <f t="shared" si="2"/>
        <v>-11017.395</v>
      </c>
    </row>
    <row r="14" spans="1:20" x14ac:dyDescent="0.2">
      <c r="A14" s="178" t="s">
        <v>41</v>
      </c>
      <c r="B14" s="216">
        <v>0</v>
      </c>
      <c r="C14" s="199">
        <v>0</v>
      </c>
      <c r="D14" s="212">
        <v>0</v>
      </c>
      <c r="E14" s="211">
        <v>0</v>
      </c>
      <c r="F14" s="199">
        <v>0</v>
      </c>
      <c r="G14" s="212">
        <v>0</v>
      </c>
      <c r="H14" s="312">
        <v>0</v>
      </c>
      <c r="I14" s="313">
        <v>0</v>
      </c>
      <c r="J14" s="314">
        <v>0</v>
      </c>
      <c r="K14" s="312">
        <v>0</v>
      </c>
      <c r="L14" s="313">
        <v>0</v>
      </c>
      <c r="M14" s="314">
        <v>0</v>
      </c>
      <c r="N14" s="311">
        <f t="shared" si="2"/>
        <v>0</v>
      </c>
    </row>
    <row r="15" spans="1:20" x14ac:dyDescent="0.2">
      <c r="A15" s="178" t="s">
        <v>31</v>
      </c>
      <c r="B15" s="216">
        <v>-140.50299999999999</v>
      </c>
      <c r="C15" s="199">
        <v>-140.04499999999999</v>
      </c>
      <c r="D15" s="212">
        <v>-137.624</v>
      </c>
      <c r="E15" s="211">
        <v>-170.56899999999999</v>
      </c>
      <c r="F15" s="199">
        <v>-153.977</v>
      </c>
      <c r="G15" s="212">
        <v>-79.197999999999993</v>
      </c>
      <c r="H15" s="312">
        <v>0</v>
      </c>
      <c r="I15" s="313">
        <v>0</v>
      </c>
      <c r="J15" s="314">
        <v>0</v>
      </c>
      <c r="K15" s="312">
        <v>0</v>
      </c>
      <c r="L15" s="313">
        <v>0</v>
      </c>
      <c r="M15" s="314">
        <v>0</v>
      </c>
      <c r="N15" s="311">
        <f t="shared" si="2"/>
        <v>-821.91599999999994</v>
      </c>
    </row>
    <row r="16" spans="1:20" x14ac:dyDescent="0.2">
      <c r="A16" s="178" t="s">
        <v>226</v>
      </c>
      <c r="B16" s="216">
        <v>-9.0380000000000003</v>
      </c>
      <c r="C16" s="199">
        <v>-8.8680000000000003</v>
      </c>
      <c r="D16" s="212">
        <v>-21.902999999999999</v>
      </c>
      <c r="E16" s="211">
        <v>-22.6</v>
      </c>
      <c r="F16" s="199">
        <v>-14.231999999999999</v>
      </c>
      <c r="G16" s="212">
        <v>-23.696000000000002</v>
      </c>
      <c r="H16" s="312">
        <v>0</v>
      </c>
      <c r="I16" s="313">
        <v>0</v>
      </c>
      <c r="J16" s="314">
        <v>0</v>
      </c>
      <c r="K16" s="312">
        <v>0</v>
      </c>
      <c r="L16" s="313">
        <v>0</v>
      </c>
      <c r="M16" s="314">
        <v>0</v>
      </c>
      <c r="N16" s="311">
        <f t="shared" si="2"/>
        <v>-100.33699999999999</v>
      </c>
    </row>
    <row r="17" spans="1:14" x14ac:dyDescent="0.2">
      <c r="A17" s="178" t="s">
        <v>99</v>
      </c>
      <c r="B17" s="217">
        <v>-165.405</v>
      </c>
      <c r="C17" s="197">
        <v>-125.988</v>
      </c>
      <c r="D17" s="200">
        <v>-100.33199999999999</v>
      </c>
      <c r="E17" s="181">
        <v>-79.724999999999994</v>
      </c>
      <c r="F17" s="197">
        <v>-86.497</v>
      </c>
      <c r="G17" s="200">
        <v>-78.343000000000004</v>
      </c>
      <c r="H17" s="301">
        <v>0</v>
      </c>
      <c r="I17" s="302">
        <v>0</v>
      </c>
      <c r="J17" s="303">
        <v>0</v>
      </c>
      <c r="K17" s="301">
        <v>0</v>
      </c>
      <c r="L17" s="302">
        <v>0</v>
      </c>
      <c r="M17" s="303">
        <v>0</v>
      </c>
      <c r="N17" s="311">
        <f t="shared" si="2"/>
        <v>-636.29</v>
      </c>
    </row>
    <row r="18" spans="1:14" x14ac:dyDescent="0.2">
      <c r="B18" s="21"/>
      <c r="N18" s="14" t="s">
        <v>102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54"/>
      <c r="B21" s="456" t="s">
        <v>198</v>
      </c>
      <c r="C21" s="457"/>
      <c r="D21" s="458"/>
      <c r="E21" s="456" t="s">
        <v>200</v>
      </c>
      <c r="F21" s="457"/>
      <c r="G21" s="458"/>
      <c r="H21" s="456" t="s">
        <v>201</v>
      </c>
      <c r="I21" s="457"/>
      <c r="J21" s="458"/>
      <c r="K21" s="456" t="s">
        <v>202</v>
      </c>
      <c r="L21" s="457"/>
      <c r="M21" s="499"/>
      <c r="N21" s="462" t="s">
        <v>54</v>
      </c>
    </row>
    <row r="22" spans="1:14" x14ac:dyDescent="0.2">
      <c r="A22" s="455"/>
      <c r="B22" s="134" t="s">
        <v>62</v>
      </c>
      <c r="C22" s="135" t="s">
        <v>63</v>
      </c>
      <c r="D22" s="136" t="s">
        <v>64</v>
      </c>
      <c r="E22" s="134" t="s">
        <v>65</v>
      </c>
      <c r="F22" s="414" t="s">
        <v>66</v>
      </c>
      <c r="G22" s="136" t="s">
        <v>67</v>
      </c>
      <c r="H22" s="134" t="s">
        <v>68</v>
      </c>
      <c r="I22" s="135" t="s">
        <v>69</v>
      </c>
      <c r="J22" s="136" t="s">
        <v>70</v>
      </c>
      <c r="K22" s="134" t="s">
        <v>71</v>
      </c>
      <c r="L22" s="135" t="s">
        <v>72</v>
      </c>
      <c r="M22" s="135" t="s">
        <v>73</v>
      </c>
      <c r="N22" s="463" t="s">
        <v>54</v>
      </c>
    </row>
    <row r="23" spans="1:14" ht="12.75" customHeight="1" x14ac:dyDescent="0.2">
      <c r="A23" s="449" t="s">
        <v>107</v>
      </c>
      <c r="B23" s="451">
        <f>SUM(B24:D24)</f>
        <v>18215.137804933071</v>
      </c>
      <c r="C23" s="452"/>
      <c r="D23" s="453"/>
      <c r="E23" s="451">
        <f>SUM(E24:G24)</f>
        <v>14135.216847066931</v>
      </c>
      <c r="F23" s="452"/>
      <c r="G23" s="453"/>
      <c r="H23" s="459">
        <f>SUM(H24:J24)</f>
        <v>0</v>
      </c>
      <c r="I23" s="460"/>
      <c r="J23" s="461"/>
      <c r="K23" s="459">
        <f>SUM(K24:M24)</f>
        <v>0</v>
      </c>
      <c r="L23" s="460"/>
      <c r="M23" s="460"/>
      <c r="N23" s="464">
        <f>SUM(N25:N29)</f>
        <v>32350.354651999998</v>
      </c>
    </row>
    <row r="24" spans="1:14" x14ac:dyDescent="0.2">
      <c r="A24" s="450"/>
      <c r="B24" s="259">
        <f>SUM(B25:B29)</f>
        <v>6504.9563428623696</v>
      </c>
      <c r="C24" s="260">
        <f t="shared" ref="C24:M24" si="3">SUM(C25:C29)</f>
        <v>5864.0442230707004</v>
      </c>
      <c r="D24" s="261">
        <f t="shared" si="3"/>
        <v>5846.1372390000006</v>
      </c>
      <c r="E24" s="259">
        <f t="shared" si="3"/>
        <v>4669.5131019999999</v>
      </c>
      <c r="F24" s="260">
        <f t="shared" si="3"/>
        <v>4739.1503450669297</v>
      </c>
      <c r="G24" s="261">
        <f t="shared" si="3"/>
        <v>4726.5534000000007</v>
      </c>
      <c r="H24" s="284">
        <f t="shared" si="3"/>
        <v>0</v>
      </c>
      <c r="I24" s="285">
        <f t="shared" si="3"/>
        <v>0</v>
      </c>
      <c r="J24" s="286">
        <f t="shared" si="3"/>
        <v>0</v>
      </c>
      <c r="K24" s="284">
        <f t="shared" si="3"/>
        <v>0</v>
      </c>
      <c r="L24" s="285">
        <f t="shared" si="3"/>
        <v>0</v>
      </c>
      <c r="M24" s="285">
        <f t="shared" si="3"/>
        <v>0</v>
      </c>
      <c r="N24" s="465">
        <f>SUM(N25:N29)</f>
        <v>32350.354651999998</v>
      </c>
    </row>
    <row r="25" spans="1:14" x14ac:dyDescent="0.2">
      <c r="A25" s="178" t="s">
        <v>23</v>
      </c>
      <c r="B25" s="218">
        <v>4134.3422899999996</v>
      </c>
      <c r="C25" s="219">
        <v>3626.4479259999998</v>
      </c>
      <c r="D25" s="220">
        <v>3492.8025539999999</v>
      </c>
      <c r="E25" s="415">
        <v>2694.7323819999997</v>
      </c>
      <c r="F25" s="219">
        <v>2902.0461519999999</v>
      </c>
      <c r="G25" s="220">
        <v>3004.9036719999999</v>
      </c>
      <c r="H25" s="326">
        <v>0</v>
      </c>
      <c r="I25" s="327">
        <v>0</v>
      </c>
      <c r="J25" s="328">
        <v>0</v>
      </c>
      <c r="K25" s="326">
        <v>0</v>
      </c>
      <c r="L25" s="327">
        <v>0</v>
      </c>
      <c r="M25" s="328">
        <v>0</v>
      </c>
      <c r="N25" s="311">
        <f>SUM(B25:M25)</f>
        <v>19855.274976000001</v>
      </c>
    </row>
    <row r="26" spans="1:14" x14ac:dyDescent="0.2">
      <c r="A26" s="178" t="s">
        <v>24</v>
      </c>
      <c r="B26" s="221">
        <v>735.18892400000004</v>
      </c>
      <c r="C26" s="222">
        <v>641.58435699999995</v>
      </c>
      <c r="D26" s="223">
        <v>647.56344100000001</v>
      </c>
      <c r="E26" s="416">
        <v>539.14286000000004</v>
      </c>
      <c r="F26" s="222">
        <v>554.9225449999999</v>
      </c>
      <c r="G26" s="223">
        <v>531.91335800000002</v>
      </c>
      <c r="H26" s="329">
        <v>0</v>
      </c>
      <c r="I26" s="330">
        <v>0</v>
      </c>
      <c r="J26" s="331">
        <v>0</v>
      </c>
      <c r="K26" s="329">
        <v>0</v>
      </c>
      <c r="L26" s="330">
        <v>0</v>
      </c>
      <c r="M26" s="331">
        <v>0</v>
      </c>
      <c r="N26" s="311">
        <f>SUM(B26:M26)</f>
        <v>3650.3154850000001</v>
      </c>
    </row>
    <row r="27" spans="1:14" x14ac:dyDescent="0.2">
      <c r="A27" s="178" t="s">
        <v>25</v>
      </c>
      <c r="B27" s="221">
        <v>1370.57206631033</v>
      </c>
      <c r="C27" s="222">
        <v>1373.8020391564701</v>
      </c>
      <c r="D27" s="223">
        <v>1491.181711</v>
      </c>
      <c r="E27" s="416">
        <v>1242.733688</v>
      </c>
      <c r="F27" s="222">
        <v>1075.2738235332001</v>
      </c>
      <c r="G27" s="223">
        <v>1061.687686</v>
      </c>
      <c r="H27" s="329">
        <v>0</v>
      </c>
      <c r="I27" s="330">
        <v>0</v>
      </c>
      <c r="J27" s="331">
        <v>0</v>
      </c>
      <c r="K27" s="329">
        <v>0</v>
      </c>
      <c r="L27" s="330">
        <v>0</v>
      </c>
      <c r="M27" s="331">
        <v>0</v>
      </c>
      <c r="N27" s="311">
        <f>SUM(B27:M27)</f>
        <v>7615.2510140000004</v>
      </c>
    </row>
    <row r="28" spans="1:14" x14ac:dyDescent="0.2">
      <c r="A28" s="178" t="s">
        <v>26</v>
      </c>
      <c r="B28" s="221">
        <v>264.76923255203997</v>
      </c>
      <c r="C28" s="222">
        <v>222.09862691423001</v>
      </c>
      <c r="D28" s="223">
        <v>214.58953299999999</v>
      </c>
      <c r="E28" s="416">
        <v>192.72568699999999</v>
      </c>
      <c r="F28" s="222">
        <v>205.31435753372998</v>
      </c>
      <c r="G28" s="223">
        <v>127.018978</v>
      </c>
      <c r="H28" s="329">
        <v>0</v>
      </c>
      <c r="I28" s="330">
        <v>0</v>
      </c>
      <c r="J28" s="331">
        <v>0</v>
      </c>
      <c r="K28" s="329">
        <v>0</v>
      </c>
      <c r="L28" s="330">
        <v>0</v>
      </c>
      <c r="M28" s="331">
        <v>0</v>
      </c>
      <c r="N28" s="311">
        <f>SUM(B28:M28)</f>
        <v>1226.5164150000001</v>
      </c>
    </row>
    <row r="29" spans="1:14" x14ac:dyDescent="0.2">
      <c r="A29" s="178" t="s">
        <v>40</v>
      </c>
      <c r="B29" s="218">
        <v>8.3830000000000002E-2</v>
      </c>
      <c r="C29" s="219">
        <v>0.111274</v>
      </c>
      <c r="D29" s="220">
        <v>0</v>
      </c>
      <c r="E29" s="415">
        <v>0.178485</v>
      </c>
      <c r="F29" s="219">
        <v>1.5934670000000002</v>
      </c>
      <c r="G29" s="220">
        <v>1.0297060000000002</v>
      </c>
      <c r="H29" s="326">
        <v>0</v>
      </c>
      <c r="I29" s="327">
        <v>0</v>
      </c>
      <c r="J29" s="328">
        <v>0</v>
      </c>
      <c r="K29" s="326">
        <v>0</v>
      </c>
      <c r="L29" s="327">
        <v>0</v>
      </c>
      <c r="M29" s="328">
        <v>0</v>
      </c>
      <c r="N29" s="311">
        <f>SUM(B29:M29)</f>
        <v>2.9967620000000004</v>
      </c>
    </row>
    <row r="30" spans="1:14" ht="12.75" customHeight="1" x14ac:dyDescent="0.2">
      <c r="A30" s="449" t="s">
        <v>108</v>
      </c>
      <c r="B30" s="451">
        <f>SUM(B31:D31)</f>
        <v>-18215.137804999998</v>
      </c>
      <c r="C30" s="452"/>
      <c r="D30" s="453"/>
      <c r="E30" s="451">
        <f>SUM(E31:G31)</f>
        <v>-14135.216847</v>
      </c>
      <c r="F30" s="452"/>
      <c r="G30" s="453"/>
      <c r="H30" s="459">
        <f>SUM(H31:J31)</f>
        <v>0</v>
      </c>
      <c r="I30" s="460"/>
      <c r="J30" s="461"/>
      <c r="K30" s="459">
        <f>SUM(K31:M31)</f>
        <v>0</v>
      </c>
      <c r="L30" s="460"/>
      <c r="M30" s="460"/>
      <c r="N30" s="464">
        <f>SUM(N32:N43)</f>
        <v>-32350.354652000005</v>
      </c>
    </row>
    <row r="31" spans="1:14" x14ac:dyDescent="0.2">
      <c r="A31" s="450"/>
      <c r="B31" s="259">
        <f>SUM(B32:B43)</f>
        <v>-6504.9563430000007</v>
      </c>
      <c r="C31" s="260">
        <f t="shared" ref="C31:M31" si="4">SUM(C32:C43)</f>
        <v>-5864.0442229999999</v>
      </c>
      <c r="D31" s="261">
        <f t="shared" si="4"/>
        <v>-5846.1372389999997</v>
      </c>
      <c r="E31" s="259">
        <f t="shared" si="4"/>
        <v>-4669.5131020000008</v>
      </c>
      <c r="F31" s="260">
        <f t="shared" si="4"/>
        <v>-4739.1503449999982</v>
      </c>
      <c r="G31" s="261">
        <f t="shared" si="4"/>
        <v>-4726.5533999999998</v>
      </c>
      <c r="H31" s="284">
        <f t="shared" si="4"/>
        <v>0</v>
      </c>
      <c r="I31" s="285">
        <f t="shared" si="4"/>
        <v>0</v>
      </c>
      <c r="J31" s="286">
        <f t="shared" si="4"/>
        <v>0</v>
      </c>
      <c r="K31" s="284">
        <f t="shared" si="4"/>
        <v>0</v>
      </c>
      <c r="L31" s="285">
        <f t="shared" si="4"/>
        <v>0</v>
      </c>
      <c r="M31" s="285">
        <f t="shared" si="4"/>
        <v>0</v>
      </c>
      <c r="N31" s="465"/>
    </row>
    <row r="32" spans="1:14" ht="12" customHeight="1" x14ac:dyDescent="0.2">
      <c r="A32" s="178" t="s">
        <v>27</v>
      </c>
      <c r="B32" s="218">
        <v>-7.3335020000000011</v>
      </c>
      <c r="C32" s="219">
        <v>-13.6341</v>
      </c>
      <c r="D32" s="220">
        <v>-14.419962999999989</v>
      </c>
      <c r="E32" s="415">
        <v>-15.904527000000012</v>
      </c>
      <c r="F32" s="219">
        <v>-7.4252719999999988</v>
      </c>
      <c r="G32" s="220">
        <v>-13.040206</v>
      </c>
      <c r="H32" s="326">
        <v>0</v>
      </c>
      <c r="I32" s="327">
        <v>0</v>
      </c>
      <c r="J32" s="328">
        <v>0</v>
      </c>
      <c r="K32" s="326">
        <v>0</v>
      </c>
      <c r="L32" s="327">
        <v>0</v>
      </c>
      <c r="M32" s="328">
        <v>0</v>
      </c>
      <c r="N32" s="311">
        <f t="shared" ref="N32:N43" si="5">SUM(B32:M32)</f>
        <v>-71.757570000000001</v>
      </c>
    </row>
    <row r="33" spans="1:14" x14ac:dyDescent="0.2">
      <c r="A33" s="178" t="s">
        <v>28</v>
      </c>
      <c r="B33" s="221">
        <v>-735.18892400000004</v>
      </c>
      <c r="C33" s="222">
        <v>-641.58435699999995</v>
      </c>
      <c r="D33" s="223">
        <v>-647.56344100000001</v>
      </c>
      <c r="E33" s="416">
        <v>-539.14286000000004</v>
      </c>
      <c r="F33" s="222">
        <v>-554.9225449999999</v>
      </c>
      <c r="G33" s="223">
        <v>-531.9133589999999</v>
      </c>
      <c r="H33" s="329">
        <v>0</v>
      </c>
      <c r="I33" s="330">
        <v>0</v>
      </c>
      <c r="J33" s="331">
        <v>0</v>
      </c>
      <c r="K33" s="329">
        <v>0</v>
      </c>
      <c r="L33" s="330">
        <v>0</v>
      </c>
      <c r="M33" s="331">
        <v>0</v>
      </c>
      <c r="N33" s="311">
        <f t="shared" si="5"/>
        <v>-3650.3154859999995</v>
      </c>
    </row>
    <row r="34" spans="1:14" x14ac:dyDescent="0.2">
      <c r="A34" s="178" t="s">
        <v>39</v>
      </c>
      <c r="B34" s="221">
        <v>-44.936388000000001</v>
      </c>
      <c r="C34" s="222">
        <v>-41.537957999999996</v>
      </c>
      <c r="D34" s="223">
        <v>-33.139870999999999</v>
      </c>
      <c r="E34" s="416">
        <v>-24.807558999999998</v>
      </c>
      <c r="F34" s="222">
        <v>-20.880217999999999</v>
      </c>
      <c r="G34" s="223">
        <v>-46.349638999999996</v>
      </c>
      <c r="H34" s="329">
        <v>0</v>
      </c>
      <c r="I34" s="330">
        <v>0</v>
      </c>
      <c r="J34" s="331">
        <v>0</v>
      </c>
      <c r="K34" s="329">
        <v>0</v>
      </c>
      <c r="L34" s="330">
        <v>0</v>
      </c>
      <c r="M34" s="331">
        <v>0</v>
      </c>
      <c r="N34" s="311">
        <f t="shared" si="5"/>
        <v>-211.65163299999998</v>
      </c>
    </row>
    <row r="35" spans="1:14" x14ac:dyDescent="0.2">
      <c r="A35" s="178" t="s">
        <v>29</v>
      </c>
      <c r="B35" s="221">
        <v>-664.79075643781994</v>
      </c>
      <c r="C35" s="222">
        <v>-620.92940259561999</v>
      </c>
      <c r="D35" s="223">
        <v>-631.03110801672005</v>
      </c>
      <c r="E35" s="416">
        <v>-496.37256199999996</v>
      </c>
      <c r="F35" s="222">
        <v>-505.91120594983994</v>
      </c>
      <c r="G35" s="223">
        <v>-562.72117199999991</v>
      </c>
      <c r="H35" s="329">
        <v>0</v>
      </c>
      <c r="I35" s="330">
        <v>0</v>
      </c>
      <c r="J35" s="331">
        <v>0</v>
      </c>
      <c r="K35" s="329">
        <v>0</v>
      </c>
      <c r="L35" s="330">
        <v>0</v>
      </c>
      <c r="M35" s="331">
        <v>0</v>
      </c>
      <c r="N35" s="311">
        <f t="shared" si="5"/>
        <v>-3481.7562069999994</v>
      </c>
    </row>
    <row r="36" spans="1:14" x14ac:dyDescent="0.2">
      <c r="A36" s="178" t="s">
        <v>30</v>
      </c>
      <c r="B36" s="221">
        <v>-246.62149939348998</v>
      </c>
      <c r="C36" s="222">
        <v>-233.16820794176002</v>
      </c>
      <c r="D36" s="223">
        <v>-227.22590300000002</v>
      </c>
      <c r="E36" s="416">
        <v>-173.86354399999999</v>
      </c>
      <c r="F36" s="222">
        <v>-196.15789466474999</v>
      </c>
      <c r="G36" s="223">
        <v>-202.562659</v>
      </c>
      <c r="H36" s="329">
        <v>0</v>
      </c>
      <c r="I36" s="330">
        <v>0</v>
      </c>
      <c r="J36" s="331">
        <v>0</v>
      </c>
      <c r="K36" s="329">
        <v>0</v>
      </c>
      <c r="L36" s="330">
        <v>0</v>
      </c>
      <c r="M36" s="331">
        <v>0</v>
      </c>
      <c r="N36" s="311">
        <f t="shared" si="5"/>
        <v>-1279.599708</v>
      </c>
    </row>
    <row r="37" spans="1:14" x14ac:dyDescent="0.2">
      <c r="A37" s="178" t="s">
        <v>31</v>
      </c>
      <c r="B37" s="221">
        <v>-7.2217859999999998</v>
      </c>
      <c r="C37" s="222">
        <v>-6.6778199999999996</v>
      </c>
      <c r="D37" s="223">
        <v>-7.5732299999999997</v>
      </c>
      <c r="E37" s="416">
        <v>-8.349145</v>
      </c>
      <c r="F37" s="222">
        <v>-0.76169500000000001</v>
      </c>
      <c r="G37" s="223">
        <v>-0.25496999999999997</v>
      </c>
      <c r="H37" s="329">
        <v>0</v>
      </c>
      <c r="I37" s="330">
        <v>0</v>
      </c>
      <c r="J37" s="331">
        <v>0</v>
      </c>
      <c r="K37" s="329">
        <v>0</v>
      </c>
      <c r="L37" s="330">
        <v>0</v>
      </c>
      <c r="M37" s="331">
        <v>0</v>
      </c>
      <c r="N37" s="311">
        <f t="shared" si="5"/>
        <v>-30.838645999999997</v>
      </c>
    </row>
    <row r="38" spans="1:14" x14ac:dyDescent="0.2">
      <c r="A38" s="178" t="s">
        <v>32</v>
      </c>
      <c r="B38" s="221">
        <v>-127.92457709999999</v>
      </c>
      <c r="C38" s="222">
        <v>-120.01903799999999</v>
      </c>
      <c r="D38" s="223">
        <v>-130.202238725</v>
      </c>
      <c r="E38" s="416">
        <v>-112.67447800000001</v>
      </c>
      <c r="F38" s="222">
        <v>-137.443748175</v>
      </c>
      <c r="G38" s="223">
        <v>-130.00975199999999</v>
      </c>
      <c r="H38" s="329">
        <v>0</v>
      </c>
      <c r="I38" s="330">
        <v>0</v>
      </c>
      <c r="J38" s="331">
        <v>0</v>
      </c>
      <c r="K38" s="329">
        <v>0</v>
      </c>
      <c r="L38" s="330">
        <v>0</v>
      </c>
      <c r="M38" s="331">
        <v>0</v>
      </c>
      <c r="N38" s="311">
        <f t="shared" si="5"/>
        <v>-758.27383200000008</v>
      </c>
    </row>
    <row r="39" spans="1:14" x14ac:dyDescent="0.2">
      <c r="A39" s="178" t="s">
        <v>33</v>
      </c>
      <c r="B39" s="221">
        <v>-1757.6023737786902</v>
      </c>
      <c r="C39" s="222">
        <v>-1668.49908123512</v>
      </c>
      <c r="D39" s="223">
        <v>-1641.7748097582798</v>
      </c>
      <c r="E39" s="416">
        <v>-1272.673237</v>
      </c>
      <c r="F39" s="222">
        <v>-1356.0276882279102</v>
      </c>
      <c r="G39" s="223">
        <v>-1498.932024</v>
      </c>
      <c r="H39" s="329">
        <v>0</v>
      </c>
      <c r="I39" s="330">
        <v>0</v>
      </c>
      <c r="J39" s="331">
        <v>0</v>
      </c>
      <c r="K39" s="329">
        <v>0</v>
      </c>
      <c r="L39" s="330">
        <v>0</v>
      </c>
      <c r="M39" s="331">
        <v>0</v>
      </c>
      <c r="N39" s="311">
        <f t="shared" si="5"/>
        <v>-9195.5092140000015</v>
      </c>
    </row>
    <row r="40" spans="1:14" x14ac:dyDescent="0.2">
      <c r="A40" s="178" t="s">
        <v>34</v>
      </c>
      <c r="B40" s="221">
        <v>-913.23675813282216</v>
      </c>
      <c r="C40" s="222">
        <v>-689.07351960502297</v>
      </c>
      <c r="D40" s="223">
        <v>-733.63895128813613</v>
      </c>
      <c r="E40" s="416">
        <v>-579.82378465398097</v>
      </c>
      <c r="F40" s="222">
        <v>-556.35057458516201</v>
      </c>
      <c r="G40" s="223">
        <v>-532.25864411458599</v>
      </c>
      <c r="H40" s="329">
        <v>0</v>
      </c>
      <c r="I40" s="330">
        <v>0</v>
      </c>
      <c r="J40" s="331">
        <v>0</v>
      </c>
      <c r="K40" s="329">
        <v>0</v>
      </c>
      <c r="L40" s="330">
        <v>0</v>
      </c>
      <c r="M40" s="331">
        <v>0</v>
      </c>
      <c r="N40" s="311">
        <f t="shared" si="5"/>
        <v>-4004.3822323797103</v>
      </c>
    </row>
    <row r="41" spans="1:14" x14ac:dyDescent="0.2">
      <c r="A41" s="178" t="s">
        <v>35</v>
      </c>
      <c r="B41" s="221">
        <v>-1685.7364591571779</v>
      </c>
      <c r="C41" s="222">
        <v>-1552.5117586224771</v>
      </c>
      <c r="D41" s="223">
        <v>-1507.0184342118641</v>
      </c>
      <c r="E41" s="416">
        <v>-1229.9192313460201</v>
      </c>
      <c r="F41" s="222">
        <v>-1191.7989143973371</v>
      </c>
      <c r="G41" s="223">
        <v>-1006.488113885414</v>
      </c>
      <c r="H41" s="329">
        <v>0</v>
      </c>
      <c r="I41" s="330">
        <v>0</v>
      </c>
      <c r="J41" s="331">
        <v>0</v>
      </c>
      <c r="K41" s="329">
        <v>0</v>
      </c>
      <c r="L41" s="330">
        <v>0</v>
      </c>
      <c r="M41" s="331">
        <v>0</v>
      </c>
      <c r="N41" s="311">
        <f t="shared" si="5"/>
        <v>-8173.4729116202907</v>
      </c>
    </row>
    <row r="42" spans="1:14" x14ac:dyDescent="0.2">
      <c r="A42" s="178" t="s">
        <v>36</v>
      </c>
      <c r="B42" s="221">
        <v>-10.363939</v>
      </c>
      <c r="C42" s="222">
        <v>-8.5901250000000005</v>
      </c>
      <c r="D42" s="223">
        <v>-8.0277100000000008</v>
      </c>
      <c r="E42" s="416">
        <v>-5.5320390000000002</v>
      </c>
      <c r="F42" s="222">
        <v>-52.158895999999999</v>
      </c>
      <c r="G42" s="223">
        <v>-3.4944500000000001</v>
      </c>
      <c r="H42" s="329">
        <v>0</v>
      </c>
      <c r="I42" s="330">
        <v>0</v>
      </c>
      <c r="J42" s="331">
        <v>0</v>
      </c>
      <c r="K42" s="329">
        <v>0</v>
      </c>
      <c r="L42" s="330">
        <v>0</v>
      </c>
      <c r="M42" s="331">
        <v>0</v>
      </c>
      <c r="N42" s="311">
        <f t="shared" si="5"/>
        <v>-88.167158999999998</v>
      </c>
    </row>
    <row r="43" spans="1:14" x14ac:dyDescent="0.2">
      <c r="A43" s="178" t="s">
        <v>99</v>
      </c>
      <c r="B43" s="217">
        <v>-303.99938000000003</v>
      </c>
      <c r="C43" s="197">
        <v>-267.81885500000004</v>
      </c>
      <c r="D43" s="200">
        <v>-264.52157899999997</v>
      </c>
      <c r="E43" s="181">
        <v>-210.45013499999999</v>
      </c>
      <c r="F43" s="197">
        <v>-159.31169299999999</v>
      </c>
      <c r="G43" s="200">
        <v>-198.52841100000001</v>
      </c>
      <c r="H43" s="301">
        <v>0</v>
      </c>
      <c r="I43" s="302">
        <v>0</v>
      </c>
      <c r="J43" s="303">
        <v>0</v>
      </c>
      <c r="K43" s="301">
        <v>0</v>
      </c>
      <c r="L43" s="302">
        <v>0</v>
      </c>
      <c r="M43" s="303">
        <v>0</v>
      </c>
      <c r="N43" s="311">
        <f t="shared" si="5"/>
        <v>-1404.6300530000001</v>
      </c>
    </row>
    <row r="44" spans="1:14" x14ac:dyDescent="0.2">
      <c r="N44" s="14" t="s">
        <v>103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224" t="s">
        <v>338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2020</v>
      </c>
      <c r="N1" s="75"/>
      <c r="O1" s="75"/>
    </row>
    <row r="2" spans="1:21" ht="15.75" x14ac:dyDescent="0.25">
      <c r="A2" s="132" t="s">
        <v>337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332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29"/>
      <c r="B4" s="506" t="s">
        <v>205</v>
      </c>
      <c r="C4" s="507"/>
      <c r="D4" s="507"/>
      <c r="E4" s="507"/>
      <c r="F4" s="507"/>
      <c r="G4" s="512"/>
      <c r="H4" s="506" t="s">
        <v>19</v>
      </c>
      <c r="I4" s="507"/>
      <c r="J4" s="507"/>
      <c r="K4" s="507"/>
      <c r="L4" s="507"/>
      <c r="M4" s="507"/>
      <c r="N4" s="24"/>
    </row>
    <row r="5" spans="1:21" ht="13.5" customHeight="1" x14ac:dyDescent="0.25">
      <c r="A5" s="229"/>
      <c r="B5" s="508" t="s">
        <v>186</v>
      </c>
      <c r="C5" s="509"/>
      <c r="D5" s="509"/>
      <c r="E5" s="509"/>
      <c r="F5" s="509"/>
      <c r="G5" s="513"/>
      <c r="H5" s="508" t="s">
        <v>5</v>
      </c>
      <c r="I5" s="509"/>
      <c r="J5" s="509"/>
      <c r="K5" s="509"/>
      <c r="L5" s="509"/>
      <c r="M5" s="509"/>
      <c r="N5" s="79"/>
    </row>
    <row r="6" spans="1:21" x14ac:dyDescent="0.2">
      <c r="A6" s="230"/>
      <c r="B6" s="510" t="s">
        <v>65</v>
      </c>
      <c r="C6" s="511"/>
      <c r="D6" s="511" t="s">
        <v>66</v>
      </c>
      <c r="E6" s="511"/>
      <c r="F6" s="511" t="s">
        <v>67</v>
      </c>
      <c r="G6" s="514"/>
      <c r="H6" s="510" t="s">
        <v>65</v>
      </c>
      <c r="I6" s="511"/>
      <c r="J6" s="511" t="s">
        <v>66</v>
      </c>
      <c r="K6" s="511"/>
      <c r="L6" s="511" t="s">
        <v>67</v>
      </c>
      <c r="M6" s="511"/>
      <c r="N6" s="91"/>
    </row>
    <row r="7" spans="1:21" x14ac:dyDescent="0.2">
      <c r="A7" s="230"/>
      <c r="B7" s="231" t="s">
        <v>228</v>
      </c>
      <c r="C7" s="232" t="s">
        <v>227</v>
      </c>
      <c r="D7" s="232" t="s">
        <v>228</v>
      </c>
      <c r="E7" s="232" t="s">
        <v>227</v>
      </c>
      <c r="F7" s="232" t="s">
        <v>228</v>
      </c>
      <c r="G7" s="233" t="s">
        <v>227</v>
      </c>
      <c r="H7" s="231" t="s">
        <v>228</v>
      </c>
      <c r="I7" s="232" t="s">
        <v>227</v>
      </c>
      <c r="J7" s="232" t="s">
        <v>228</v>
      </c>
      <c r="K7" s="232" t="s">
        <v>227</v>
      </c>
      <c r="L7" s="232" t="s">
        <v>228</v>
      </c>
      <c r="M7" s="232" t="s">
        <v>227</v>
      </c>
      <c r="N7" s="91"/>
    </row>
    <row r="8" spans="1:21" x14ac:dyDescent="0.2">
      <c r="A8" s="504" t="s">
        <v>54</v>
      </c>
      <c r="B8" s="451">
        <f>F9</f>
        <v>200.53913000000006</v>
      </c>
      <c r="C8" s="452"/>
      <c r="D8" s="452"/>
      <c r="E8" s="452"/>
      <c r="F8" s="452"/>
      <c r="G8" s="453"/>
      <c r="H8" s="451">
        <f>SUM(H9,J9,L9)</f>
        <v>47096.574999999997</v>
      </c>
      <c r="I8" s="452"/>
      <c r="J8" s="452"/>
      <c r="K8" s="452"/>
      <c r="L8" s="452"/>
      <c r="M8" s="452"/>
      <c r="N8" s="80"/>
    </row>
    <row r="9" spans="1:21" x14ac:dyDescent="0.2">
      <c r="A9" s="505"/>
      <c r="B9" s="417">
        <f>SUM(B10:B17)</f>
        <v>200.29837000000003</v>
      </c>
      <c r="C9" s="418">
        <v>9.199244599099524E-3</v>
      </c>
      <c r="D9" s="419">
        <f>SUM(D10:D17)</f>
        <v>200.76535000000004</v>
      </c>
      <c r="E9" s="418">
        <v>9.2205920200472812E-3</v>
      </c>
      <c r="F9" s="419">
        <f>SUM(F10:F17)</f>
        <v>200.53913000000006</v>
      </c>
      <c r="G9" s="420">
        <v>9.212992407350469E-3</v>
      </c>
      <c r="H9" s="417">
        <f>SUM(H10:H17)</f>
        <v>15323.004000000001</v>
      </c>
      <c r="I9" s="418">
        <v>2.7283689513892318E-3</v>
      </c>
      <c r="J9" s="419">
        <f>SUM(J10:J17)</f>
        <v>15623.752</v>
      </c>
      <c r="K9" s="418">
        <v>2.5853957642286139E-3</v>
      </c>
      <c r="L9" s="419">
        <f>SUM(L10:L17)</f>
        <v>16149.819</v>
      </c>
      <c r="M9" s="418">
        <v>2.6400391174419276E-3</v>
      </c>
      <c r="N9" s="10"/>
    </row>
    <row r="10" spans="1:21" x14ac:dyDescent="0.2">
      <c r="A10" s="204" t="s">
        <v>7</v>
      </c>
      <c r="B10" s="188">
        <v>0</v>
      </c>
      <c r="C10" s="225">
        <v>0</v>
      </c>
      <c r="D10" s="189">
        <v>0</v>
      </c>
      <c r="E10" s="225">
        <v>0</v>
      </c>
      <c r="F10" s="189">
        <v>0</v>
      </c>
      <c r="G10" s="226">
        <v>0</v>
      </c>
      <c r="H10" s="188">
        <v>0</v>
      </c>
      <c r="I10" s="225">
        <v>0</v>
      </c>
      <c r="J10" s="189">
        <v>0</v>
      </c>
      <c r="K10" s="225">
        <v>0</v>
      </c>
      <c r="L10" s="189">
        <v>0</v>
      </c>
      <c r="M10" s="225">
        <v>0</v>
      </c>
      <c r="N10" s="83"/>
      <c r="O10" s="92"/>
    </row>
    <row r="11" spans="1:21" x14ac:dyDescent="0.2">
      <c r="A11" s="204" t="s">
        <v>20</v>
      </c>
      <c r="B11" s="188">
        <v>147.94</v>
      </c>
      <c r="C11" s="225">
        <v>1.4073656766780462E-2</v>
      </c>
      <c r="D11" s="191">
        <v>147.94</v>
      </c>
      <c r="E11" s="225">
        <v>1.4073924539638828E-2</v>
      </c>
      <c r="F11" s="191">
        <v>147.94</v>
      </c>
      <c r="G11" s="226">
        <v>1.4073991484445547E-2</v>
      </c>
      <c r="H11" s="188">
        <v>4404.3119999999999</v>
      </c>
      <c r="I11" s="225">
        <v>1.8282677288673282E-3</v>
      </c>
      <c r="J11" s="191">
        <v>5292.4880000000003</v>
      </c>
      <c r="K11" s="225">
        <v>2.5561674182843054E-3</v>
      </c>
      <c r="L11" s="191">
        <v>5147.1080000000002</v>
      </c>
      <c r="M11" s="225">
        <v>2.3175216413550011E-3</v>
      </c>
      <c r="N11" s="83"/>
      <c r="O11" s="92"/>
    </row>
    <row r="12" spans="1:21" x14ac:dyDescent="0.2">
      <c r="A12" s="204" t="s">
        <v>21</v>
      </c>
      <c r="B12" s="188">
        <v>0</v>
      </c>
      <c r="C12" s="225">
        <v>0</v>
      </c>
      <c r="D12" s="191">
        <v>0</v>
      </c>
      <c r="E12" s="225">
        <v>0</v>
      </c>
      <c r="F12" s="191">
        <v>0</v>
      </c>
      <c r="G12" s="226">
        <v>0</v>
      </c>
      <c r="H12" s="188">
        <v>0</v>
      </c>
      <c r="I12" s="225">
        <v>0</v>
      </c>
      <c r="J12" s="191">
        <v>0</v>
      </c>
      <c r="K12" s="225">
        <v>0</v>
      </c>
      <c r="L12" s="191">
        <v>0</v>
      </c>
      <c r="M12" s="225">
        <v>0</v>
      </c>
      <c r="N12" s="83"/>
      <c r="O12" s="92"/>
    </row>
    <row r="13" spans="1:21" x14ac:dyDescent="0.2">
      <c r="A13" s="204" t="s">
        <v>22</v>
      </c>
      <c r="B13" s="188">
        <v>18.867999999999999</v>
      </c>
      <c r="C13" s="225">
        <v>1.9937908020178859E-2</v>
      </c>
      <c r="D13" s="191">
        <v>19.506999999999998</v>
      </c>
      <c r="E13" s="225">
        <v>2.0570407801717618E-2</v>
      </c>
      <c r="F13" s="191">
        <v>19.506999999999998</v>
      </c>
      <c r="G13" s="226">
        <v>2.058501674174866E-2</v>
      </c>
      <c r="H13" s="188">
        <v>5574.2089999999989</v>
      </c>
      <c r="I13" s="225">
        <v>1.8397889654367651E-2</v>
      </c>
      <c r="J13" s="191">
        <v>5581.9360000000006</v>
      </c>
      <c r="K13" s="225">
        <v>1.8925821332169825E-2</v>
      </c>
      <c r="L13" s="191">
        <v>5058.0140000000001</v>
      </c>
      <c r="M13" s="225">
        <v>1.8565935097069559E-2</v>
      </c>
      <c r="N13" s="83"/>
      <c r="O13" s="92"/>
    </row>
    <row r="14" spans="1:21" x14ac:dyDescent="0.2">
      <c r="A14" s="204" t="s">
        <v>43</v>
      </c>
      <c r="B14" s="188">
        <v>11.936</v>
      </c>
      <c r="C14" s="225">
        <v>1.0914407226939626E-2</v>
      </c>
      <c r="D14" s="191">
        <v>11.936</v>
      </c>
      <c r="E14" s="225">
        <v>1.0914761537378907E-2</v>
      </c>
      <c r="F14" s="191">
        <v>11.936</v>
      </c>
      <c r="G14" s="226">
        <v>1.0923406848428824E-2</v>
      </c>
      <c r="H14" s="188">
        <v>2356.4839999999999</v>
      </c>
      <c r="I14" s="225">
        <v>1.7047267245909214E-2</v>
      </c>
      <c r="J14" s="191">
        <v>2007.1980000000001</v>
      </c>
      <c r="K14" s="225">
        <v>1.8191680944715464E-2</v>
      </c>
      <c r="L14" s="191">
        <v>3502.476999999999</v>
      </c>
      <c r="M14" s="225">
        <v>1.6649160729666886E-2</v>
      </c>
      <c r="N14" s="83"/>
      <c r="O14" s="92"/>
    </row>
    <row r="15" spans="1:21" x14ac:dyDescent="0.2">
      <c r="A15" s="204" t="s">
        <v>44</v>
      </c>
      <c r="B15" s="188">
        <v>0</v>
      </c>
      <c r="C15" s="225">
        <v>0</v>
      </c>
      <c r="D15" s="191">
        <v>0</v>
      </c>
      <c r="E15" s="225">
        <v>0</v>
      </c>
      <c r="F15" s="191">
        <v>0</v>
      </c>
      <c r="G15" s="226">
        <v>0</v>
      </c>
      <c r="H15" s="188">
        <v>0</v>
      </c>
      <c r="I15" s="225">
        <v>0</v>
      </c>
      <c r="J15" s="191">
        <v>0</v>
      </c>
      <c r="K15" s="225">
        <v>0</v>
      </c>
      <c r="L15" s="191">
        <v>0</v>
      </c>
      <c r="M15" s="225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45</v>
      </c>
      <c r="B16" s="188">
        <v>0</v>
      </c>
      <c r="C16" s="225">
        <v>0</v>
      </c>
      <c r="D16" s="191">
        <v>0</v>
      </c>
      <c r="E16" s="227">
        <v>0</v>
      </c>
      <c r="F16" s="191">
        <v>0</v>
      </c>
      <c r="G16" s="228">
        <v>0</v>
      </c>
      <c r="H16" s="188">
        <v>0</v>
      </c>
      <c r="I16" s="225">
        <v>0</v>
      </c>
      <c r="J16" s="191">
        <v>0</v>
      </c>
      <c r="K16" s="227">
        <v>0</v>
      </c>
      <c r="L16" s="191">
        <v>0</v>
      </c>
      <c r="M16" s="227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334" t="s">
        <v>46</v>
      </c>
      <c r="B17" s="188">
        <v>21.554370000000041</v>
      </c>
      <c r="C17" s="225">
        <v>1.0477749516814837E-2</v>
      </c>
      <c r="D17" s="189">
        <v>21.382350000000038</v>
      </c>
      <c r="E17" s="227">
        <v>1.0401686444684482E-2</v>
      </c>
      <c r="F17" s="189">
        <v>21.156130000000037</v>
      </c>
      <c r="G17" s="228">
        <v>1.0316759585609594E-2</v>
      </c>
      <c r="H17" s="188">
        <v>2987.9990000000012</v>
      </c>
      <c r="I17" s="225">
        <v>9.2010610686883276E-3</v>
      </c>
      <c r="J17" s="189">
        <v>2742.1299999999997</v>
      </c>
      <c r="K17" s="227">
        <v>9.7574445594549013E-3</v>
      </c>
      <c r="L17" s="189">
        <v>2442.2200000000016</v>
      </c>
      <c r="M17" s="227">
        <v>1.008577109521876E-2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58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104</v>
      </c>
      <c r="N18" s="84"/>
      <c r="O18" s="76"/>
    </row>
    <row r="19" spans="1:21" x14ac:dyDescent="0.2">
      <c r="A19" s="234"/>
      <c r="B19" s="506" t="s">
        <v>252</v>
      </c>
      <c r="C19" s="507"/>
      <c r="D19" s="507"/>
      <c r="E19" s="507"/>
      <c r="F19" s="507"/>
      <c r="G19" s="507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35"/>
      <c r="B20" s="508" t="s">
        <v>5</v>
      </c>
      <c r="C20" s="509"/>
      <c r="D20" s="509"/>
      <c r="E20" s="509"/>
      <c r="F20" s="509"/>
      <c r="G20" s="509"/>
      <c r="H20" s="85" t="str">
        <f>A25</f>
        <v>VO z vvn</v>
      </c>
      <c r="I20" s="93">
        <f>(B25+D25+F25)/'6.1, 6.2'!B25</f>
        <v>1.4646577226641604E-2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36"/>
      <c r="B21" s="510" t="s">
        <v>65</v>
      </c>
      <c r="C21" s="511"/>
      <c r="D21" s="511" t="s">
        <v>66</v>
      </c>
      <c r="E21" s="511"/>
      <c r="F21" s="511" t="s">
        <v>67</v>
      </c>
      <c r="G21" s="511"/>
      <c r="H21" s="85" t="str">
        <f>A26</f>
        <v>VO z vn</v>
      </c>
      <c r="I21" s="93">
        <f>(B26+D26+F26)/'6.1, 6.2'!C25</f>
        <v>0.1348306182091743</v>
      </c>
      <c r="J21" s="94" t="str">
        <f t="shared" ref="J21:J27" si="1">A11</f>
        <v>PE</v>
      </c>
      <c r="K21" s="83">
        <f t="shared" si="0"/>
        <v>14843.907999999999</v>
      </c>
      <c r="L21" s="94" t="str">
        <f t="shared" ref="L21:L27" si="2">A11</f>
        <v>PE</v>
      </c>
      <c r="M21" s="92">
        <f>K21/'6.1, 6.2'!C5</f>
        <v>2.2153632842470544E-3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37"/>
      <c r="B22" s="231" t="s">
        <v>228</v>
      </c>
      <c r="C22" s="232" t="s">
        <v>227</v>
      </c>
      <c r="D22" s="232" t="s">
        <v>228</v>
      </c>
      <c r="E22" s="232" t="s">
        <v>227</v>
      </c>
      <c r="F22" s="232" t="s">
        <v>228</v>
      </c>
      <c r="G22" s="232" t="s">
        <v>227</v>
      </c>
      <c r="H22" s="85" t="str">
        <f>A27</f>
        <v>MOP</v>
      </c>
      <c r="I22" s="93">
        <f>(B27+D27+F27)/'6.1, 6.2'!D25</f>
        <v>0.14233223225505015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501" t="s">
        <v>54</v>
      </c>
      <c r="B23" s="503">
        <f>SUM(B24,D24,F24)</f>
        <v>1252672.0290000001</v>
      </c>
      <c r="C23" s="503"/>
      <c r="D23" s="503"/>
      <c r="E23" s="503"/>
      <c r="F23" s="503"/>
      <c r="G23" s="503"/>
      <c r="H23" s="85" t="str">
        <f>A28</f>
        <v>MOO</v>
      </c>
      <c r="I23" s="93">
        <f>(B28+D28+F28)/'6.1, 6.2'!E25</f>
        <v>9.4096930748980845E-2</v>
      </c>
      <c r="J23" s="94" t="str">
        <f t="shared" si="1"/>
        <v>PSE</v>
      </c>
      <c r="K23" s="83">
        <f t="shared" si="0"/>
        <v>16214.159</v>
      </c>
      <c r="L23" s="94" t="str">
        <f t="shared" si="2"/>
        <v>PSE</v>
      </c>
      <c r="M23" s="92">
        <f>K23/'6.1, 6.2'!E5</f>
        <v>1.8629391391736791E-2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502"/>
      <c r="B24" s="417">
        <f>SUM(B25:B28)</f>
        <v>408268.80300000001</v>
      </c>
      <c r="C24" s="421">
        <v>0.10539467173791646</v>
      </c>
      <c r="D24" s="419">
        <f>SUM(D25:D28)</f>
        <v>419898.261</v>
      </c>
      <c r="E24" s="421">
        <v>0.10649070974472229</v>
      </c>
      <c r="F24" s="419">
        <f>SUM(F25:F28)</f>
        <v>424504.96499999997</v>
      </c>
      <c r="G24" s="421">
        <v>0.107857627075964</v>
      </c>
      <c r="H24" s="75"/>
      <c r="I24" s="75"/>
      <c r="J24" s="94" t="str">
        <f t="shared" si="1"/>
        <v>VE</v>
      </c>
      <c r="K24" s="83">
        <f t="shared" si="0"/>
        <v>7866.1589999999987</v>
      </c>
      <c r="L24" s="94" t="str">
        <f t="shared" si="2"/>
        <v>VE</v>
      </c>
      <c r="M24" s="92">
        <f>K24/'6.1, 6.2'!F5</f>
        <v>1.7139917175127157E-2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78" t="s">
        <v>8</v>
      </c>
      <c r="B25" s="188">
        <v>8690.3430000000008</v>
      </c>
      <c r="C25" s="225">
        <v>1.6143925953569255E-2</v>
      </c>
      <c r="D25" s="189">
        <v>8776.9130000000005</v>
      </c>
      <c r="E25" s="225">
        <v>1.5510669092186831E-2</v>
      </c>
      <c r="F25" s="189">
        <v>7449.28</v>
      </c>
      <c r="G25" s="225">
        <v>1.2477484840501124E-2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78" t="s">
        <v>9</v>
      </c>
      <c r="B26" s="188">
        <v>204605.39600000001</v>
      </c>
      <c r="C26" s="225">
        <v>0.13488548182787746</v>
      </c>
      <c r="D26" s="191">
        <v>220061.89199999999</v>
      </c>
      <c r="E26" s="225">
        <v>0.13583312854378346</v>
      </c>
      <c r="F26" s="191">
        <v>239838.416</v>
      </c>
      <c r="G26" s="225">
        <v>0.13387756119648955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78" t="s">
        <v>146</v>
      </c>
      <c r="B27" s="188">
        <v>90900</v>
      </c>
      <c r="C27" s="225">
        <v>0.1554368547478385</v>
      </c>
      <c r="D27" s="191">
        <v>81900</v>
      </c>
      <c r="E27" s="227">
        <v>0.14587610181306304</v>
      </c>
      <c r="F27" s="191">
        <v>66800</v>
      </c>
      <c r="G27" s="227">
        <v>0.124360824662748</v>
      </c>
      <c r="H27" s="75"/>
      <c r="I27" s="75"/>
      <c r="J27" s="94" t="str">
        <f t="shared" si="1"/>
        <v>FVE</v>
      </c>
      <c r="K27" s="83">
        <f t="shared" si="0"/>
        <v>8172.349000000002</v>
      </c>
      <c r="L27" s="94" t="str">
        <f t="shared" si="2"/>
        <v>FVE</v>
      </c>
      <c r="M27" s="92">
        <f>K27/'6.1, 6.2'!I5</f>
        <v>9.6381170732724921E-3</v>
      </c>
      <c r="N27" s="85"/>
      <c r="O27" s="93"/>
    </row>
    <row r="28" spans="1:21" x14ac:dyDescent="0.2">
      <c r="A28" s="178" t="s">
        <v>144</v>
      </c>
      <c r="B28" s="188">
        <v>104073.064</v>
      </c>
      <c r="C28" s="225">
        <v>8.4356842935029305E-2</v>
      </c>
      <c r="D28" s="189">
        <v>109159.45600000001</v>
      </c>
      <c r="E28" s="227">
        <v>9.1296222786025324E-2</v>
      </c>
      <c r="F28" s="189">
        <v>110417.269</v>
      </c>
      <c r="G28" s="227">
        <v>0.10930782595047388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103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Duben</v>
      </c>
      <c r="L31" s="94" t="str">
        <f>J6</f>
        <v>Květen</v>
      </c>
      <c r="M31" s="94" t="str">
        <f>L6</f>
        <v>Červen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1.4073991484445547E-2</v>
      </c>
      <c r="J33" s="94" t="str">
        <f t="shared" si="5"/>
        <v>PE</v>
      </c>
      <c r="K33" s="77">
        <f t="shared" si="6"/>
        <v>4404.3119999999999</v>
      </c>
      <c r="L33" s="77">
        <f t="shared" si="7"/>
        <v>5292.4880000000003</v>
      </c>
      <c r="M33" s="77">
        <f t="shared" si="8"/>
        <v>5147.1080000000002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2.058501674174866E-2</v>
      </c>
      <c r="J35" s="94" t="str">
        <f t="shared" si="5"/>
        <v>PSE</v>
      </c>
      <c r="K35" s="77">
        <f t="shared" si="6"/>
        <v>5574.2089999999989</v>
      </c>
      <c r="L35" s="77">
        <f t="shared" si="7"/>
        <v>5581.9360000000006</v>
      </c>
      <c r="M35" s="77">
        <f t="shared" si="8"/>
        <v>5058.0140000000001</v>
      </c>
    </row>
    <row r="36" spans="8:13" ht="12.75" customHeight="1" x14ac:dyDescent="0.2">
      <c r="H36" s="94" t="str">
        <f t="shared" si="3"/>
        <v>VE</v>
      </c>
      <c r="I36" s="95">
        <f t="shared" si="4"/>
        <v>1.0923406848428824E-2</v>
      </c>
      <c r="J36" s="94" t="str">
        <f t="shared" si="5"/>
        <v>VE</v>
      </c>
      <c r="K36" s="77">
        <f t="shared" si="6"/>
        <v>2356.4839999999999</v>
      </c>
      <c r="L36" s="77">
        <f t="shared" si="7"/>
        <v>2007.1980000000001</v>
      </c>
      <c r="M36" s="77">
        <f t="shared" si="8"/>
        <v>3502.476999999999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1.0316759585609594E-2</v>
      </c>
      <c r="J39" s="94" t="str">
        <f t="shared" si="5"/>
        <v>FVE</v>
      </c>
      <c r="K39" s="77">
        <f t="shared" si="6"/>
        <v>2987.9990000000012</v>
      </c>
      <c r="L39" s="77">
        <f t="shared" si="7"/>
        <v>2742.1299999999997</v>
      </c>
      <c r="M39" s="77">
        <f t="shared" si="8"/>
        <v>2442.2200000000016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9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183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354" t="s">
        <v>280</v>
      </c>
      <c r="B3" s="355" t="s">
        <v>117</v>
      </c>
      <c r="C3" s="48"/>
      <c r="D3" s="48"/>
      <c r="E3" s="48"/>
      <c r="F3" s="48"/>
      <c r="G3" s="48"/>
      <c r="H3" s="356"/>
      <c r="I3" s="357"/>
      <c r="J3" s="358"/>
      <c r="K3" s="412">
        <v>4</v>
      </c>
    </row>
    <row r="4" spans="1:11" s="2" customFormat="1" ht="15" x14ac:dyDescent="0.25">
      <c r="A4" s="354" t="s">
        <v>281</v>
      </c>
      <c r="B4" s="355" t="s">
        <v>357</v>
      </c>
      <c r="C4" s="48"/>
      <c r="D4" s="48"/>
      <c r="E4" s="48"/>
      <c r="F4" s="48"/>
      <c r="G4" s="48"/>
      <c r="H4" s="356"/>
      <c r="I4" s="357"/>
      <c r="J4" s="358"/>
      <c r="K4" s="412">
        <v>6</v>
      </c>
    </row>
    <row r="5" spans="1:11" s="2" customFormat="1" ht="15" x14ac:dyDescent="0.25">
      <c r="A5" s="359" t="s">
        <v>282</v>
      </c>
      <c r="B5" s="359" t="s">
        <v>283</v>
      </c>
      <c r="C5" s="48"/>
      <c r="D5" s="48"/>
      <c r="E5" s="48"/>
      <c r="F5" s="48"/>
      <c r="G5" s="48"/>
      <c r="H5" s="356"/>
      <c r="I5" s="357"/>
      <c r="J5" s="358"/>
      <c r="K5" s="412">
        <v>7</v>
      </c>
    </row>
    <row r="6" spans="1:11" s="2" customFormat="1" ht="15" x14ac:dyDescent="0.25">
      <c r="A6" s="360" t="s">
        <v>287</v>
      </c>
      <c r="B6" s="361" t="s">
        <v>284</v>
      </c>
      <c r="C6" s="49"/>
      <c r="D6" s="48"/>
      <c r="E6" s="357"/>
      <c r="F6" s="357"/>
      <c r="G6" s="357"/>
      <c r="H6" s="48"/>
      <c r="I6" s="357"/>
      <c r="J6" s="48"/>
      <c r="K6" s="413">
        <v>7</v>
      </c>
    </row>
    <row r="7" spans="1:11" s="2" customFormat="1" ht="15" x14ac:dyDescent="0.25">
      <c r="A7" s="360" t="s">
        <v>288</v>
      </c>
      <c r="B7" s="361" t="s">
        <v>285</v>
      </c>
      <c r="C7" s="49"/>
      <c r="D7" s="48"/>
      <c r="E7" s="357"/>
      <c r="F7" s="357"/>
      <c r="G7" s="357"/>
      <c r="H7" s="48"/>
      <c r="I7" s="357"/>
      <c r="J7" s="48"/>
      <c r="K7" s="413">
        <v>8</v>
      </c>
    </row>
    <row r="8" spans="1:11" s="2" customFormat="1" ht="15" x14ac:dyDescent="0.25">
      <c r="A8" s="359" t="s">
        <v>286</v>
      </c>
      <c r="B8" s="359" t="s">
        <v>290</v>
      </c>
      <c r="C8" s="49"/>
      <c r="D8" s="48"/>
      <c r="E8" s="357"/>
      <c r="F8" s="357"/>
      <c r="G8" s="357"/>
      <c r="H8" s="48"/>
      <c r="I8" s="357"/>
      <c r="J8" s="48"/>
      <c r="K8" s="412">
        <v>9</v>
      </c>
    </row>
    <row r="9" spans="1:11" s="2" customFormat="1" ht="15" x14ac:dyDescent="0.25">
      <c r="A9" s="360" t="s">
        <v>291</v>
      </c>
      <c r="B9" s="362" t="s">
        <v>402</v>
      </c>
      <c r="C9" s="49"/>
      <c r="D9" s="48"/>
      <c r="E9" s="357"/>
      <c r="F9" s="357"/>
      <c r="G9" s="357"/>
      <c r="H9" s="48"/>
      <c r="I9" s="357"/>
      <c r="J9" s="48"/>
      <c r="K9" s="413">
        <v>9</v>
      </c>
    </row>
    <row r="10" spans="1:11" s="2" customFormat="1" ht="15" x14ac:dyDescent="0.25">
      <c r="A10" s="360" t="s">
        <v>292</v>
      </c>
      <c r="B10" s="362" t="s">
        <v>405</v>
      </c>
      <c r="C10" s="49"/>
      <c r="D10" s="49"/>
      <c r="E10" s="357"/>
      <c r="F10" s="357"/>
      <c r="G10" s="357"/>
      <c r="H10" s="48"/>
      <c r="I10" s="357"/>
      <c r="J10" s="48"/>
      <c r="K10" s="413">
        <v>10</v>
      </c>
    </row>
    <row r="11" spans="1:11" s="2" customFormat="1" ht="15" x14ac:dyDescent="0.25">
      <c r="A11" s="360" t="s">
        <v>293</v>
      </c>
      <c r="B11" s="362" t="s">
        <v>358</v>
      </c>
      <c r="C11" s="49"/>
      <c r="D11" s="49"/>
      <c r="E11" s="357"/>
      <c r="F11" s="357"/>
      <c r="G11" s="357"/>
      <c r="H11" s="48"/>
      <c r="I11" s="357"/>
      <c r="J11" s="48"/>
      <c r="K11" s="413">
        <v>11</v>
      </c>
    </row>
    <row r="12" spans="1:11" s="2" customFormat="1" ht="15" x14ac:dyDescent="0.25">
      <c r="A12" s="360" t="s">
        <v>294</v>
      </c>
      <c r="B12" s="362" t="s">
        <v>404</v>
      </c>
      <c r="C12" s="49"/>
      <c r="D12" s="49"/>
      <c r="E12" s="357"/>
      <c r="F12" s="357"/>
      <c r="G12" s="357"/>
      <c r="H12" s="48"/>
      <c r="I12" s="357"/>
      <c r="J12" s="48"/>
      <c r="K12" s="413">
        <v>12</v>
      </c>
    </row>
    <row r="13" spans="1:11" s="2" customFormat="1" ht="15" x14ac:dyDescent="0.25">
      <c r="A13" s="360" t="s">
        <v>295</v>
      </c>
      <c r="B13" s="362" t="s">
        <v>403</v>
      </c>
      <c r="C13" s="49"/>
      <c r="D13" s="363"/>
      <c r="E13" s="357"/>
      <c r="F13" s="357"/>
      <c r="G13" s="357"/>
      <c r="H13" s="48"/>
      <c r="I13" s="357"/>
      <c r="J13" s="48"/>
      <c r="K13" s="413">
        <v>13</v>
      </c>
    </row>
    <row r="14" spans="1:11" s="2" customFormat="1" ht="15" x14ac:dyDescent="0.25">
      <c r="A14" s="360" t="s">
        <v>296</v>
      </c>
      <c r="B14" s="362" t="s">
        <v>359</v>
      </c>
      <c r="C14" s="49"/>
      <c r="D14" s="49"/>
      <c r="E14" s="357"/>
      <c r="F14" s="357"/>
      <c r="G14" s="357"/>
      <c r="H14" s="48"/>
      <c r="I14" s="357"/>
      <c r="J14" s="48"/>
      <c r="K14" s="413">
        <v>14</v>
      </c>
    </row>
    <row r="15" spans="1:11" s="2" customFormat="1" ht="15" x14ac:dyDescent="0.25">
      <c r="A15" s="354" t="s">
        <v>289</v>
      </c>
      <c r="B15" s="355" t="s">
        <v>185</v>
      </c>
      <c r="C15" s="49"/>
      <c r="D15" s="49"/>
      <c r="E15" s="357"/>
      <c r="F15" s="357"/>
      <c r="G15" s="357"/>
      <c r="H15" s="48"/>
      <c r="I15" s="357"/>
      <c r="J15" s="48"/>
      <c r="K15" s="412">
        <v>15</v>
      </c>
    </row>
    <row r="16" spans="1:11" s="2" customFormat="1" ht="15" x14ac:dyDescent="0.25">
      <c r="A16" s="354" t="s">
        <v>297</v>
      </c>
      <c r="B16" s="359" t="s">
        <v>318</v>
      </c>
      <c r="C16" s="49"/>
      <c r="D16" s="49"/>
      <c r="E16" s="357"/>
      <c r="F16" s="357"/>
      <c r="G16" s="357"/>
      <c r="H16" s="48"/>
      <c r="I16" s="357"/>
      <c r="J16" s="48"/>
      <c r="K16" s="412">
        <v>16</v>
      </c>
    </row>
    <row r="17" spans="1:11" s="2" customFormat="1" ht="15" x14ac:dyDescent="0.25">
      <c r="A17" s="360" t="s">
        <v>298</v>
      </c>
      <c r="B17" s="362" t="s">
        <v>95</v>
      </c>
      <c r="C17" s="49"/>
      <c r="D17" s="49"/>
      <c r="E17" s="357"/>
      <c r="F17" s="357"/>
      <c r="G17" s="357"/>
      <c r="H17" s="48"/>
      <c r="I17" s="357"/>
      <c r="J17" s="48"/>
      <c r="K17" s="413">
        <v>16</v>
      </c>
    </row>
    <row r="18" spans="1:11" s="2" customFormat="1" ht="15" x14ac:dyDescent="0.25">
      <c r="A18" s="360" t="s">
        <v>299</v>
      </c>
      <c r="B18" s="362" t="s">
        <v>97</v>
      </c>
      <c r="C18" s="49"/>
      <c r="D18" s="49"/>
      <c r="E18" s="357"/>
      <c r="F18" s="357"/>
      <c r="G18" s="357"/>
      <c r="H18" s="48"/>
      <c r="I18" s="357"/>
      <c r="J18" s="48"/>
      <c r="K18" s="413">
        <v>16</v>
      </c>
    </row>
    <row r="19" spans="1:11" s="2" customFormat="1" ht="15" x14ac:dyDescent="0.25">
      <c r="A19" s="360" t="s">
        <v>301</v>
      </c>
      <c r="B19" s="362" t="s">
        <v>96</v>
      </c>
      <c r="C19" s="48"/>
      <c r="D19" s="49"/>
      <c r="E19" s="357"/>
      <c r="F19" s="357"/>
      <c r="G19" s="357"/>
      <c r="H19" s="48"/>
      <c r="I19" s="357"/>
      <c r="J19" s="48"/>
      <c r="K19" s="413">
        <v>17</v>
      </c>
    </row>
    <row r="20" spans="1:11" s="2" customFormat="1" ht="15" x14ac:dyDescent="0.25">
      <c r="A20" s="360" t="s">
        <v>319</v>
      </c>
      <c r="B20" s="362" t="s">
        <v>184</v>
      </c>
      <c r="C20" s="48"/>
      <c r="D20" s="49"/>
      <c r="E20" s="357"/>
      <c r="F20" s="357"/>
      <c r="G20" s="357"/>
      <c r="H20" s="48"/>
      <c r="I20" s="357"/>
      <c r="J20" s="48"/>
      <c r="K20" s="413">
        <v>18</v>
      </c>
    </row>
    <row r="21" spans="1:11" s="2" customFormat="1" ht="15" x14ac:dyDescent="0.25">
      <c r="A21" s="360" t="s">
        <v>320</v>
      </c>
      <c r="B21" s="362" t="s">
        <v>254</v>
      </c>
      <c r="C21" s="48"/>
      <c r="D21" s="49"/>
      <c r="E21" s="357"/>
      <c r="F21" s="357"/>
      <c r="G21" s="357"/>
      <c r="H21" s="48"/>
      <c r="I21" s="357"/>
      <c r="J21" s="48"/>
      <c r="K21" s="413">
        <v>19</v>
      </c>
    </row>
    <row r="22" spans="1:11" s="2" customFormat="1" ht="15" x14ac:dyDescent="0.25">
      <c r="A22" s="354" t="s">
        <v>300</v>
      </c>
      <c r="B22" s="355" t="s">
        <v>315</v>
      </c>
      <c r="C22" s="48"/>
      <c r="D22" s="49"/>
      <c r="E22" s="357"/>
      <c r="F22" s="357"/>
      <c r="G22" s="357"/>
      <c r="H22" s="48"/>
      <c r="I22" s="357"/>
      <c r="J22" s="48"/>
      <c r="K22" s="412">
        <v>20</v>
      </c>
    </row>
    <row r="23" spans="1:11" s="2" customFormat="1" ht="15" x14ac:dyDescent="0.25">
      <c r="A23" s="360" t="s">
        <v>302</v>
      </c>
      <c r="B23" s="362" t="s">
        <v>270</v>
      </c>
      <c r="C23" s="49"/>
      <c r="D23" s="49"/>
      <c r="E23" s="357"/>
      <c r="F23" s="357"/>
      <c r="G23" s="357"/>
      <c r="H23" s="48"/>
      <c r="I23" s="357"/>
      <c r="J23" s="48"/>
      <c r="K23" s="413">
        <v>20</v>
      </c>
    </row>
    <row r="24" spans="1:11" s="2" customFormat="1" ht="15" x14ac:dyDescent="0.25">
      <c r="A24" s="360" t="s">
        <v>303</v>
      </c>
      <c r="B24" s="362" t="s">
        <v>230</v>
      </c>
      <c r="C24" s="49"/>
      <c r="D24" s="49"/>
      <c r="E24" s="357"/>
      <c r="F24" s="357"/>
      <c r="G24" s="357"/>
      <c r="H24" s="48"/>
      <c r="I24" s="357"/>
      <c r="J24" s="48"/>
      <c r="K24" s="413">
        <v>21</v>
      </c>
    </row>
    <row r="25" spans="1:11" s="2" customFormat="1" ht="15" x14ac:dyDescent="0.25">
      <c r="A25" s="360" t="s">
        <v>304</v>
      </c>
      <c r="B25" s="362" t="s">
        <v>231</v>
      </c>
      <c r="C25" s="49"/>
      <c r="D25" s="49"/>
      <c r="E25" s="357"/>
      <c r="F25" s="357"/>
      <c r="G25" s="357"/>
      <c r="H25" s="48"/>
      <c r="I25" s="357"/>
      <c r="J25" s="48"/>
      <c r="K25" s="413">
        <v>22</v>
      </c>
    </row>
    <row r="26" spans="1:11" s="2" customFormat="1" ht="15" x14ac:dyDescent="0.25">
      <c r="A26" s="360" t="s">
        <v>305</v>
      </c>
      <c r="B26" s="362" t="s">
        <v>232</v>
      </c>
      <c r="C26" s="49"/>
      <c r="D26" s="49"/>
      <c r="E26" s="357"/>
      <c r="F26" s="357"/>
      <c r="G26" s="357"/>
      <c r="H26" s="48"/>
      <c r="I26" s="357"/>
      <c r="J26" s="48"/>
      <c r="K26" s="413">
        <v>23</v>
      </c>
    </row>
    <row r="27" spans="1:11" s="2" customFormat="1" ht="15" x14ac:dyDescent="0.25">
      <c r="A27" s="360" t="s">
        <v>306</v>
      </c>
      <c r="B27" s="362" t="s">
        <v>271</v>
      </c>
      <c r="C27" s="49"/>
      <c r="D27" s="49"/>
      <c r="E27" s="357"/>
      <c r="F27" s="357"/>
      <c r="G27" s="357"/>
      <c r="H27" s="48"/>
      <c r="I27" s="357"/>
      <c r="J27" s="48"/>
      <c r="K27" s="413">
        <v>24</v>
      </c>
    </row>
    <row r="28" spans="1:11" s="2" customFormat="1" ht="15" x14ac:dyDescent="0.25">
      <c r="A28" s="360" t="s">
        <v>307</v>
      </c>
      <c r="B28" s="362" t="s">
        <v>233</v>
      </c>
      <c r="C28" s="49"/>
      <c r="D28" s="49"/>
      <c r="E28" s="357"/>
      <c r="F28" s="357"/>
      <c r="G28" s="357"/>
      <c r="H28" s="48"/>
      <c r="I28" s="357"/>
      <c r="J28" s="48"/>
      <c r="K28" s="413">
        <v>25</v>
      </c>
    </row>
    <row r="29" spans="1:11" s="2" customFormat="1" ht="15" x14ac:dyDescent="0.25">
      <c r="A29" s="360" t="s">
        <v>308</v>
      </c>
      <c r="B29" s="362" t="s">
        <v>234</v>
      </c>
      <c r="C29" s="49"/>
      <c r="D29" s="49"/>
      <c r="E29" s="357"/>
      <c r="F29" s="357"/>
      <c r="G29" s="357"/>
      <c r="H29" s="48"/>
      <c r="I29" s="357"/>
      <c r="J29" s="48"/>
      <c r="K29" s="413">
        <v>26</v>
      </c>
    </row>
    <row r="30" spans="1:11" s="2" customFormat="1" ht="15" x14ac:dyDescent="0.25">
      <c r="A30" s="360" t="s">
        <v>309</v>
      </c>
      <c r="B30" s="362" t="s">
        <v>235</v>
      </c>
      <c r="C30" s="49"/>
      <c r="D30" s="49"/>
      <c r="E30" s="357"/>
      <c r="F30" s="357"/>
      <c r="G30" s="357"/>
      <c r="H30" s="48"/>
      <c r="I30" s="357"/>
      <c r="J30" s="48"/>
      <c r="K30" s="413">
        <v>27</v>
      </c>
    </row>
    <row r="31" spans="1:11" s="2" customFormat="1" ht="15" x14ac:dyDescent="0.25">
      <c r="A31" s="360" t="s">
        <v>310</v>
      </c>
      <c r="B31" s="362" t="s">
        <v>236</v>
      </c>
      <c r="C31" s="49"/>
      <c r="D31" s="49"/>
      <c r="E31" s="357"/>
      <c r="F31" s="357"/>
      <c r="G31" s="357"/>
      <c r="H31" s="48"/>
      <c r="I31" s="357"/>
      <c r="J31" s="48"/>
      <c r="K31" s="413">
        <v>28</v>
      </c>
    </row>
    <row r="32" spans="1:11" s="2" customFormat="1" ht="15" x14ac:dyDescent="0.25">
      <c r="A32" s="360" t="s">
        <v>311</v>
      </c>
      <c r="B32" s="362" t="s">
        <v>237</v>
      </c>
      <c r="C32" s="49"/>
      <c r="D32" s="49"/>
      <c r="E32" s="357"/>
      <c r="F32" s="357"/>
      <c r="G32" s="357"/>
      <c r="H32" s="48"/>
      <c r="I32" s="357"/>
      <c r="J32" s="48"/>
      <c r="K32" s="413">
        <v>29</v>
      </c>
    </row>
    <row r="33" spans="1:11" s="2" customFormat="1" ht="15" x14ac:dyDescent="0.25">
      <c r="A33" s="360" t="s">
        <v>312</v>
      </c>
      <c r="B33" s="362" t="s">
        <v>238</v>
      </c>
      <c r="C33" s="49"/>
      <c r="D33" s="49"/>
      <c r="E33" s="357"/>
      <c r="F33" s="357"/>
      <c r="G33" s="357"/>
      <c r="H33" s="48"/>
      <c r="I33" s="357"/>
      <c r="J33" s="48"/>
      <c r="K33" s="413">
        <v>30</v>
      </c>
    </row>
    <row r="34" spans="1:11" s="2" customFormat="1" ht="15" x14ac:dyDescent="0.25">
      <c r="A34" s="360" t="s">
        <v>313</v>
      </c>
      <c r="B34" s="362" t="s">
        <v>239</v>
      </c>
      <c r="C34" s="49"/>
      <c r="D34" s="49"/>
      <c r="E34" s="357"/>
      <c r="F34" s="357"/>
      <c r="G34" s="357"/>
      <c r="H34" s="48"/>
      <c r="I34" s="357"/>
      <c r="J34" s="48"/>
      <c r="K34" s="413">
        <v>31</v>
      </c>
    </row>
    <row r="35" spans="1:11" s="2" customFormat="1" ht="15" x14ac:dyDescent="0.25">
      <c r="A35" s="360" t="s">
        <v>314</v>
      </c>
      <c r="B35" s="362" t="s">
        <v>240</v>
      </c>
      <c r="C35" s="49"/>
      <c r="D35" s="49"/>
      <c r="E35" s="357"/>
      <c r="F35" s="357"/>
      <c r="G35" s="357"/>
      <c r="H35" s="48"/>
      <c r="I35" s="357"/>
      <c r="J35" s="48"/>
      <c r="K35" s="413">
        <v>32</v>
      </c>
    </row>
    <row r="36" spans="1:11" s="2" customFormat="1" ht="15" x14ac:dyDescent="0.25">
      <c r="A36" s="360" t="s">
        <v>316</v>
      </c>
      <c r="B36" s="362" t="s">
        <v>241</v>
      </c>
      <c r="C36" s="49"/>
      <c r="D36" s="49"/>
      <c r="E36" s="357"/>
      <c r="F36" s="357"/>
      <c r="G36" s="357"/>
      <c r="H36" s="48"/>
      <c r="I36" s="357"/>
      <c r="J36" s="48"/>
      <c r="K36" s="413">
        <v>33</v>
      </c>
    </row>
    <row r="37" spans="1:11" s="2" customFormat="1" ht="15" x14ac:dyDescent="0.25">
      <c r="A37" s="354" t="s">
        <v>317</v>
      </c>
      <c r="B37" s="355" t="s">
        <v>255</v>
      </c>
      <c r="C37" s="364"/>
      <c r="D37" s="49"/>
      <c r="E37" s="357"/>
      <c r="F37" s="357"/>
      <c r="G37" s="357"/>
      <c r="H37" s="48"/>
      <c r="I37" s="357"/>
      <c r="J37" s="48"/>
      <c r="K37" s="412">
        <v>34</v>
      </c>
    </row>
    <row r="38" spans="1:11" s="2" customFormat="1" ht="15" x14ac:dyDescent="0.25">
      <c r="A38" s="354" t="s">
        <v>321</v>
      </c>
      <c r="B38" s="355" t="s">
        <v>417</v>
      </c>
      <c r="C38" s="48"/>
      <c r="D38" s="49"/>
      <c r="E38" s="357"/>
      <c r="F38" s="357"/>
      <c r="G38" s="357"/>
      <c r="H38" s="48"/>
      <c r="I38" s="357"/>
      <c r="J38" s="48"/>
      <c r="K38" s="412">
        <v>35</v>
      </c>
    </row>
    <row r="39" spans="1:11" s="2" customFormat="1" ht="15" x14ac:dyDescent="0.25">
      <c r="A39" s="360" t="s">
        <v>322</v>
      </c>
      <c r="B39" s="362" t="s">
        <v>411</v>
      </c>
      <c r="C39" s="48"/>
      <c r="D39" s="49"/>
      <c r="E39" s="357"/>
      <c r="F39" s="357"/>
      <c r="G39" s="357"/>
      <c r="H39" s="48"/>
      <c r="I39" s="357"/>
      <c r="J39" s="48"/>
      <c r="K39" s="413">
        <v>35</v>
      </c>
    </row>
    <row r="40" spans="1:11" s="2" customFormat="1" ht="15" x14ac:dyDescent="0.25">
      <c r="A40" s="360" t="s">
        <v>323</v>
      </c>
      <c r="B40" s="362" t="s">
        <v>415</v>
      </c>
      <c r="C40" s="48"/>
      <c r="D40" s="49"/>
      <c r="E40" s="357"/>
      <c r="F40" s="357"/>
      <c r="G40" s="357"/>
      <c r="H40" s="48"/>
      <c r="I40" s="357"/>
      <c r="J40" s="48"/>
      <c r="K40" s="413">
        <v>36</v>
      </c>
    </row>
    <row r="41" spans="1:11" s="2" customFormat="1" ht="15" x14ac:dyDescent="0.25">
      <c r="A41" s="360" t="s">
        <v>324</v>
      </c>
      <c r="B41" s="362" t="str">
        <f>"Den maxima zatížení brutto ES ČR za měsíc "&amp;TEXT('9.2'!$A$5,"mmmm")</f>
        <v>Den maxima zatížení brutto ES ČR za měsíc duben</v>
      </c>
      <c r="C41" s="48"/>
      <c r="D41" s="49"/>
      <c r="E41" s="357"/>
      <c r="F41" s="357"/>
      <c r="G41" s="357"/>
      <c r="H41" s="48"/>
      <c r="I41" s="357"/>
      <c r="J41" s="48"/>
      <c r="K41" s="413">
        <v>37</v>
      </c>
    </row>
    <row r="42" spans="1:11" s="2" customFormat="1" ht="15" x14ac:dyDescent="0.25">
      <c r="A42" s="360" t="s">
        <v>390</v>
      </c>
      <c r="B42" s="362" t="str">
        <f>"Den maxima zatížení brutto ES ČR za měsíc "&amp;TEXT('9.2'!$G$5,"mmmm")</f>
        <v>Den maxima zatížení brutto ES ČR za měsíc květen</v>
      </c>
      <c r="C42" s="48"/>
      <c r="D42" s="49"/>
      <c r="E42" s="357"/>
      <c r="F42" s="357"/>
      <c r="G42" s="357"/>
      <c r="H42" s="48"/>
      <c r="I42" s="357"/>
      <c r="J42" s="48"/>
      <c r="K42" s="413">
        <v>38</v>
      </c>
    </row>
    <row r="43" spans="1:11" s="2" customFormat="1" ht="15" x14ac:dyDescent="0.25">
      <c r="A43" s="360" t="s">
        <v>391</v>
      </c>
      <c r="B43" s="362" t="str">
        <f>"Den maxima zatížení brutto ES ČR za měsíc "&amp;TEXT('9.2'!$M$5,"mmmm")</f>
        <v>Den maxima zatížení brutto ES ČR za měsíc červen</v>
      </c>
      <c r="C43" s="48"/>
      <c r="D43" s="49"/>
      <c r="E43" s="357"/>
      <c r="F43" s="357"/>
      <c r="G43" s="357"/>
      <c r="H43" s="48"/>
      <c r="I43" s="357"/>
      <c r="J43" s="48"/>
      <c r="K43" s="413">
        <v>39</v>
      </c>
    </row>
    <row r="44" spans="1:11" s="2" customFormat="1" ht="15" x14ac:dyDescent="0.25">
      <c r="A44" s="360" t="s">
        <v>392</v>
      </c>
      <c r="B44" s="362" t="str">
        <f>"Den minima zatížení brutto ES ČR za měsíc "&amp;TEXT('9.2'!$A$5,"mmmm")</f>
        <v>Den minima zatížení brutto ES ČR za měsíc duben</v>
      </c>
      <c r="C44" s="48"/>
      <c r="D44" s="49"/>
      <c r="E44" s="357"/>
      <c r="F44" s="357"/>
      <c r="G44" s="357"/>
      <c r="H44" s="48"/>
      <c r="I44" s="357"/>
      <c r="J44" s="48"/>
      <c r="K44" s="413">
        <v>40</v>
      </c>
    </row>
    <row r="45" spans="1:11" s="2" customFormat="1" ht="15" x14ac:dyDescent="0.25">
      <c r="A45" s="360" t="s">
        <v>393</v>
      </c>
      <c r="B45" s="362" t="str">
        <f>"Den maxima zatížení brutto ES ČR za měsíc "&amp;TEXT('9.2'!$G$5,"mmmm")</f>
        <v>Den maxima zatížení brutto ES ČR za měsíc květen</v>
      </c>
      <c r="C45" s="48"/>
      <c r="D45" s="49"/>
      <c r="E45" s="357"/>
      <c r="F45" s="357"/>
      <c r="G45" s="357"/>
      <c r="H45" s="48"/>
      <c r="I45" s="357"/>
      <c r="J45" s="48"/>
      <c r="K45" s="413">
        <v>41</v>
      </c>
    </row>
    <row r="46" spans="1:11" s="2" customFormat="1" ht="15" x14ac:dyDescent="0.25">
      <c r="A46" s="360" t="s">
        <v>414</v>
      </c>
      <c r="B46" s="362" t="str">
        <f>"Den maxima zatížení brutto ES ČR za měsíc "&amp;TEXT('9.2'!$M$5,"mmmm")</f>
        <v>Den maxima zatížení brutto ES ČR za měsíc červen</v>
      </c>
      <c r="C46" s="48"/>
      <c r="D46" s="49"/>
      <c r="E46" s="357"/>
      <c r="F46" s="357"/>
      <c r="G46" s="357"/>
      <c r="H46" s="48"/>
      <c r="I46" s="357"/>
      <c r="J46" s="48"/>
      <c r="K46" s="413">
        <v>42</v>
      </c>
    </row>
    <row r="47" spans="1:11" s="2" customFormat="1" ht="15" x14ac:dyDescent="0.25">
      <c r="A47" s="354" t="s">
        <v>325</v>
      </c>
      <c r="B47" s="355" t="s">
        <v>98</v>
      </c>
      <c r="C47" s="48"/>
      <c r="D47" s="49"/>
      <c r="E47" s="357"/>
      <c r="F47" s="357"/>
      <c r="G47" s="357"/>
      <c r="H47" s="48"/>
      <c r="I47" s="357"/>
      <c r="J47" s="48"/>
      <c r="K47" s="412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339</v>
      </c>
      <c r="M1" s="53" t="str">
        <f>Titulní!A35</f>
        <v>II. čtvrtletí 2020</v>
      </c>
    </row>
    <row r="2" spans="1:24" ht="6" customHeight="1" x14ac:dyDescent="0.2">
      <c r="A2" s="333"/>
    </row>
    <row r="3" spans="1:24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4" ht="13.5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4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4" t="s">
        <v>54</v>
      </c>
      <c r="B7" s="451">
        <f>F8</f>
        <v>2898.4060300000001</v>
      </c>
      <c r="C7" s="452"/>
      <c r="D7" s="452"/>
      <c r="E7" s="452"/>
      <c r="F7" s="452"/>
      <c r="G7" s="453"/>
      <c r="H7" s="451">
        <f>SUM(H8,J8,L8)</f>
        <v>3380525.7069999999</v>
      </c>
      <c r="I7" s="452"/>
      <c r="J7" s="452"/>
      <c r="K7" s="452"/>
      <c r="L7" s="452"/>
      <c r="M7" s="452"/>
      <c r="N7" s="80"/>
    </row>
    <row r="8" spans="1:24" x14ac:dyDescent="0.2">
      <c r="A8" s="505"/>
      <c r="B8" s="417">
        <f>SUM(B9:B16)</f>
        <v>2899.4659700000002</v>
      </c>
      <c r="C8" s="418">
        <v>0.13316581989556558</v>
      </c>
      <c r="D8" s="419">
        <f>SUM(D9:D16)</f>
        <v>2899.1383100000003</v>
      </c>
      <c r="E8" s="418">
        <v>0.13314932863763274</v>
      </c>
      <c r="F8" s="419">
        <f>SUM(F9:F16)</f>
        <v>2898.4060300000001</v>
      </c>
      <c r="G8" s="420">
        <v>0.13315602170912386</v>
      </c>
      <c r="H8" s="417">
        <f>SUM(H9:H16)</f>
        <v>905540.1109999998</v>
      </c>
      <c r="I8" s="418">
        <v>0.16123780448598446</v>
      </c>
      <c r="J8" s="419">
        <f>SUM(J9:J16)</f>
        <v>1301404.6050000002</v>
      </c>
      <c r="K8" s="418">
        <v>0.21535454181009867</v>
      </c>
      <c r="L8" s="419">
        <f>SUM(L9:L16)</f>
        <v>1173580.9909999999</v>
      </c>
      <c r="M8" s="418">
        <v>0.19184733424729172</v>
      </c>
      <c r="N8" s="10"/>
    </row>
    <row r="9" spans="1:24" x14ac:dyDescent="0.2">
      <c r="A9" s="204" t="s">
        <v>7</v>
      </c>
      <c r="B9" s="188">
        <v>2250</v>
      </c>
      <c r="C9" s="225">
        <v>0.52447552447552448</v>
      </c>
      <c r="D9" s="189">
        <v>2250</v>
      </c>
      <c r="E9" s="225">
        <v>0.52447552447552448</v>
      </c>
      <c r="F9" s="189">
        <v>2250</v>
      </c>
      <c r="G9" s="226">
        <v>0.52447552447552448</v>
      </c>
      <c r="H9" s="188">
        <v>782396.73</v>
      </c>
      <c r="I9" s="225">
        <v>0.42131741822392094</v>
      </c>
      <c r="J9" s="189">
        <v>1199924.01</v>
      </c>
      <c r="K9" s="225">
        <v>0.45122599379746831</v>
      </c>
      <c r="L9" s="189">
        <v>1077754.47</v>
      </c>
      <c r="M9" s="225">
        <v>0.43493740178057522</v>
      </c>
      <c r="X9" s="77"/>
    </row>
    <row r="10" spans="1:24" x14ac:dyDescent="0.2">
      <c r="A10" s="204" t="s">
        <v>20</v>
      </c>
      <c r="B10" s="188">
        <v>200.05500000000004</v>
      </c>
      <c r="C10" s="225">
        <v>1.9031400598068581E-2</v>
      </c>
      <c r="D10" s="191">
        <v>200.05500000000004</v>
      </c>
      <c r="E10" s="225">
        <v>1.9031762699590688E-2</v>
      </c>
      <c r="F10" s="191">
        <v>200.05500000000004</v>
      </c>
      <c r="G10" s="226">
        <v>1.9031853227124203E-2</v>
      </c>
      <c r="H10" s="188">
        <v>40743.681000000004</v>
      </c>
      <c r="I10" s="225">
        <v>1.6913051829108593E-2</v>
      </c>
      <c r="J10" s="191">
        <v>36554.386999999995</v>
      </c>
      <c r="K10" s="225">
        <v>1.7655048635869437E-2</v>
      </c>
      <c r="L10" s="191">
        <v>22436.781000000003</v>
      </c>
      <c r="M10" s="225">
        <v>1.0102318725358533E-2</v>
      </c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X11" s="77"/>
    </row>
    <row r="12" spans="1:24" x14ac:dyDescent="0.2">
      <c r="A12" s="204" t="s">
        <v>22</v>
      </c>
      <c r="B12" s="188">
        <v>49.170999999999992</v>
      </c>
      <c r="C12" s="225">
        <v>5.1959236551845166E-2</v>
      </c>
      <c r="D12" s="191">
        <v>49.170999999999992</v>
      </c>
      <c r="E12" s="225">
        <v>5.1851515969562563E-2</v>
      </c>
      <c r="F12" s="191">
        <v>49.130999999999993</v>
      </c>
      <c r="G12" s="226">
        <v>5.1846129980973668E-2</v>
      </c>
      <c r="H12" s="188">
        <v>23214.996999999992</v>
      </c>
      <c r="I12" s="225">
        <v>7.6621984057733739E-2</v>
      </c>
      <c r="J12" s="191">
        <v>23028.509000000016</v>
      </c>
      <c r="K12" s="225">
        <v>7.8079262621474896E-2</v>
      </c>
      <c r="L12" s="191">
        <v>21793.487999999994</v>
      </c>
      <c r="M12" s="225">
        <v>7.9995129263533887E-2</v>
      </c>
      <c r="X12" s="77"/>
    </row>
    <row r="13" spans="1:24" x14ac:dyDescent="0.2">
      <c r="A13" s="204" t="s">
        <v>43</v>
      </c>
      <c r="B13" s="188">
        <v>157.21945000000008</v>
      </c>
      <c r="C13" s="225">
        <v>0.1437631619718058</v>
      </c>
      <c r="D13" s="191">
        <v>157.16245000000009</v>
      </c>
      <c r="E13" s="225">
        <v>0.14371570579593138</v>
      </c>
      <c r="F13" s="191">
        <v>156.95445000000009</v>
      </c>
      <c r="G13" s="226">
        <v>0.14363918515594673</v>
      </c>
      <c r="H13" s="188">
        <v>20800.269000000008</v>
      </c>
      <c r="I13" s="225">
        <v>0.1504732238495152</v>
      </c>
      <c r="J13" s="191">
        <v>10418.494999999999</v>
      </c>
      <c r="K13" s="225">
        <v>9.4425132430439498E-2</v>
      </c>
      <c r="L13" s="191">
        <v>23753.608</v>
      </c>
      <c r="M13" s="225">
        <v>0.11291370007611792</v>
      </c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0</v>
      </c>
      <c r="C15" s="225">
        <v>0</v>
      </c>
      <c r="D15" s="191">
        <v>0</v>
      </c>
      <c r="E15" s="227">
        <v>0</v>
      </c>
      <c r="F15" s="191">
        <v>0</v>
      </c>
      <c r="G15" s="228">
        <v>0</v>
      </c>
      <c r="H15" s="188">
        <v>0</v>
      </c>
      <c r="I15" s="225">
        <v>0</v>
      </c>
      <c r="J15" s="191">
        <v>0</v>
      </c>
      <c r="K15" s="227">
        <v>0</v>
      </c>
      <c r="L15" s="191">
        <v>0</v>
      </c>
      <c r="M15" s="227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243.02052000000035</v>
      </c>
      <c r="C16" s="225">
        <v>0.118134194411903</v>
      </c>
      <c r="D16" s="189">
        <v>242.74986000000033</v>
      </c>
      <c r="E16" s="227">
        <v>0.118088420038539</v>
      </c>
      <c r="F16" s="189">
        <v>242.26558000000034</v>
      </c>
      <c r="G16" s="228">
        <v>0.11814049850933356</v>
      </c>
      <c r="H16" s="188">
        <v>38384.433999999907</v>
      </c>
      <c r="I16" s="225">
        <v>0.1181986745380556</v>
      </c>
      <c r="J16" s="189">
        <v>31479.203999999932</v>
      </c>
      <c r="K16" s="227">
        <v>0.11201386798064655</v>
      </c>
      <c r="L16" s="189">
        <v>27842.643999999997</v>
      </c>
      <c r="M16" s="227">
        <v>0.11498330783863281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506" t="s">
        <v>252</v>
      </c>
      <c r="C18" s="507"/>
      <c r="D18" s="507"/>
      <c r="E18" s="507"/>
      <c r="F18" s="507"/>
      <c r="G18" s="507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1.8108828892716894E-2</v>
      </c>
      <c r="J19" s="94" t="str">
        <f>A9</f>
        <v>JE</v>
      </c>
      <c r="K19" s="83">
        <f t="shared" ref="K19:K26" si="0">H9+J9+L9</f>
        <v>3060075.21</v>
      </c>
      <c r="L19" s="94" t="str">
        <f>A9</f>
        <v>JE</v>
      </c>
      <c r="M19" s="92">
        <f>K19/'6.1, 6.2'!B5</f>
        <v>0.4375142175222016</v>
      </c>
      <c r="N19" s="85"/>
      <c r="O19" s="75"/>
    </row>
    <row r="20" spans="1:15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4.4399888502908519E-2</v>
      </c>
      <c r="J20" s="94" t="str">
        <f t="shared" ref="J20:J26" si="1">A10</f>
        <v>PE</v>
      </c>
      <c r="K20" s="83">
        <f t="shared" si="0"/>
        <v>99734.849000000002</v>
      </c>
      <c r="L20" s="94" t="str">
        <f t="shared" ref="L20:L26" si="2">A10</f>
        <v>PE</v>
      </c>
      <c r="M20" s="92">
        <f>K20/'6.1, 6.2'!C5</f>
        <v>1.4884821613993031E-2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8.6728846834114651E-2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1" t="s">
        <v>54</v>
      </c>
      <c r="B22" s="503">
        <f>SUM(B23,D23,F23)</f>
        <v>677597.94959151559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8.1979329956858138E-2</v>
      </c>
      <c r="J22" s="94" t="str">
        <f t="shared" si="1"/>
        <v>PSE</v>
      </c>
      <c r="K22" s="83">
        <f t="shared" si="0"/>
        <v>68036.994000000006</v>
      </c>
      <c r="L22" s="94" t="str">
        <f t="shared" si="2"/>
        <v>PSE</v>
      </c>
      <c r="M22" s="92">
        <f>K22/'6.1, 6.2'!E5</f>
        <v>7.8171664058755544E-2</v>
      </c>
      <c r="N22" s="85"/>
      <c r="O22" s="75"/>
    </row>
    <row r="23" spans="1:15" x14ac:dyDescent="0.2">
      <c r="A23" s="502"/>
      <c r="B23" s="417">
        <f>SUM(B24:B27)</f>
        <v>222636.46392071777</v>
      </c>
      <c r="C23" s="421">
        <v>5.7473646919366822E-2</v>
      </c>
      <c r="D23" s="419">
        <f>SUM(D24:D27)</f>
        <v>231113.51966575329</v>
      </c>
      <c r="E23" s="421">
        <v>5.8612871323148678E-2</v>
      </c>
      <c r="F23" s="419">
        <f>SUM(F24:F27)</f>
        <v>223847.96600504458</v>
      </c>
      <c r="G23" s="421">
        <v>5.6874977749871936E-2</v>
      </c>
      <c r="H23" s="75"/>
      <c r="I23" s="75"/>
      <c r="J23" s="94" t="str">
        <f t="shared" si="1"/>
        <v>VE</v>
      </c>
      <c r="K23" s="83">
        <f t="shared" si="0"/>
        <v>54972.372000000003</v>
      </c>
      <c r="L23" s="94" t="str">
        <f t="shared" si="2"/>
        <v>VE</v>
      </c>
      <c r="M23" s="92">
        <f>K23/'6.1, 6.2'!F5</f>
        <v>0.11978170070046631</v>
      </c>
      <c r="N23" s="85"/>
      <c r="O23" s="75"/>
    </row>
    <row r="24" spans="1:15" x14ac:dyDescent="0.2">
      <c r="A24" s="178" t="s">
        <v>8</v>
      </c>
      <c r="B24" s="188">
        <v>8508.5837582007698</v>
      </c>
      <c r="C24" s="225">
        <v>1.5806274408517042E-2</v>
      </c>
      <c r="D24" s="189">
        <v>10898.747190468401</v>
      </c>
      <c r="E24" s="225">
        <v>1.9260400688802116E-2</v>
      </c>
      <c r="F24" s="189">
        <v>11399.1353021957</v>
      </c>
      <c r="G24" s="225">
        <v>1.9093461103350667E-2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78" t="s">
        <v>9</v>
      </c>
      <c r="B25" s="188">
        <v>63937.721746591102</v>
      </c>
      <c r="C25" s="225">
        <v>4.2150747601816425E-2</v>
      </c>
      <c r="D25" s="191">
        <v>72271.735619900704</v>
      </c>
      <c r="E25" s="225">
        <v>4.4609704412340079E-2</v>
      </c>
      <c r="F25" s="191">
        <v>82613.088721479697</v>
      </c>
      <c r="G25" s="225">
        <v>4.6114542554937986E-2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x14ac:dyDescent="0.2">
      <c r="A26" s="178" t="s">
        <v>146</v>
      </c>
      <c r="B26" s="188">
        <v>49644.182054575896</v>
      </c>
      <c r="C26" s="225">
        <v>8.4890379703986399E-2</v>
      </c>
      <c r="D26" s="191">
        <v>47532.363234495198</v>
      </c>
      <c r="E26" s="227">
        <v>8.4662220495857338E-2</v>
      </c>
      <c r="F26" s="191">
        <v>48821.528177640503</v>
      </c>
      <c r="G26" s="227">
        <v>9.0890501578846733E-2</v>
      </c>
      <c r="H26" s="75"/>
      <c r="I26" s="75"/>
      <c r="J26" s="94" t="str">
        <f t="shared" si="1"/>
        <v>FVE</v>
      </c>
      <c r="K26" s="83">
        <f t="shared" si="0"/>
        <v>97706.281999999832</v>
      </c>
      <c r="L26" s="94" t="str">
        <f t="shared" si="2"/>
        <v>FVE</v>
      </c>
      <c r="M26" s="92">
        <f>K26/'6.1, 6.2'!I5</f>
        <v>0.11523058850156484</v>
      </c>
    </row>
    <row r="27" spans="1:15" x14ac:dyDescent="0.2">
      <c r="A27" s="178" t="s">
        <v>144</v>
      </c>
      <c r="B27" s="188">
        <v>100545.97636135</v>
      </c>
      <c r="C27" s="225">
        <v>8.1497947784679142E-2</v>
      </c>
      <c r="D27" s="189">
        <v>100410.67362088901</v>
      </c>
      <c r="E27" s="227">
        <v>8.3979121597926962E-2</v>
      </c>
      <c r="F27" s="189">
        <v>81014.213803728693</v>
      </c>
      <c r="G27" s="227">
        <v>8.0200204752143026E-2</v>
      </c>
      <c r="H27" s="75"/>
      <c r="I27" s="75"/>
      <c r="J27" s="75"/>
      <c r="K27" s="75"/>
      <c r="L27" s="75"/>
      <c r="M27" s="75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8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782396.73</v>
      </c>
      <c r="L31" s="77">
        <f t="shared" ref="L31:L38" si="7">J9</f>
        <v>1199924.01</v>
      </c>
      <c r="M31" s="77">
        <f t="shared" ref="M31:M38" si="8">L9</f>
        <v>1077754.47</v>
      </c>
    </row>
    <row r="32" spans="1:15" x14ac:dyDescent="0.2">
      <c r="H32" s="94" t="str">
        <f t="shared" si="3"/>
        <v>PE</v>
      </c>
      <c r="I32" s="95">
        <f t="shared" si="4"/>
        <v>1.9031853227124203E-2</v>
      </c>
      <c r="J32" s="94" t="str">
        <f t="shared" si="5"/>
        <v>PE</v>
      </c>
      <c r="K32" s="77">
        <f t="shared" si="6"/>
        <v>40743.681000000004</v>
      </c>
      <c r="L32" s="77">
        <f t="shared" si="7"/>
        <v>36554.386999999995</v>
      </c>
      <c r="M32" s="77">
        <f t="shared" si="8"/>
        <v>22436.781000000003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5.1846129980973668E-2</v>
      </c>
      <c r="J34" s="94" t="str">
        <f t="shared" si="5"/>
        <v>PSE</v>
      </c>
      <c r="K34" s="77">
        <f t="shared" si="6"/>
        <v>23214.996999999992</v>
      </c>
      <c r="L34" s="77">
        <f t="shared" si="7"/>
        <v>23028.509000000016</v>
      </c>
      <c r="M34" s="77">
        <f t="shared" si="8"/>
        <v>21793.487999999994</v>
      </c>
    </row>
    <row r="35" spans="8:13" ht="13.5" customHeight="1" x14ac:dyDescent="0.2">
      <c r="H35" s="94" t="str">
        <f t="shared" si="3"/>
        <v>VE</v>
      </c>
      <c r="I35" s="95">
        <f t="shared" si="4"/>
        <v>0.14363918515594673</v>
      </c>
      <c r="J35" s="94" t="str">
        <f t="shared" si="5"/>
        <v>VE</v>
      </c>
      <c r="K35" s="77">
        <f t="shared" si="6"/>
        <v>20800.269000000008</v>
      </c>
      <c r="L35" s="77">
        <f t="shared" si="7"/>
        <v>10418.494999999999</v>
      </c>
      <c r="M35" s="77">
        <f t="shared" si="8"/>
        <v>23753.608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0.11814049850933356</v>
      </c>
      <c r="J38" s="94" t="str">
        <f t="shared" si="5"/>
        <v>FVE</v>
      </c>
      <c r="K38" s="77">
        <f t="shared" si="6"/>
        <v>38384.433999999907</v>
      </c>
      <c r="L38" s="77">
        <f t="shared" si="7"/>
        <v>31479.203999999932</v>
      </c>
      <c r="M38" s="77">
        <f t="shared" si="8"/>
        <v>27842.643999999997</v>
      </c>
    </row>
    <row r="39" spans="8:13" ht="12.75" customHeight="1" x14ac:dyDescent="0.2"/>
  </sheetData>
  <mergeCells count="20"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2020</v>
      </c>
      <c r="N1" s="8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86"/>
    </row>
    <row r="4" spans="1:21" ht="13.5" customHeight="1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87"/>
    </row>
    <row r="5" spans="1:21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88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88"/>
    </row>
    <row r="7" spans="1:21" x14ac:dyDescent="0.2">
      <c r="A7" s="504" t="s">
        <v>54</v>
      </c>
      <c r="B7" s="451">
        <f>F8</f>
        <v>911.82615999999916</v>
      </c>
      <c r="C7" s="452"/>
      <c r="D7" s="452"/>
      <c r="E7" s="452"/>
      <c r="F7" s="452"/>
      <c r="G7" s="453"/>
      <c r="H7" s="451">
        <f>SUM(H8,J8,L8)</f>
        <v>388128.19499999966</v>
      </c>
      <c r="I7" s="452"/>
      <c r="J7" s="452"/>
      <c r="K7" s="452"/>
      <c r="L7" s="452"/>
      <c r="M7" s="452"/>
      <c r="N7" s="89"/>
    </row>
    <row r="8" spans="1:21" x14ac:dyDescent="0.2">
      <c r="A8" s="505"/>
      <c r="B8" s="417">
        <f>SUM(B9:B16)</f>
        <v>912.62561999999934</v>
      </c>
      <c r="C8" s="418">
        <v>4.1914800933152113E-2</v>
      </c>
      <c r="D8" s="419">
        <f>SUM(D9:D16)</f>
        <v>912.72106999999914</v>
      </c>
      <c r="E8" s="418">
        <v>4.1918730570643818E-2</v>
      </c>
      <c r="F8" s="419">
        <f>SUM(F9:F16)</f>
        <v>911.82615999999916</v>
      </c>
      <c r="G8" s="420">
        <v>4.1890315814691749E-2</v>
      </c>
      <c r="H8" s="417">
        <f>SUM(H9:H16)</f>
        <v>150840.9099999998</v>
      </c>
      <c r="I8" s="418">
        <v>2.6858288064357153E-2</v>
      </c>
      <c r="J8" s="419">
        <f>SUM(J9:J16)</f>
        <v>116950.1929999999</v>
      </c>
      <c r="K8" s="418">
        <v>1.9352747893586549E-2</v>
      </c>
      <c r="L8" s="419">
        <f>SUM(L9:L16)</f>
        <v>120337.09199999993</v>
      </c>
      <c r="M8" s="418">
        <v>1.9671714596876156E-2</v>
      </c>
      <c r="N8" s="9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226.29999999999998</v>
      </c>
      <c r="C10" s="225">
        <v>2.1528109546589281E-2</v>
      </c>
      <c r="D10" s="191">
        <v>226.29999999999998</v>
      </c>
      <c r="E10" s="225">
        <v>2.1528519151820108E-2</v>
      </c>
      <c r="F10" s="191">
        <v>226.29999999999998</v>
      </c>
      <c r="G10" s="226">
        <v>2.1528621555563249E-2</v>
      </c>
      <c r="H10" s="188">
        <v>23581.784</v>
      </c>
      <c r="I10" s="225">
        <v>9.7890010236150165E-3</v>
      </c>
      <c r="J10" s="191">
        <v>19231.368999999999</v>
      </c>
      <c r="K10" s="225">
        <v>9.2883722829041494E-3</v>
      </c>
      <c r="L10" s="191">
        <v>32005.77</v>
      </c>
      <c r="M10" s="225">
        <v>1.4410823441674558E-2</v>
      </c>
      <c r="N10" s="83"/>
      <c r="O10" s="92"/>
    </row>
    <row r="11" spans="1:21" x14ac:dyDescent="0.2">
      <c r="A11" s="204" t="s">
        <v>21</v>
      </c>
      <c r="B11" s="188">
        <v>118.5</v>
      </c>
      <c r="C11" s="225">
        <v>8.690869086908691E-2</v>
      </c>
      <c r="D11" s="191">
        <v>118.5</v>
      </c>
      <c r="E11" s="225">
        <v>8.690869086908691E-2</v>
      </c>
      <c r="F11" s="191">
        <v>118.5</v>
      </c>
      <c r="G11" s="226">
        <v>8.690869086908691E-2</v>
      </c>
      <c r="H11" s="188">
        <v>18771.099999999999</v>
      </c>
      <c r="I11" s="225">
        <v>4.7219543167000472E-2</v>
      </c>
      <c r="J11" s="191">
        <v>0</v>
      </c>
      <c r="K11" s="225">
        <v>0</v>
      </c>
      <c r="L11" s="191">
        <v>19.100000000000001</v>
      </c>
      <c r="M11" s="225">
        <v>3.2263063901558808E-5</v>
      </c>
      <c r="N11" s="83"/>
      <c r="O11" s="92"/>
    </row>
    <row r="12" spans="1:21" x14ac:dyDescent="0.2">
      <c r="A12" s="204" t="s">
        <v>22</v>
      </c>
      <c r="B12" s="188">
        <v>76.461999999999989</v>
      </c>
      <c r="C12" s="225">
        <v>8.0797769929982818E-2</v>
      </c>
      <c r="D12" s="191">
        <v>76.61</v>
      </c>
      <c r="E12" s="225">
        <v>8.0786330121986313E-2</v>
      </c>
      <c r="F12" s="191">
        <v>76.459999999999994</v>
      </c>
      <c r="G12" s="226">
        <v>8.0685414470400507E-2</v>
      </c>
      <c r="H12" s="188">
        <v>27936.091000000004</v>
      </c>
      <c r="I12" s="225">
        <v>9.2204135078604588E-2</v>
      </c>
      <c r="J12" s="191">
        <v>26786.97800000001</v>
      </c>
      <c r="K12" s="225">
        <v>9.0822531762593472E-2</v>
      </c>
      <c r="L12" s="191">
        <v>25030.419999999991</v>
      </c>
      <c r="M12" s="225">
        <v>9.1876604764714292E-2</v>
      </c>
      <c r="N12" s="83"/>
      <c r="O12" s="92"/>
    </row>
    <row r="13" spans="1:21" x14ac:dyDescent="0.2">
      <c r="A13" s="204" t="s">
        <v>43</v>
      </c>
      <c r="B13" s="188">
        <v>33.810699999999997</v>
      </c>
      <c r="C13" s="225">
        <v>3.0916869003676913E-2</v>
      </c>
      <c r="D13" s="191">
        <v>33.810699999999997</v>
      </c>
      <c r="E13" s="225">
        <v>3.0917872646770862E-2</v>
      </c>
      <c r="F13" s="191">
        <v>33.790199999999999</v>
      </c>
      <c r="G13" s="226">
        <v>3.0923601046395743E-2</v>
      </c>
      <c r="H13" s="188">
        <v>3782.5159999999996</v>
      </c>
      <c r="I13" s="225">
        <v>2.7363462308221714E-2</v>
      </c>
      <c r="J13" s="191">
        <v>3600.5900000000006</v>
      </c>
      <c r="K13" s="225">
        <v>3.2632946272730966E-2</v>
      </c>
      <c r="L13" s="191">
        <v>7060.3240000000005</v>
      </c>
      <c r="M13" s="225">
        <v>3.3561524909235564E-2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8.4101999999999997</v>
      </c>
      <c r="C15" s="225">
        <v>2.4778377269959146E-2</v>
      </c>
      <c r="D15" s="191">
        <v>8.4101999999999997</v>
      </c>
      <c r="E15" s="227">
        <v>2.4778377269959146E-2</v>
      </c>
      <c r="F15" s="191">
        <v>8.4101999999999997</v>
      </c>
      <c r="G15" s="228">
        <v>2.4778377269959146E-2</v>
      </c>
      <c r="H15" s="188">
        <v>1099.596</v>
      </c>
      <c r="I15" s="225">
        <v>2.2452575449024067E-2</v>
      </c>
      <c r="J15" s="191">
        <v>1359.433</v>
      </c>
      <c r="K15" s="227">
        <v>2.9259244256845063E-2</v>
      </c>
      <c r="L15" s="191">
        <v>1121.6809999999998</v>
      </c>
      <c r="M15" s="227">
        <v>2.7705575418511447E-2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449.14271999999937</v>
      </c>
      <c r="C16" s="225">
        <v>0.21833182400881521</v>
      </c>
      <c r="D16" s="189">
        <v>449.09016999999926</v>
      </c>
      <c r="E16" s="227">
        <v>0.21846500191653553</v>
      </c>
      <c r="F16" s="189">
        <v>448.36575999999923</v>
      </c>
      <c r="G16" s="228">
        <v>0.21864498622097306</v>
      </c>
      <c r="H16" s="188">
        <v>75669.822999999786</v>
      </c>
      <c r="I16" s="225">
        <v>0.23301301723321674</v>
      </c>
      <c r="J16" s="189">
        <v>65971.822999999888</v>
      </c>
      <c r="K16" s="227">
        <v>0.23475050614255003</v>
      </c>
      <c r="L16" s="189">
        <v>55099.79699999994</v>
      </c>
      <c r="M16" s="227">
        <v>0.22754868109139242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506" t="s">
        <v>252</v>
      </c>
      <c r="C18" s="507"/>
      <c r="D18" s="507"/>
      <c r="E18" s="507"/>
      <c r="F18" s="507"/>
      <c r="G18" s="507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5.6212407851415201E-2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0.12383273867286916</v>
      </c>
      <c r="J20" s="94" t="str">
        <f t="shared" ref="J20:J26" si="1">A10</f>
        <v>PE</v>
      </c>
      <c r="K20" s="83">
        <f t="shared" si="0"/>
        <v>74818.922999999995</v>
      </c>
      <c r="L20" s="94" t="str">
        <f t="shared" ref="L20:L26" si="2">A10</f>
        <v>PE</v>
      </c>
      <c r="M20" s="92">
        <f>K20/'6.1, 6.2'!C5</f>
        <v>1.1166270700485847E-2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8.7808512904378799E-2</v>
      </c>
      <c r="J21" s="94" t="str">
        <f t="shared" si="1"/>
        <v>PPE</v>
      </c>
      <c r="K21" s="83">
        <f t="shared" si="0"/>
        <v>18790.199999999997</v>
      </c>
      <c r="L21" s="94" t="str">
        <f t="shared" si="2"/>
        <v>PPE</v>
      </c>
      <c r="M21" s="92">
        <f>K21/'6.1, 6.2'!D5</f>
        <v>1.2936785802271738E-2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1" t="s">
        <v>54</v>
      </c>
      <c r="B22" s="503">
        <f>SUM(B23,D23,F23)</f>
        <v>1149606.3335430301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8.6017367928407168E-2</v>
      </c>
      <c r="J22" s="94" t="str">
        <f t="shared" si="1"/>
        <v>PSE</v>
      </c>
      <c r="K22" s="83">
        <f t="shared" si="0"/>
        <v>79753.489000000001</v>
      </c>
      <c r="L22" s="94" t="str">
        <f t="shared" si="2"/>
        <v>PSE</v>
      </c>
      <c r="M22" s="92">
        <f>K22/'6.1, 6.2'!E5</f>
        <v>9.163342739130502E-2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2"/>
      <c r="B23" s="417">
        <f>SUM(B24:B27)</f>
        <v>380975.1982542706</v>
      </c>
      <c r="C23" s="421">
        <v>9.8348822308366501E-2</v>
      </c>
      <c r="D23" s="419">
        <f>SUM(D24:D27)</f>
        <v>386610.80415230908</v>
      </c>
      <c r="E23" s="421">
        <v>9.8048653097796992E-2</v>
      </c>
      <c r="F23" s="419">
        <f>SUM(F24:F27)</f>
        <v>382020.33113645029</v>
      </c>
      <c r="G23" s="421">
        <v>9.7063190794839188E-2</v>
      </c>
      <c r="H23" s="75"/>
      <c r="I23" s="75"/>
      <c r="J23" s="94" t="str">
        <f t="shared" si="1"/>
        <v>VE</v>
      </c>
      <c r="K23" s="83">
        <f t="shared" si="0"/>
        <v>14443.43</v>
      </c>
      <c r="L23" s="94" t="str">
        <f t="shared" si="2"/>
        <v>VE</v>
      </c>
      <c r="M23" s="92">
        <f>K23/'6.1, 6.2'!F5</f>
        <v>3.147142003165037E-2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31298.288853351201</v>
      </c>
      <c r="C24" s="225">
        <v>5.8142383761138505E-2</v>
      </c>
      <c r="D24" s="189">
        <v>30777.4795429392</v>
      </c>
      <c r="E24" s="225">
        <v>5.4390342103434255E-2</v>
      </c>
      <c r="F24" s="189">
        <v>33551.9309769662</v>
      </c>
      <c r="G24" s="225">
        <v>5.619921792906641E-2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196540.19378134899</v>
      </c>
      <c r="C25" s="225">
        <v>0.12956852192080831</v>
      </c>
      <c r="D25" s="191">
        <v>200874.13938732</v>
      </c>
      <c r="E25" s="225">
        <v>0.12398949472142007</v>
      </c>
      <c r="F25" s="191">
        <v>212888.892337597</v>
      </c>
      <c r="G25" s="225">
        <v>0.11883436434961912</v>
      </c>
      <c r="H25" s="75"/>
      <c r="I25" s="75"/>
      <c r="J25" s="94" t="str">
        <f t="shared" si="1"/>
        <v>VTE</v>
      </c>
      <c r="K25" s="83">
        <f t="shared" si="0"/>
        <v>3580.71</v>
      </c>
      <c r="L25" s="94" t="str">
        <f t="shared" si="2"/>
        <v>VTE</v>
      </c>
      <c r="M25" s="92">
        <f>K25/'6.1, 6.2'!H5</f>
        <v>2.6343942900540578E-2</v>
      </c>
      <c r="N25" s="85"/>
      <c r="O25" s="93"/>
    </row>
    <row r="26" spans="1:20" x14ac:dyDescent="0.2">
      <c r="A26" s="178" t="s">
        <v>146</v>
      </c>
      <c r="B26" s="188">
        <v>47638.1680351174</v>
      </c>
      <c r="C26" s="225">
        <v>8.146014307291162E-2</v>
      </c>
      <c r="D26" s="191">
        <v>49602.604955627903</v>
      </c>
      <c r="E26" s="227">
        <v>8.834962943468036E-2</v>
      </c>
      <c r="F26" s="191">
        <v>50574.794562419898</v>
      </c>
      <c r="G26" s="227">
        <v>9.4154538307359315E-2</v>
      </c>
      <c r="H26" s="75"/>
      <c r="I26" s="75"/>
      <c r="J26" s="94" t="str">
        <f t="shared" si="1"/>
        <v>FVE</v>
      </c>
      <c r="K26" s="83">
        <f t="shared" si="0"/>
        <v>196741.44299999959</v>
      </c>
      <c r="L26" s="94" t="str">
        <f t="shared" si="2"/>
        <v>FVE</v>
      </c>
      <c r="M26" s="92">
        <f>K26/'6.1, 6.2'!I5</f>
        <v>0.23202839976591336</v>
      </c>
      <c r="N26" s="85"/>
      <c r="O26" s="93"/>
    </row>
    <row r="27" spans="1:20" x14ac:dyDescent="0.2">
      <c r="A27" s="178" t="s">
        <v>144</v>
      </c>
      <c r="B27" s="188">
        <v>105498.547584453</v>
      </c>
      <c r="C27" s="225">
        <v>8.5512274419588696E-2</v>
      </c>
      <c r="D27" s="189">
        <v>105356.580266422</v>
      </c>
      <c r="E27" s="227">
        <v>8.811566287007716E-2</v>
      </c>
      <c r="F27" s="189">
        <v>85004.7132594672</v>
      </c>
      <c r="G27" s="227">
        <v>8.4150608741607083E-2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2.1528621555563249E-2</v>
      </c>
      <c r="J32" s="94" t="str">
        <f t="shared" si="5"/>
        <v>PE</v>
      </c>
      <c r="K32" s="77">
        <f t="shared" si="6"/>
        <v>23581.784</v>
      </c>
      <c r="L32" s="77">
        <f t="shared" si="7"/>
        <v>19231.368999999999</v>
      </c>
      <c r="M32" s="77">
        <f t="shared" si="8"/>
        <v>32005.77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18771.099999999999</v>
      </c>
      <c r="L33" s="77">
        <f t="shared" si="7"/>
        <v>0</v>
      </c>
      <c r="M33" s="77">
        <f t="shared" si="8"/>
        <v>19.100000000000001</v>
      </c>
    </row>
    <row r="34" spans="8:13" ht="13.5" customHeight="1" x14ac:dyDescent="0.2">
      <c r="H34" s="94" t="str">
        <f t="shared" si="3"/>
        <v>PSE</v>
      </c>
      <c r="I34" s="95">
        <f t="shared" si="4"/>
        <v>8.0685414470400507E-2</v>
      </c>
      <c r="J34" s="94" t="str">
        <f t="shared" si="5"/>
        <v>PSE</v>
      </c>
      <c r="K34" s="77">
        <f t="shared" si="6"/>
        <v>27936.091000000004</v>
      </c>
      <c r="L34" s="77">
        <f t="shared" si="7"/>
        <v>26786.97800000001</v>
      </c>
      <c r="M34" s="77">
        <f t="shared" si="8"/>
        <v>25030.419999999991</v>
      </c>
    </row>
    <row r="35" spans="8:13" ht="12.75" customHeight="1" x14ac:dyDescent="0.2">
      <c r="H35" s="94" t="str">
        <f t="shared" si="3"/>
        <v>VE</v>
      </c>
      <c r="I35" s="95">
        <f t="shared" si="4"/>
        <v>3.0923601046395743E-2</v>
      </c>
      <c r="J35" s="94" t="str">
        <f t="shared" si="5"/>
        <v>VE</v>
      </c>
      <c r="K35" s="77">
        <f t="shared" si="6"/>
        <v>3782.5159999999996</v>
      </c>
      <c r="L35" s="77">
        <f t="shared" si="7"/>
        <v>3600.5900000000006</v>
      </c>
      <c r="M35" s="77">
        <f t="shared" si="8"/>
        <v>7060.3240000000005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2.4778377269959146E-2</v>
      </c>
      <c r="J37" s="94" t="str">
        <f t="shared" si="5"/>
        <v>VTE</v>
      </c>
      <c r="K37" s="77">
        <f t="shared" si="6"/>
        <v>1099.596</v>
      </c>
      <c r="L37" s="77">
        <f t="shared" si="7"/>
        <v>1359.433</v>
      </c>
      <c r="M37" s="77">
        <f t="shared" si="8"/>
        <v>1121.6809999999998</v>
      </c>
    </row>
    <row r="38" spans="8:13" ht="12.75" customHeight="1" x14ac:dyDescent="0.2">
      <c r="H38" s="94" t="str">
        <f t="shared" si="3"/>
        <v>FVE</v>
      </c>
      <c r="I38" s="95">
        <f t="shared" si="4"/>
        <v>0.21864498622097306</v>
      </c>
      <c r="J38" s="94" t="str">
        <f t="shared" si="5"/>
        <v>FVE</v>
      </c>
      <c r="K38" s="77">
        <f t="shared" si="6"/>
        <v>75669.822999999786</v>
      </c>
      <c r="L38" s="77">
        <f t="shared" si="7"/>
        <v>65971.822999999888</v>
      </c>
      <c r="M38" s="77">
        <f t="shared" si="8"/>
        <v>55099.79699999994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341</v>
      </c>
      <c r="M1" s="53" t="str">
        <f>Titulní!A35</f>
        <v>II. čtvrtletí 2020</v>
      </c>
    </row>
    <row r="2" spans="1:24" ht="6" customHeight="1" x14ac:dyDescent="0.2">
      <c r="A2" s="333"/>
    </row>
    <row r="3" spans="1:24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4" ht="13.5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4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4" t="s">
        <v>54</v>
      </c>
      <c r="B7" s="451">
        <f>F8</f>
        <v>1048.8242</v>
      </c>
      <c r="C7" s="452"/>
      <c r="D7" s="452"/>
      <c r="E7" s="452"/>
      <c r="F7" s="452"/>
      <c r="G7" s="453"/>
      <c r="H7" s="451">
        <f>SUM(H8,J8,L8)</f>
        <v>802551.94700000004</v>
      </c>
      <c r="I7" s="452"/>
      <c r="J7" s="452"/>
      <c r="K7" s="452"/>
      <c r="L7" s="452"/>
      <c r="M7" s="452"/>
      <c r="N7" s="80"/>
    </row>
    <row r="8" spans="1:24" x14ac:dyDescent="0.2">
      <c r="A8" s="505"/>
      <c r="B8" s="417">
        <f>SUM(B9:B16)</f>
        <v>1048.8926999999999</v>
      </c>
      <c r="C8" s="418">
        <v>4.8173235286487426E-2</v>
      </c>
      <c r="D8" s="419">
        <f>SUM(D9:D16)</f>
        <v>1048.8187</v>
      </c>
      <c r="E8" s="418">
        <v>4.8169314753249808E-2</v>
      </c>
      <c r="F8" s="419">
        <f>SUM(F9:F16)</f>
        <v>1048.8242</v>
      </c>
      <c r="G8" s="420">
        <v>4.8184159327136947E-2</v>
      </c>
      <c r="H8" s="417">
        <f>SUM(H9:H16)</f>
        <v>268503.31699999998</v>
      </c>
      <c r="I8" s="418">
        <v>4.7808909626847348E-2</v>
      </c>
      <c r="J8" s="419">
        <f>SUM(J9:J16)</f>
        <v>267837.98300000001</v>
      </c>
      <c r="K8" s="418">
        <v>4.4321439993910264E-2</v>
      </c>
      <c r="L8" s="419">
        <f>SUM(L9:L16)</f>
        <v>266210.647</v>
      </c>
      <c r="M8" s="418">
        <v>4.3517919399562593E-2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539.9559999999999</v>
      </c>
      <c r="C10" s="225">
        <v>5.1366468927698458E-2</v>
      </c>
      <c r="D10" s="191">
        <v>539.9559999999999</v>
      </c>
      <c r="E10" s="225">
        <v>5.1367446253381251E-2</v>
      </c>
      <c r="F10" s="191">
        <v>539.9559999999999</v>
      </c>
      <c r="G10" s="226">
        <v>5.1367690590612941E-2</v>
      </c>
      <c r="H10" s="188">
        <v>96626.166000000012</v>
      </c>
      <c r="I10" s="225">
        <v>4.0110351188103265E-2</v>
      </c>
      <c r="J10" s="191">
        <v>94777.12</v>
      </c>
      <c r="K10" s="225">
        <v>4.5775481426282266E-2</v>
      </c>
      <c r="L10" s="191">
        <v>95511.044999999998</v>
      </c>
      <c r="M10" s="225">
        <v>4.3004520941843725E-2</v>
      </c>
      <c r="N10" s="83"/>
      <c r="O10" s="92"/>
      <c r="X10" s="77"/>
    </row>
    <row r="11" spans="1:24" x14ac:dyDescent="0.2">
      <c r="A11" s="204" t="s">
        <v>21</v>
      </c>
      <c r="B11" s="188">
        <v>400</v>
      </c>
      <c r="C11" s="225">
        <v>0.29336266960029334</v>
      </c>
      <c r="D11" s="191">
        <v>400</v>
      </c>
      <c r="E11" s="225">
        <v>0.29336266960029334</v>
      </c>
      <c r="F11" s="191">
        <v>400</v>
      </c>
      <c r="G11" s="226">
        <v>0.29336266960029334</v>
      </c>
      <c r="H11" s="188">
        <v>153226.56</v>
      </c>
      <c r="I11" s="225">
        <v>0.38544827763162459</v>
      </c>
      <c r="J11" s="191">
        <v>158421.10999999999</v>
      </c>
      <c r="K11" s="225">
        <v>0.34221666885491975</v>
      </c>
      <c r="L11" s="191">
        <v>156605.54</v>
      </c>
      <c r="M11" s="225">
        <v>0.2645326986574934</v>
      </c>
      <c r="N11" s="83"/>
      <c r="O11" s="92"/>
      <c r="X11" s="77"/>
    </row>
    <row r="12" spans="1:24" x14ac:dyDescent="0.2">
      <c r="A12" s="204" t="s">
        <v>22</v>
      </c>
      <c r="B12" s="188">
        <v>20.302</v>
      </c>
      <c r="C12" s="225">
        <v>2.1453222844269197E-2</v>
      </c>
      <c r="D12" s="191">
        <v>20.302</v>
      </c>
      <c r="E12" s="225">
        <v>2.1408746562283854E-2</v>
      </c>
      <c r="F12" s="191">
        <v>20.522000000000002</v>
      </c>
      <c r="G12" s="226">
        <v>2.1656108759633263E-2</v>
      </c>
      <c r="H12" s="188">
        <v>5058.7019999999993</v>
      </c>
      <c r="I12" s="225">
        <v>1.6696439116353358E-2</v>
      </c>
      <c r="J12" s="191">
        <v>4281.3769999999995</v>
      </c>
      <c r="K12" s="225">
        <v>1.4516213757674978E-2</v>
      </c>
      <c r="L12" s="191">
        <v>4056.1549999999997</v>
      </c>
      <c r="M12" s="225">
        <v>1.4888513648569215E-2</v>
      </c>
      <c r="N12" s="83"/>
      <c r="O12" s="92"/>
      <c r="X12" s="77"/>
    </row>
    <row r="13" spans="1:24" x14ac:dyDescent="0.2">
      <c r="A13" s="204" t="s">
        <v>43</v>
      </c>
      <c r="B13" s="188">
        <v>7.8549999999999969</v>
      </c>
      <c r="C13" s="225">
        <v>7.1826967801282456E-3</v>
      </c>
      <c r="D13" s="191">
        <v>7.8199999999999967</v>
      </c>
      <c r="E13" s="225">
        <v>7.1509245326996504E-3</v>
      </c>
      <c r="F13" s="191">
        <v>7.6274999999999977</v>
      </c>
      <c r="G13" s="226">
        <v>6.9804193814000355E-3</v>
      </c>
      <c r="H13" s="188">
        <v>1571.8600000000006</v>
      </c>
      <c r="I13" s="225">
        <v>1.1371143403967466E-2</v>
      </c>
      <c r="J13" s="191">
        <v>949.26</v>
      </c>
      <c r="K13" s="225">
        <v>8.6033540555443943E-3</v>
      </c>
      <c r="L13" s="191">
        <v>1727.7179999999996</v>
      </c>
      <c r="M13" s="225">
        <v>8.2127747527074735E-3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67.91</v>
      </c>
      <c r="C15" s="225">
        <v>0.20007842862273498</v>
      </c>
      <c r="D15" s="191">
        <v>67.91</v>
      </c>
      <c r="E15" s="227">
        <v>0.20007842862273498</v>
      </c>
      <c r="F15" s="191">
        <v>67.91</v>
      </c>
      <c r="G15" s="228">
        <v>0.20007842862273498</v>
      </c>
      <c r="H15" s="188">
        <v>10049.491</v>
      </c>
      <c r="I15" s="225">
        <v>0.20519986877161095</v>
      </c>
      <c r="J15" s="191">
        <v>7730.237000000001</v>
      </c>
      <c r="K15" s="227">
        <v>0.1663788451113819</v>
      </c>
      <c r="L15" s="191">
        <v>6780.7220000000016</v>
      </c>
      <c r="M15" s="227">
        <v>0.1674841641812243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12.869699999999987</v>
      </c>
      <c r="C16" s="225">
        <v>6.2560628288626172E-3</v>
      </c>
      <c r="D16" s="189">
        <v>12.83069999999999</v>
      </c>
      <c r="E16" s="227">
        <v>6.2416394019278905E-3</v>
      </c>
      <c r="F16" s="189">
        <v>12.808699999999991</v>
      </c>
      <c r="G16" s="228">
        <v>6.2461460817359923E-3</v>
      </c>
      <c r="H16" s="188">
        <v>1970.538</v>
      </c>
      <c r="I16" s="225">
        <v>6.067953997364442E-3</v>
      </c>
      <c r="J16" s="189">
        <v>1678.8789999999999</v>
      </c>
      <c r="K16" s="227">
        <v>5.9740306858292952E-3</v>
      </c>
      <c r="L16" s="189">
        <v>1529.4670000000008</v>
      </c>
      <c r="M16" s="227">
        <v>6.3163245160923051E-3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506" t="s">
        <v>252</v>
      </c>
      <c r="C18" s="507"/>
      <c r="D18" s="507"/>
      <c r="E18" s="507"/>
      <c r="F18" s="507"/>
      <c r="G18" s="507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1.2552319276142362E-2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2.1225181415875143E-2</v>
      </c>
      <c r="J20" s="94" t="str">
        <f t="shared" ref="J20:J26" si="1">A10</f>
        <v>PE</v>
      </c>
      <c r="K20" s="83">
        <f t="shared" si="0"/>
        <v>286914.33100000001</v>
      </c>
      <c r="L20" s="94" t="str">
        <f t="shared" ref="L20:L26" si="2">A10</f>
        <v>PE</v>
      </c>
      <c r="M20" s="92">
        <f>K20/'6.1, 6.2'!C5</f>
        <v>4.2820224608082082E-2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3.0816672387700413E-2</v>
      </c>
      <c r="J21" s="94" t="str">
        <f t="shared" si="1"/>
        <v>PPE</v>
      </c>
      <c r="K21" s="83">
        <f t="shared" si="0"/>
        <v>468253.20999999996</v>
      </c>
      <c r="L21" s="94" t="str">
        <f t="shared" si="2"/>
        <v>PPE</v>
      </c>
      <c r="M21" s="92">
        <f>K21/'6.1, 6.2'!D5</f>
        <v>0.32238568397335671</v>
      </c>
      <c r="N21" s="85"/>
      <c r="O21" s="75"/>
    </row>
    <row r="22" spans="1:15" x14ac:dyDescent="0.2">
      <c r="A22" s="501" t="s">
        <v>54</v>
      </c>
      <c r="B22" s="503">
        <f>SUM(B23,D23,F23)</f>
        <v>261573.35100000002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2.4345141867573028E-2</v>
      </c>
      <c r="J22" s="94" t="str">
        <f t="shared" si="1"/>
        <v>PSE</v>
      </c>
      <c r="K22" s="83">
        <f t="shared" si="0"/>
        <v>13396.233999999997</v>
      </c>
      <c r="L22" s="94" t="str">
        <f t="shared" si="2"/>
        <v>PSE</v>
      </c>
      <c r="M22" s="92">
        <f>K22/'6.1, 6.2'!E5</f>
        <v>1.5391713277345538E-2</v>
      </c>
      <c r="N22" s="85"/>
      <c r="O22" s="75"/>
    </row>
    <row r="23" spans="1:15" x14ac:dyDescent="0.2">
      <c r="A23" s="502"/>
      <c r="B23" s="417">
        <f>SUM(B24:B27)</f>
        <v>89445.883000000002</v>
      </c>
      <c r="C23" s="421">
        <v>2.3090472276651227E-2</v>
      </c>
      <c r="D23" s="419">
        <f>SUM(D24:D27)</f>
        <v>86960.887000000002</v>
      </c>
      <c r="E23" s="421">
        <v>2.2054215120125478E-2</v>
      </c>
      <c r="F23" s="419">
        <f>SUM(F24:F27)</f>
        <v>85166.580999999991</v>
      </c>
      <c r="G23" s="421">
        <v>2.163900564233184E-2</v>
      </c>
      <c r="H23" s="75"/>
      <c r="I23" s="75"/>
      <c r="J23" s="94" t="str">
        <f t="shared" si="1"/>
        <v>VE</v>
      </c>
      <c r="K23" s="83">
        <f t="shared" si="0"/>
        <v>4248.8380000000006</v>
      </c>
      <c r="L23" s="94" t="str">
        <f t="shared" si="2"/>
        <v>VE</v>
      </c>
      <c r="M23" s="92">
        <f>K23/'6.1, 6.2'!F5</f>
        <v>9.2579785649556448E-3</v>
      </c>
      <c r="N23" s="85"/>
      <c r="O23" s="75"/>
    </row>
    <row r="24" spans="1:15" x14ac:dyDescent="0.2">
      <c r="A24" s="178" t="s">
        <v>8</v>
      </c>
      <c r="B24" s="188">
        <v>6854.7929999999997</v>
      </c>
      <c r="C24" s="225">
        <v>1.2734050959673839E-2</v>
      </c>
      <c r="D24" s="189">
        <v>7581.0879999999997</v>
      </c>
      <c r="E24" s="225">
        <v>1.3397392377792564E-2</v>
      </c>
      <c r="F24" s="189">
        <v>6917.9350000000004</v>
      </c>
      <c r="G24" s="225">
        <v>1.1587486185251749E-2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34050.016000000003</v>
      </c>
      <c r="C25" s="225">
        <v>2.2447368956031527E-2</v>
      </c>
      <c r="D25" s="191">
        <v>33189.413</v>
      </c>
      <c r="E25" s="225">
        <v>2.0486153969455637E-2</v>
      </c>
      <c r="F25" s="191">
        <v>37367.775999999998</v>
      </c>
      <c r="G25" s="225">
        <v>2.085865476286632E-2</v>
      </c>
      <c r="H25" s="75"/>
      <c r="I25" s="75"/>
      <c r="J25" s="94" t="str">
        <f t="shared" si="1"/>
        <v>VTE</v>
      </c>
      <c r="K25" s="83">
        <f t="shared" si="0"/>
        <v>24560.450000000004</v>
      </c>
      <c r="L25" s="94" t="str">
        <f t="shared" si="2"/>
        <v>VTE</v>
      </c>
      <c r="M25" s="92">
        <f>K25/'6.1, 6.2'!H5</f>
        <v>0.18069575375039643</v>
      </c>
      <c r="N25" s="85"/>
      <c r="O25" s="93"/>
    </row>
    <row r="26" spans="1:15" x14ac:dyDescent="0.2">
      <c r="A26" s="178" t="s">
        <v>146</v>
      </c>
      <c r="B26" s="188">
        <v>17977.14</v>
      </c>
      <c r="C26" s="225">
        <v>3.0740485137090837E-2</v>
      </c>
      <c r="D26" s="191">
        <v>17247.424999999999</v>
      </c>
      <c r="E26" s="227">
        <v>3.0720233520307311E-2</v>
      </c>
      <c r="F26" s="191">
        <v>16651.771000000001</v>
      </c>
      <c r="G26" s="227">
        <v>3.1000418767293893E-2</v>
      </c>
      <c r="H26" s="75"/>
      <c r="I26" s="75"/>
      <c r="J26" s="94" t="str">
        <f t="shared" si="1"/>
        <v>FVE</v>
      </c>
      <c r="K26" s="83">
        <f t="shared" si="0"/>
        <v>5178.8840000000009</v>
      </c>
      <c r="L26" s="94" t="str">
        <f t="shared" si="2"/>
        <v>FVE</v>
      </c>
      <c r="M26" s="92">
        <f>K26/'6.1, 6.2'!I5</f>
        <v>6.1077531442792921E-3</v>
      </c>
      <c r="N26" s="85"/>
      <c r="O26" s="93"/>
    </row>
    <row r="27" spans="1:15" x14ac:dyDescent="0.2">
      <c r="A27" s="178" t="s">
        <v>144</v>
      </c>
      <c r="B27" s="188">
        <v>30563.934000000001</v>
      </c>
      <c r="C27" s="225">
        <v>2.4773720315514128E-2</v>
      </c>
      <c r="D27" s="189">
        <v>28942.960999999999</v>
      </c>
      <c r="E27" s="227">
        <v>2.4206634151266219E-2</v>
      </c>
      <c r="F27" s="189">
        <v>24229.098999999998</v>
      </c>
      <c r="G27" s="227">
        <v>2.3985651523665202E-2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5.1367690590612941E-2</v>
      </c>
      <c r="J32" s="94" t="str">
        <f t="shared" si="5"/>
        <v>PE</v>
      </c>
      <c r="K32" s="77">
        <f t="shared" si="6"/>
        <v>96626.166000000012</v>
      </c>
      <c r="L32" s="77">
        <f t="shared" si="7"/>
        <v>94777.12</v>
      </c>
      <c r="M32" s="77">
        <f t="shared" si="8"/>
        <v>95511.044999999998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153226.56</v>
      </c>
      <c r="L33" s="77">
        <f t="shared" si="7"/>
        <v>158421.10999999999</v>
      </c>
      <c r="M33" s="77">
        <f t="shared" si="8"/>
        <v>156605.54</v>
      </c>
    </row>
    <row r="34" spans="8:13" x14ac:dyDescent="0.2">
      <c r="H34" s="94" t="str">
        <f t="shared" si="3"/>
        <v>PSE</v>
      </c>
      <c r="I34" s="95">
        <f t="shared" si="4"/>
        <v>2.1656108759633263E-2</v>
      </c>
      <c r="J34" s="94" t="str">
        <f t="shared" si="5"/>
        <v>PSE</v>
      </c>
      <c r="K34" s="77">
        <f t="shared" si="6"/>
        <v>5058.7019999999993</v>
      </c>
      <c r="L34" s="77">
        <f t="shared" si="7"/>
        <v>4281.3769999999995</v>
      </c>
      <c r="M34" s="77">
        <f t="shared" si="8"/>
        <v>4056.1549999999997</v>
      </c>
    </row>
    <row r="35" spans="8:13" ht="13.5" customHeight="1" x14ac:dyDescent="0.2">
      <c r="H35" s="94" t="str">
        <f t="shared" si="3"/>
        <v>VE</v>
      </c>
      <c r="I35" s="95">
        <f t="shared" si="4"/>
        <v>6.9804193814000355E-3</v>
      </c>
      <c r="J35" s="94" t="str">
        <f t="shared" si="5"/>
        <v>VE</v>
      </c>
      <c r="K35" s="77">
        <f t="shared" si="6"/>
        <v>1571.8600000000006</v>
      </c>
      <c r="L35" s="77">
        <f t="shared" si="7"/>
        <v>949.26</v>
      </c>
      <c r="M35" s="77">
        <f t="shared" si="8"/>
        <v>1727.7179999999996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0.20007842862273498</v>
      </c>
      <c r="J37" s="94" t="str">
        <f t="shared" si="5"/>
        <v>VTE</v>
      </c>
      <c r="K37" s="77">
        <f t="shared" si="6"/>
        <v>10049.491</v>
      </c>
      <c r="L37" s="77">
        <f t="shared" si="7"/>
        <v>7730.237000000001</v>
      </c>
      <c r="M37" s="77">
        <f t="shared" si="8"/>
        <v>6780.7220000000016</v>
      </c>
    </row>
    <row r="38" spans="8:13" ht="12.75" customHeight="1" x14ac:dyDescent="0.2">
      <c r="H38" s="94" t="str">
        <f t="shared" si="3"/>
        <v>FVE</v>
      </c>
      <c r="I38" s="95">
        <f t="shared" si="4"/>
        <v>6.2461460817359923E-3</v>
      </c>
      <c r="J38" s="94" t="str">
        <f t="shared" si="5"/>
        <v>FVE</v>
      </c>
      <c r="K38" s="77">
        <f t="shared" si="6"/>
        <v>1970.538</v>
      </c>
      <c r="L38" s="77">
        <f t="shared" si="7"/>
        <v>1678.8789999999999</v>
      </c>
      <c r="M38" s="77">
        <f t="shared" si="8"/>
        <v>1529.4670000000008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342</v>
      </c>
      <c r="M1" s="53" t="str">
        <f>Titulní!A35</f>
        <v>II. čtvrtletí 2020</v>
      </c>
    </row>
    <row r="2" spans="1:24" ht="6" customHeight="1" x14ac:dyDescent="0.2">
      <c r="A2" s="333"/>
    </row>
    <row r="3" spans="1:24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4" ht="13.5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4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4" t="s">
        <v>54</v>
      </c>
      <c r="B7" s="451">
        <f>F8</f>
        <v>2729.7348899999993</v>
      </c>
      <c r="C7" s="452"/>
      <c r="D7" s="452"/>
      <c r="E7" s="452"/>
      <c r="F7" s="452"/>
      <c r="G7" s="453"/>
      <c r="H7" s="451">
        <f>SUM(H8,J8,L8)</f>
        <v>4275688.9729999993</v>
      </c>
      <c r="I7" s="452"/>
      <c r="J7" s="452"/>
      <c r="K7" s="452"/>
      <c r="L7" s="452"/>
      <c r="M7" s="452"/>
      <c r="N7" s="80"/>
    </row>
    <row r="8" spans="1:24" x14ac:dyDescent="0.2">
      <c r="A8" s="505"/>
      <c r="B8" s="417">
        <f>SUM(B9:B16)</f>
        <v>2730.58563</v>
      </c>
      <c r="C8" s="418">
        <v>0.12540953333347779</v>
      </c>
      <c r="D8" s="419">
        <f>SUM(D9:D16)</f>
        <v>2730.3643699999998</v>
      </c>
      <c r="E8" s="418">
        <v>0.12539801276387291</v>
      </c>
      <c r="F8" s="419">
        <f>SUM(F9:F16)</f>
        <v>2729.7348899999993</v>
      </c>
      <c r="G8" s="420">
        <v>0.12540708048174765</v>
      </c>
      <c r="H8" s="417">
        <f>SUM(H9:H16)</f>
        <v>1188514.1899999997</v>
      </c>
      <c r="I8" s="418">
        <v>0.21162333536436598</v>
      </c>
      <c r="J8" s="419">
        <f>SUM(J9:J16)</f>
        <v>1576800.6150000002</v>
      </c>
      <c r="K8" s="418">
        <v>0.26092667312269635</v>
      </c>
      <c r="L8" s="419">
        <f>SUM(L9:L16)</f>
        <v>1510374.1679999998</v>
      </c>
      <c r="M8" s="418">
        <v>0.24690350309770068</v>
      </c>
      <c r="N8" s="10"/>
    </row>
    <row r="9" spans="1:24" x14ac:dyDescent="0.2">
      <c r="A9" s="204" t="s">
        <v>7</v>
      </c>
      <c r="B9" s="188">
        <v>2040</v>
      </c>
      <c r="C9" s="225">
        <v>0.47552447552447552</v>
      </c>
      <c r="D9" s="189">
        <v>2040</v>
      </c>
      <c r="E9" s="225">
        <v>0.47552447552447552</v>
      </c>
      <c r="F9" s="189">
        <v>2040</v>
      </c>
      <c r="G9" s="226">
        <v>0.47552447552447552</v>
      </c>
      <c r="H9" s="188">
        <v>1074627.68</v>
      </c>
      <c r="I9" s="225">
        <v>0.57868258177607912</v>
      </c>
      <c r="J9" s="189">
        <v>1459328.84</v>
      </c>
      <c r="K9" s="225">
        <v>0.54877400620253169</v>
      </c>
      <c r="L9" s="189">
        <v>1400198.6</v>
      </c>
      <c r="M9" s="225">
        <v>0.56506259821942473</v>
      </c>
      <c r="N9" s="83"/>
      <c r="O9" s="92"/>
      <c r="X9" s="77"/>
    </row>
    <row r="10" spans="1:24" x14ac:dyDescent="0.2">
      <c r="A10" s="204" t="s">
        <v>20</v>
      </c>
      <c r="B10" s="188">
        <v>15.260000000000002</v>
      </c>
      <c r="C10" s="225">
        <v>1.4516966490541428E-3</v>
      </c>
      <c r="D10" s="191">
        <v>15.260000000000002</v>
      </c>
      <c r="E10" s="225">
        <v>1.4517242698045732E-3</v>
      </c>
      <c r="F10" s="191">
        <v>15.21</v>
      </c>
      <c r="G10" s="226">
        <v>1.4469745199298147E-3</v>
      </c>
      <c r="H10" s="188">
        <v>4599.9000000000005</v>
      </c>
      <c r="I10" s="225">
        <v>1.9094579870855709E-3</v>
      </c>
      <c r="J10" s="191">
        <v>4237.2789999999995</v>
      </c>
      <c r="K10" s="225">
        <v>2.046522263627296E-3</v>
      </c>
      <c r="L10" s="191">
        <v>3734.029</v>
      </c>
      <c r="M10" s="225">
        <v>1.6812728656455573E-3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81.947000000000003</v>
      </c>
      <c r="C12" s="225">
        <v>8.6593796296883463E-2</v>
      </c>
      <c r="D12" s="191">
        <v>81.947000000000017</v>
      </c>
      <c r="E12" s="225">
        <v>8.6414272216504551E-2</v>
      </c>
      <c r="F12" s="191">
        <v>81.605999999999995</v>
      </c>
      <c r="G12" s="226">
        <v>8.6115798237921828E-2</v>
      </c>
      <c r="H12" s="188">
        <v>41424.565000000002</v>
      </c>
      <c r="I12" s="225">
        <v>0.13672335856983123</v>
      </c>
      <c r="J12" s="191">
        <v>40477.343000000001</v>
      </c>
      <c r="K12" s="225">
        <v>0.13724036993956126</v>
      </c>
      <c r="L12" s="191">
        <v>38214.474000000017</v>
      </c>
      <c r="M12" s="225">
        <v>0.14026996446681492</v>
      </c>
      <c r="N12" s="83"/>
      <c r="O12" s="92"/>
      <c r="X12" s="77"/>
    </row>
    <row r="13" spans="1:24" x14ac:dyDescent="0.2">
      <c r="A13" s="204" t="s">
        <v>43</v>
      </c>
      <c r="B13" s="188">
        <v>16.487099999999995</v>
      </c>
      <c r="C13" s="225">
        <v>1.5075982187606925E-2</v>
      </c>
      <c r="D13" s="191">
        <v>16.463099999999994</v>
      </c>
      <c r="E13" s="225">
        <v>1.5054525022287419E-2</v>
      </c>
      <c r="F13" s="191">
        <v>16.447599999999994</v>
      </c>
      <c r="G13" s="226">
        <v>1.5052264282860075E-2</v>
      </c>
      <c r="H13" s="188">
        <v>2522.3250000000007</v>
      </c>
      <c r="I13" s="225">
        <v>1.8246993553123203E-2</v>
      </c>
      <c r="J13" s="191">
        <v>2181.4579999999987</v>
      </c>
      <c r="K13" s="225">
        <v>1.977103799938874E-2</v>
      </c>
      <c r="L13" s="191">
        <v>10571.437000000002</v>
      </c>
      <c r="M13" s="225">
        <v>5.02517372010002E-2</v>
      </c>
      <c r="N13" s="83"/>
      <c r="O13" s="92"/>
      <c r="X13" s="77"/>
    </row>
    <row r="14" spans="1:24" x14ac:dyDescent="0.2">
      <c r="A14" s="204" t="s">
        <v>44</v>
      </c>
      <c r="B14" s="188">
        <v>475</v>
      </c>
      <c r="C14" s="225">
        <v>0.40546308151941957</v>
      </c>
      <c r="D14" s="191">
        <v>475</v>
      </c>
      <c r="E14" s="225">
        <v>0.40546308151941957</v>
      </c>
      <c r="F14" s="191">
        <v>475</v>
      </c>
      <c r="G14" s="226">
        <v>0.40546308151941957</v>
      </c>
      <c r="H14" s="188">
        <v>49142.71</v>
      </c>
      <c r="I14" s="225">
        <v>0.3569236648911287</v>
      </c>
      <c r="J14" s="191">
        <v>56685.17</v>
      </c>
      <c r="K14" s="225">
        <v>0.48178073649464748</v>
      </c>
      <c r="L14" s="191">
        <v>45892.959999999999</v>
      </c>
      <c r="M14" s="225">
        <v>0.75339935371730749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10.91</v>
      </c>
      <c r="C15" s="225">
        <v>3.2143361158504469E-2</v>
      </c>
      <c r="D15" s="191">
        <v>10.91</v>
      </c>
      <c r="E15" s="227">
        <v>3.2143361158504469E-2</v>
      </c>
      <c r="F15" s="191">
        <v>10.91</v>
      </c>
      <c r="G15" s="228">
        <v>3.2143361158504469E-2</v>
      </c>
      <c r="H15" s="188">
        <v>1587.1659999999999</v>
      </c>
      <c r="I15" s="225">
        <v>3.240823390147448E-2</v>
      </c>
      <c r="J15" s="191">
        <v>1510.886</v>
      </c>
      <c r="K15" s="227">
        <v>3.2518985870026405E-2</v>
      </c>
      <c r="L15" s="191">
        <v>1393.309</v>
      </c>
      <c r="M15" s="227">
        <v>3.4414800269230529E-2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90.981529999999808</v>
      </c>
      <c r="C16" s="225">
        <v>4.4226840403898182E-2</v>
      </c>
      <c r="D16" s="189">
        <v>90.784269999999822</v>
      </c>
      <c r="E16" s="227">
        <v>4.416303683409787E-2</v>
      </c>
      <c r="F16" s="189">
        <v>90.561289999999829</v>
      </c>
      <c r="G16" s="228">
        <v>4.4162096597660669E-2</v>
      </c>
      <c r="H16" s="188">
        <v>14609.843999999996</v>
      </c>
      <c r="I16" s="225">
        <v>4.4988658579875586E-2</v>
      </c>
      <c r="J16" s="189">
        <v>12379.639000000019</v>
      </c>
      <c r="K16" s="227">
        <v>4.4051026467952253E-2</v>
      </c>
      <c r="L16" s="189">
        <v>10369.359000000024</v>
      </c>
      <c r="M16" s="227">
        <v>4.2822915739837805E-2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506" t="s">
        <v>252</v>
      </c>
      <c r="C18" s="507"/>
      <c r="D18" s="507"/>
      <c r="E18" s="507"/>
      <c r="F18" s="507"/>
      <c r="G18" s="507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5.8935138721248601E-2</v>
      </c>
      <c r="J19" s="94" t="str">
        <f>A9</f>
        <v>JE</v>
      </c>
      <c r="K19" s="83">
        <f t="shared" ref="K19:K26" si="0">H9+J9+L9</f>
        <v>3934155.12</v>
      </c>
      <c r="L19" s="94" t="str">
        <f>A9</f>
        <v>JE</v>
      </c>
      <c r="M19" s="92">
        <f>K19/'6.1, 6.2'!B5</f>
        <v>0.56248578247779835</v>
      </c>
      <c r="N19" s="85"/>
      <c r="O19" s="75"/>
    </row>
    <row r="20" spans="1:15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5.1072463082789246E-2</v>
      </c>
      <c r="J20" s="94" t="str">
        <f t="shared" ref="J20:J26" si="1">A10</f>
        <v>PE</v>
      </c>
      <c r="K20" s="83">
        <f t="shared" si="0"/>
        <v>12571.208000000001</v>
      </c>
      <c r="L20" s="94" t="str">
        <f t="shared" ref="L20:L26" si="2">A10</f>
        <v>PE</v>
      </c>
      <c r="M20" s="92">
        <f>K20/'6.1, 6.2'!C5</f>
        <v>1.8761765865049048E-3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4.5776878835672531E-2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1" t="s">
        <v>54</v>
      </c>
      <c r="B22" s="503">
        <f>SUM(B23,D23,F23)</f>
        <v>595853.44781884551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4.8502403537531026E-2</v>
      </c>
      <c r="J22" s="94" t="str">
        <f t="shared" si="1"/>
        <v>PSE</v>
      </c>
      <c r="K22" s="83">
        <f t="shared" si="0"/>
        <v>120116.38200000001</v>
      </c>
      <c r="L22" s="94" t="str">
        <f t="shared" si="2"/>
        <v>PSE</v>
      </c>
      <c r="M22" s="92">
        <f>K22/'6.1, 6.2'!E5</f>
        <v>0.13800870540602003</v>
      </c>
      <c r="N22" s="85"/>
      <c r="O22" s="75"/>
    </row>
    <row r="23" spans="1:15" x14ac:dyDescent="0.2">
      <c r="A23" s="502"/>
      <c r="B23" s="417">
        <f>SUM(B24:B27)</f>
        <v>194463.88816879678</v>
      </c>
      <c r="C23" s="421">
        <v>5.0200890951810566E-2</v>
      </c>
      <c r="D23" s="419">
        <f>SUM(D24:D27)</f>
        <v>199316.93144804001</v>
      </c>
      <c r="E23" s="421">
        <v>5.0548914976435058E-2</v>
      </c>
      <c r="F23" s="419">
        <f>SUM(F24:F27)</f>
        <v>202072.62820200878</v>
      </c>
      <c r="G23" s="421">
        <v>5.1342330412724825E-2</v>
      </c>
      <c r="H23" s="75"/>
      <c r="I23" s="75"/>
      <c r="J23" s="94" t="str">
        <f t="shared" si="1"/>
        <v>VE</v>
      </c>
      <c r="K23" s="83">
        <f t="shared" si="0"/>
        <v>15275.220000000001</v>
      </c>
      <c r="L23" s="94" t="str">
        <f t="shared" si="2"/>
        <v>VE</v>
      </c>
      <c r="M23" s="92">
        <f>K23/'6.1, 6.2'!F5</f>
        <v>3.3283843567342826E-2</v>
      </c>
      <c r="N23" s="85"/>
      <c r="O23" s="75"/>
    </row>
    <row r="24" spans="1:15" x14ac:dyDescent="0.2">
      <c r="A24" s="178" t="s">
        <v>8</v>
      </c>
      <c r="B24" s="188">
        <v>31275.881861873902</v>
      </c>
      <c r="C24" s="225">
        <v>5.8100758613402477E-2</v>
      </c>
      <c r="D24" s="189">
        <v>33645.979407687802</v>
      </c>
      <c r="E24" s="225">
        <v>5.9459590504677182E-2</v>
      </c>
      <c r="F24" s="189">
        <v>35337.706743496601</v>
      </c>
      <c r="G24" s="225">
        <v>5.9190378156016854E-2</v>
      </c>
      <c r="H24" s="75"/>
      <c r="I24" s="75"/>
      <c r="J24" s="94" t="str">
        <f t="shared" si="1"/>
        <v>PVE</v>
      </c>
      <c r="K24" s="83">
        <f t="shared" si="0"/>
        <v>151720.84</v>
      </c>
      <c r="L24" s="94" t="str">
        <f t="shared" si="2"/>
        <v>PVE</v>
      </c>
      <c r="M24" s="92">
        <f>K24/'6.1, 6.2'!G5</f>
        <v>0.47974025617583116</v>
      </c>
      <c r="N24" s="85"/>
      <c r="O24" s="93"/>
    </row>
    <row r="25" spans="1:15" x14ac:dyDescent="0.2">
      <c r="A25" s="178" t="s">
        <v>9</v>
      </c>
      <c r="B25" s="188">
        <v>77436.826144842504</v>
      </c>
      <c r="C25" s="225">
        <v>5.1049990909177494E-2</v>
      </c>
      <c r="D25" s="191">
        <v>80477.6311758456</v>
      </c>
      <c r="E25" s="225">
        <v>4.9674790673924725E-2</v>
      </c>
      <c r="F25" s="191">
        <v>93793.5262709323</v>
      </c>
      <c r="G25" s="225">
        <v>5.2355451485183634E-2</v>
      </c>
      <c r="H25" s="75"/>
      <c r="I25" s="75"/>
      <c r="J25" s="94" t="str">
        <f t="shared" si="1"/>
        <v>VTE</v>
      </c>
      <c r="K25" s="83">
        <f t="shared" si="0"/>
        <v>4491.3609999999999</v>
      </c>
      <c r="L25" s="94" t="str">
        <f t="shared" si="2"/>
        <v>VTE</v>
      </c>
      <c r="M25" s="92">
        <f>K25/'6.1, 6.2'!H5</f>
        <v>3.3043770014805678E-2</v>
      </c>
      <c r="N25" s="85"/>
      <c r="O25" s="93"/>
    </row>
    <row r="26" spans="1:15" x14ac:dyDescent="0.2">
      <c r="A26" s="178" t="s">
        <v>146</v>
      </c>
      <c r="B26" s="188">
        <v>25989.799830587399</v>
      </c>
      <c r="C26" s="225">
        <v>4.4441944347551277E-2</v>
      </c>
      <c r="D26" s="191">
        <v>26126.6557987622</v>
      </c>
      <c r="E26" s="227">
        <v>4.6535466438767874E-2</v>
      </c>
      <c r="F26" s="191">
        <v>24943.673304572701</v>
      </c>
      <c r="G26" s="227">
        <v>4.6437362010102304E-2</v>
      </c>
      <c r="H26" s="75"/>
      <c r="I26" s="75"/>
      <c r="J26" s="94" t="str">
        <f t="shared" si="1"/>
        <v>FVE</v>
      </c>
      <c r="K26" s="83">
        <f t="shared" si="0"/>
        <v>37358.842000000041</v>
      </c>
      <c r="L26" s="94" t="str">
        <f t="shared" si="2"/>
        <v>FVE</v>
      </c>
      <c r="M26" s="92">
        <f>K26/'6.1, 6.2'!I5</f>
        <v>4.4059412161410356E-2</v>
      </c>
      <c r="N26" s="85"/>
      <c r="O26" s="93"/>
    </row>
    <row r="27" spans="1:15" x14ac:dyDescent="0.2">
      <c r="A27" s="178" t="s">
        <v>144</v>
      </c>
      <c r="B27" s="188">
        <v>59761.380331492997</v>
      </c>
      <c r="C27" s="225">
        <v>4.8439828524740124E-2</v>
      </c>
      <c r="D27" s="189">
        <v>59066.665065744397</v>
      </c>
      <c r="E27" s="227">
        <v>4.9400790464453573E-2</v>
      </c>
      <c r="F27" s="189">
        <v>47997.721883007194</v>
      </c>
      <c r="G27" s="227">
        <v>4.7515453670630106E-2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1074627.68</v>
      </c>
      <c r="L31" s="77">
        <f t="shared" ref="L31:L38" si="7">J9</f>
        <v>1459328.84</v>
      </c>
      <c r="M31" s="77">
        <f t="shared" ref="M31:M38" si="8">L9</f>
        <v>1400198.6</v>
      </c>
    </row>
    <row r="32" spans="1:15" x14ac:dyDescent="0.2">
      <c r="H32" s="94" t="str">
        <f t="shared" si="3"/>
        <v>PE</v>
      </c>
      <c r="I32" s="95">
        <f t="shared" si="4"/>
        <v>1.4469745199298147E-3</v>
      </c>
      <c r="J32" s="94" t="str">
        <f t="shared" si="5"/>
        <v>PE</v>
      </c>
      <c r="K32" s="77">
        <f t="shared" si="6"/>
        <v>4599.9000000000005</v>
      </c>
      <c r="L32" s="77">
        <f t="shared" si="7"/>
        <v>4237.2789999999995</v>
      </c>
      <c r="M32" s="77">
        <f t="shared" si="8"/>
        <v>3734.029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8.6115798237921828E-2</v>
      </c>
      <c r="J34" s="94" t="str">
        <f t="shared" si="5"/>
        <v>PSE</v>
      </c>
      <c r="K34" s="77">
        <f t="shared" si="6"/>
        <v>41424.565000000002</v>
      </c>
      <c r="L34" s="77">
        <f t="shared" si="7"/>
        <v>40477.343000000001</v>
      </c>
      <c r="M34" s="77">
        <f t="shared" si="8"/>
        <v>38214.474000000017</v>
      </c>
    </row>
    <row r="35" spans="8:13" ht="13.5" customHeight="1" x14ac:dyDescent="0.2">
      <c r="H35" s="94" t="str">
        <f t="shared" si="3"/>
        <v>VE</v>
      </c>
      <c r="I35" s="95">
        <f t="shared" si="4"/>
        <v>1.5052264282860075E-2</v>
      </c>
      <c r="J35" s="94" t="str">
        <f t="shared" si="5"/>
        <v>VE</v>
      </c>
      <c r="K35" s="77">
        <f t="shared" si="6"/>
        <v>2522.3250000000007</v>
      </c>
      <c r="L35" s="77">
        <f t="shared" si="7"/>
        <v>2181.4579999999987</v>
      </c>
      <c r="M35" s="77">
        <f t="shared" si="8"/>
        <v>10571.437000000002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49142.71</v>
      </c>
      <c r="L36" s="77">
        <f t="shared" si="7"/>
        <v>56685.17</v>
      </c>
      <c r="M36" s="77">
        <f t="shared" si="8"/>
        <v>45892.959999999999</v>
      </c>
    </row>
    <row r="37" spans="8:13" ht="12.75" customHeight="1" x14ac:dyDescent="0.2">
      <c r="H37" s="94" t="str">
        <f t="shared" si="3"/>
        <v>VTE</v>
      </c>
      <c r="I37" s="95">
        <f t="shared" si="4"/>
        <v>3.2143361158504469E-2</v>
      </c>
      <c r="J37" s="94" t="str">
        <f t="shared" si="5"/>
        <v>VTE</v>
      </c>
      <c r="K37" s="77">
        <f t="shared" si="6"/>
        <v>1587.1659999999999</v>
      </c>
      <c r="L37" s="77">
        <f t="shared" si="7"/>
        <v>1510.886</v>
      </c>
      <c r="M37" s="77">
        <f t="shared" si="8"/>
        <v>1393.309</v>
      </c>
    </row>
    <row r="38" spans="8:13" ht="12.75" customHeight="1" x14ac:dyDescent="0.2">
      <c r="H38" s="94" t="str">
        <f t="shared" si="3"/>
        <v>FVE</v>
      </c>
      <c r="I38" s="95">
        <f t="shared" si="4"/>
        <v>4.4162096597660669E-2</v>
      </c>
      <c r="J38" s="94" t="str">
        <f t="shared" si="5"/>
        <v>FVE</v>
      </c>
      <c r="K38" s="77">
        <f t="shared" si="6"/>
        <v>14609.843999999996</v>
      </c>
      <c r="L38" s="77">
        <f t="shared" si="7"/>
        <v>12379.639000000019</v>
      </c>
      <c r="M38" s="77">
        <f t="shared" si="8"/>
        <v>10369.359000000024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1" ht="13.5" customHeight="1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1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4" t="s">
        <v>54</v>
      </c>
      <c r="B7" s="451">
        <f>F8</f>
        <v>372.90463999999963</v>
      </c>
      <c r="C7" s="452"/>
      <c r="D7" s="452"/>
      <c r="E7" s="452"/>
      <c r="F7" s="452"/>
      <c r="G7" s="453"/>
      <c r="H7" s="451">
        <f>SUM(H8,J8,L8)</f>
        <v>246787.97700000001</v>
      </c>
      <c r="I7" s="452"/>
      <c r="J7" s="452"/>
      <c r="K7" s="452"/>
      <c r="L7" s="452"/>
      <c r="M7" s="452"/>
      <c r="N7" s="80"/>
    </row>
    <row r="8" spans="1:21" x14ac:dyDescent="0.2">
      <c r="A8" s="505"/>
      <c r="B8" s="417">
        <f>SUM(B9:B16)</f>
        <v>373.11416999999972</v>
      </c>
      <c r="C8" s="418">
        <v>1.7136277810049071E-2</v>
      </c>
      <c r="D8" s="419">
        <f>SUM(D9:D16)</f>
        <v>373.36707999999965</v>
      </c>
      <c r="E8" s="418">
        <v>1.7147707601916123E-2</v>
      </c>
      <c r="F8" s="419">
        <f>SUM(F9:F16)</f>
        <v>372.90463999999963</v>
      </c>
      <c r="G8" s="420">
        <v>1.7131657133377193E-2</v>
      </c>
      <c r="H8" s="417">
        <f>SUM(H9:H16)</f>
        <v>79307.150000000009</v>
      </c>
      <c r="I8" s="418">
        <v>1.4121197493857506E-2</v>
      </c>
      <c r="J8" s="419">
        <f>SUM(J9:J16)</f>
        <v>72853.595000000001</v>
      </c>
      <c r="K8" s="418">
        <v>1.2055706972424224E-2</v>
      </c>
      <c r="L8" s="419">
        <f>SUM(L9:L16)</f>
        <v>94627.232000000033</v>
      </c>
      <c r="M8" s="418">
        <v>1.5468878880639629E-2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182.59900000000002</v>
      </c>
      <c r="C10" s="225">
        <v>1.7370796619963134E-2</v>
      </c>
      <c r="D10" s="191">
        <v>182.59900000000002</v>
      </c>
      <c r="E10" s="225">
        <v>1.7371127125953161E-2</v>
      </c>
      <c r="F10" s="191">
        <v>182.59900000000002</v>
      </c>
      <c r="G10" s="226">
        <v>1.7371209754415796E-2</v>
      </c>
      <c r="H10" s="188">
        <v>26604.99</v>
      </c>
      <c r="I10" s="225">
        <v>1.1043959793002399E-2</v>
      </c>
      <c r="J10" s="191">
        <v>23111.092000000001</v>
      </c>
      <c r="K10" s="225">
        <v>1.1162202043985939E-2</v>
      </c>
      <c r="L10" s="191">
        <v>49310.522000000004</v>
      </c>
      <c r="M10" s="225">
        <v>2.2202409951668372E-2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58.02200000000002</v>
      </c>
      <c r="C12" s="225">
        <v>6.1312131606254941E-2</v>
      </c>
      <c r="D12" s="191">
        <v>58.021000000000015</v>
      </c>
      <c r="E12" s="225">
        <v>6.118396632303575E-2</v>
      </c>
      <c r="F12" s="191">
        <v>58.013000000000019</v>
      </c>
      <c r="G12" s="226">
        <v>6.1218976584767805E-2</v>
      </c>
      <c r="H12" s="188">
        <v>25986.432000000008</v>
      </c>
      <c r="I12" s="225">
        <v>8.576921110183143E-2</v>
      </c>
      <c r="J12" s="191">
        <v>26850.134999999995</v>
      </c>
      <c r="K12" s="225">
        <v>9.103666859574161E-2</v>
      </c>
      <c r="L12" s="191">
        <v>23926.568999999992</v>
      </c>
      <c r="M12" s="225">
        <v>8.7824811704664385E-2</v>
      </c>
      <c r="N12" s="83"/>
      <c r="O12" s="92"/>
    </row>
    <row r="13" spans="1:21" x14ac:dyDescent="0.2">
      <c r="A13" s="204" t="s">
        <v>43</v>
      </c>
      <c r="B13" s="188">
        <v>30.462899999999976</v>
      </c>
      <c r="C13" s="225">
        <v>2.7855604550397026E-2</v>
      </c>
      <c r="D13" s="191">
        <v>30.462899999999976</v>
      </c>
      <c r="E13" s="225">
        <v>2.7856508816774438E-2</v>
      </c>
      <c r="F13" s="191">
        <v>30.232899999999972</v>
      </c>
      <c r="G13" s="226">
        <v>2.76680853642647E-2</v>
      </c>
      <c r="H13" s="188">
        <v>11089.599</v>
      </c>
      <c r="I13" s="225">
        <v>8.022433328763004E-2</v>
      </c>
      <c r="J13" s="191">
        <v>8944.4610000000011</v>
      </c>
      <c r="K13" s="225">
        <v>8.1065635146333651E-2</v>
      </c>
      <c r="L13" s="191">
        <v>8950.2949999999946</v>
      </c>
      <c r="M13" s="225">
        <v>4.2545575612040802E-2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10.204499999999999</v>
      </c>
      <c r="C15" s="225">
        <v>3.0064796419977897E-2</v>
      </c>
      <c r="D15" s="191">
        <v>10.204499999999999</v>
      </c>
      <c r="E15" s="227">
        <v>3.0064796419977897E-2</v>
      </c>
      <c r="F15" s="191">
        <v>10.204499999999999</v>
      </c>
      <c r="G15" s="228">
        <v>3.0064796419977897E-2</v>
      </c>
      <c r="H15" s="188">
        <v>1443.6000000000001</v>
      </c>
      <c r="I15" s="225">
        <v>2.9476769575563336E-2</v>
      </c>
      <c r="J15" s="191">
        <v>1525.289</v>
      </c>
      <c r="K15" s="227">
        <v>3.2828983416820799E-2</v>
      </c>
      <c r="L15" s="191">
        <v>1638.2139999999999</v>
      </c>
      <c r="M15" s="227">
        <v>4.046396571633229E-2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91.825769999999665</v>
      </c>
      <c r="C16" s="225">
        <v>4.4637232136622185E-2</v>
      </c>
      <c r="D16" s="189">
        <v>92.079679999999627</v>
      </c>
      <c r="E16" s="227">
        <v>4.4793203707117278E-2</v>
      </c>
      <c r="F16" s="189">
        <v>91.855239999999654</v>
      </c>
      <c r="G16" s="228">
        <v>4.4793089651012002E-2</v>
      </c>
      <c r="H16" s="188">
        <v>14182.529000000002</v>
      </c>
      <c r="I16" s="225">
        <v>4.3672810947206868E-2</v>
      </c>
      <c r="J16" s="189">
        <v>12422.618000000004</v>
      </c>
      <c r="K16" s="227">
        <v>4.4203960577465902E-2</v>
      </c>
      <c r="L16" s="189">
        <v>10801.632000000021</v>
      </c>
      <c r="M16" s="227">
        <v>4.4608097471476836E-2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506" t="s">
        <v>252</v>
      </c>
      <c r="C18" s="507"/>
      <c r="D18" s="507"/>
      <c r="E18" s="507"/>
      <c r="F18" s="507"/>
      <c r="G18" s="507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6.0683525971035553E-2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5.8992698951013126E-2</v>
      </c>
      <c r="J20" s="94" t="str">
        <f t="shared" ref="J20:J26" si="1">A10</f>
        <v>PE</v>
      </c>
      <c r="K20" s="83">
        <f t="shared" si="0"/>
        <v>99026.604000000007</v>
      </c>
      <c r="L20" s="94" t="str">
        <f t="shared" ref="L20:L26" si="2">A10</f>
        <v>PE</v>
      </c>
      <c r="M20" s="92">
        <f>K20/'6.1, 6.2'!C5</f>
        <v>1.4779120341171107E-2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6.3751801443560602E-2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1" t="s">
        <v>54</v>
      </c>
      <c r="B22" s="503">
        <f>SUM(B23,D23,F23)</f>
        <v>715189.23800000001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6.2186884678976741E-2</v>
      </c>
      <c r="J22" s="94" t="str">
        <f t="shared" si="1"/>
        <v>PSE</v>
      </c>
      <c r="K22" s="83">
        <f t="shared" si="0"/>
        <v>76763.135999999999</v>
      </c>
      <c r="L22" s="94" t="str">
        <f t="shared" si="2"/>
        <v>PSE</v>
      </c>
      <c r="M22" s="92">
        <f>K22/'6.1, 6.2'!E5</f>
        <v>8.8197636707591218E-2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2"/>
      <c r="B23" s="417">
        <f>SUM(B24:B27)</f>
        <v>232923.731</v>
      </c>
      <c r="C23" s="421">
        <v>6.0129306937801351E-2</v>
      </c>
      <c r="D23" s="419">
        <f>SUM(D24:D27)</f>
        <v>239777.12</v>
      </c>
      <c r="E23" s="421">
        <v>6.0810053436600071E-2</v>
      </c>
      <c r="F23" s="419">
        <f>SUM(F24:F27)</f>
        <v>242488.38700000002</v>
      </c>
      <c r="G23" s="421">
        <v>6.1611109814223346E-2</v>
      </c>
      <c r="H23" s="75"/>
      <c r="I23" s="75"/>
      <c r="J23" s="94" t="str">
        <f t="shared" si="1"/>
        <v>VE</v>
      </c>
      <c r="K23" s="83">
        <f t="shared" si="0"/>
        <v>28984.354999999996</v>
      </c>
      <c r="L23" s="94" t="str">
        <f t="shared" si="2"/>
        <v>VE</v>
      </c>
      <c r="M23" s="92">
        <f>K23/'6.1, 6.2'!F5</f>
        <v>6.3155276174112762E-2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30603.391</v>
      </c>
      <c r="C24" s="225">
        <v>5.6851481953258655E-2</v>
      </c>
      <c r="D24" s="189">
        <v>35552.01</v>
      </c>
      <c r="E24" s="225">
        <v>6.2827951316381636E-2</v>
      </c>
      <c r="F24" s="189">
        <v>37078.497000000003</v>
      </c>
      <c r="G24" s="225">
        <v>6.2106188010930784E-2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87058.163</v>
      </c>
      <c r="C25" s="225">
        <v>5.7392827818211083E-2</v>
      </c>
      <c r="D25" s="191">
        <v>94613.116999999998</v>
      </c>
      <c r="E25" s="225">
        <v>5.8399914526723343E-2</v>
      </c>
      <c r="F25" s="191">
        <v>109071.175</v>
      </c>
      <c r="G25" s="225">
        <v>6.0883419551251219E-2</v>
      </c>
      <c r="H25" s="75"/>
      <c r="I25" s="75"/>
      <c r="J25" s="94" t="str">
        <f t="shared" si="1"/>
        <v>VTE</v>
      </c>
      <c r="K25" s="83">
        <f t="shared" si="0"/>
        <v>4607.1030000000001</v>
      </c>
      <c r="L25" s="94" t="str">
        <f t="shared" si="2"/>
        <v>VTE</v>
      </c>
      <c r="M25" s="92">
        <f>K25/'6.1, 6.2'!H5</f>
        <v>3.3895305224078243E-2</v>
      </c>
      <c r="N25" s="85"/>
      <c r="O25" s="93"/>
    </row>
    <row r="26" spans="1:20" x14ac:dyDescent="0.2">
      <c r="A26" s="178" t="s">
        <v>146</v>
      </c>
      <c r="B26" s="188">
        <v>37190.097999999998</v>
      </c>
      <c r="C26" s="225">
        <v>6.359418988871153E-2</v>
      </c>
      <c r="D26" s="191">
        <v>35680.504999999997</v>
      </c>
      <c r="E26" s="227">
        <v>6.355229523957881E-2</v>
      </c>
      <c r="F26" s="191">
        <v>34448.248</v>
      </c>
      <c r="G26" s="227">
        <v>6.4131924093815268E-2</v>
      </c>
      <c r="H26" s="75"/>
      <c r="I26" s="75"/>
      <c r="J26" s="94" t="str">
        <f t="shared" si="1"/>
        <v>FVE</v>
      </c>
      <c r="K26" s="83">
        <f t="shared" si="0"/>
        <v>37406.779000000024</v>
      </c>
      <c r="L26" s="94" t="str">
        <f t="shared" si="2"/>
        <v>FVE</v>
      </c>
      <c r="M26" s="92">
        <f>K26/'6.1, 6.2'!I5</f>
        <v>4.4115946998351523E-2</v>
      </c>
      <c r="N26" s="85"/>
      <c r="O26" s="93"/>
    </row>
    <row r="27" spans="1:20" x14ac:dyDescent="0.2">
      <c r="A27" s="178" t="s">
        <v>144</v>
      </c>
      <c r="B27" s="188">
        <v>78072.078999999998</v>
      </c>
      <c r="C27" s="225">
        <v>6.3281639385712712E-2</v>
      </c>
      <c r="D27" s="189">
        <v>73931.487999999998</v>
      </c>
      <c r="E27" s="227">
        <v>6.1833082049715944E-2</v>
      </c>
      <c r="F27" s="189">
        <v>61890.466999999997</v>
      </c>
      <c r="G27" s="227">
        <v>6.1268608217701408E-2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1.7371209754415796E-2</v>
      </c>
      <c r="J32" s="94" t="str">
        <f t="shared" si="5"/>
        <v>PE</v>
      </c>
      <c r="K32" s="77">
        <f t="shared" si="6"/>
        <v>26604.99</v>
      </c>
      <c r="L32" s="77">
        <f t="shared" si="7"/>
        <v>23111.092000000001</v>
      </c>
      <c r="M32" s="77">
        <f t="shared" si="8"/>
        <v>49310.522000000004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6.1218976584767805E-2</v>
      </c>
      <c r="J34" s="94" t="str">
        <f t="shared" si="5"/>
        <v>PSE</v>
      </c>
      <c r="K34" s="77">
        <f t="shared" si="6"/>
        <v>25986.432000000008</v>
      </c>
      <c r="L34" s="77">
        <f t="shared" si="7"/>
        <v>26850.134999999995</v>
      </c>
      <c r="M34" s="77">
        <f t="shared" si="8"/>
        <v>23926.568999999992</v>
      </c>
    </row>
    <row r="35" spans="8:13" ht="12.75" customHeight="1" x14ac:dyDescent="0.2">
      <c r="H35" s="94" t="str">
        <f t="shared" si="3"/>
        <v>VE</v>
      </c>
      <c r="I35" s="95">
        <f t="shared" si="4"/>
        <v>2.76680853642647E-2</v>
      </c>
      <c r="J35" s="94" t="str">
        <f t="shared" si="5"/>
        <v>VE</v>
      </c>
      <c r="K35" s="77">
        <f t="shared" si="6"/>
        <v>11089.599</v>
      </c>
      <c r="L35" s="77">
        <f t="shared" si="7"/>
        <v>8944.4610000000011</v>
      </c>
      <c r="M35" s="77">
        <f t="shared" si="8"/>
        <v>8950.2949999999946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3.0064796419977897E-2</v>
      </c>
      <c r="J37" s="94" t="str">
        <f t="shared" si="5"/>
        <v>VTE</v>
      </c>
      <c r="K37" s="77">
        <f t="shared" si="6"/>
        <v>1443.6000000000001</v>
      </c>
      <c r="L37" s="77">
        <f t="shared" si="7"/>
        <v>1525.289</v>
      </c>
      <c r="M37" s="77">
        <f t="shared" si="8"/>
        <v>1638.2139999999999</v>
      </c>
    </row>
    <row r="38" spans="8:13" ht="12.75" customHeight="1" x14ac:dyDescent="0.2">
      <c r="H38" s="94" t="str">
        <f t="shared" si="3"/>
        <v>FVE</v>
      </c>
      <c r="I38" s="95">
        <f t="shared" si="4"/>
        <v>4.4793089651012002E-2</v>
      </c>
      <c r="J38" s="94" t="str">
        <f t="shared" si="5"/>
        <v>FVE</v>
      </c>
      <c r="K38" s="77">
        <f t="shared" si="6"/>
        <v>14182.529000000002</v>
      </c>
      <c r="L38" s="77">
        <f t="shared" si="7"/>
        <v>12422.618000000004</v>
      </c>
      <c r="M38" s="77">
        <f t="shared" si="8"/>
        <v>10801.632000000021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344</v>
      </c>
      <c r="M1" s="53" t="str">
        <f>Titulní!A35</f>
        <v>II. čtvrtletí 2020</v>
      </c>
    </row>
    <row r="2" spans="1:24" ht="6" customHeight="1" x14ac:dyDescent="0.2">
      <c r="A2" s="333"/>
    </row>
    <row r="3" spans="1:24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4" ht="13.5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4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4" t="s">
        <v>54</v>
      </c>
      <c r="B7" s="451">
        <f>F8</f>
        <v>235.32357999999988</v>
      </c>
      <c r="C7" s="452"/>
      <c r="D7" s="452"/>
      <c r="E7" s="452"/>
      <c r="F7" s="452"/>
      <c r="G7" s="453"/>
      <c r="H7" s="451">
        <f>SUM(H8,J8,L8)</f>
        <v>113244.90799999998</v>
      </c>
      <c r="I7" s="452"/>
      <c r="J7" s="452"/>
      <c r="K7" s="452"/>
      <c r="L7" s="452"/>
      <c r="M7" s="452"/>
      <c r="N7" s="80"/>
    </row>
    <row r="8" spans="1:24" x14ac:dyDescent="0.2">
      <c r="A8" s="505"/>
      <c r="B8" s="417">
        <f>SUM(B9:B16)</f>
        <v>235.54059999999987</v>
      </c>
      <c r="C8" s="418">
        <v>1.0817839368431503E-2</v>
      </c>
      <c r="D8" s="419">
        <f>SUM(D9:D16)</f>
        <v>235.44828999999984</v>
      </c>
      <c r="E8" s="418">
        <v>1.0813482624904029E-2</v>
      </c>
      <c r="F8" s="419">
        <f>SUM(F9:F16)</f>
        <v>235.32357999999988</v>
      </c>
      <c r="G8" s="420">
        <v>1.0811029028651562E-2</v>
      </c>
      <c r="H8" s="417">
        <f>SUM(H9:H16)</f>
        <v>42422.061999999976</v>
      </c>
      <c r="I8" s="418">
        <v>7.5535473863159539E-3</v>
      </c>
      <c r="J8" s="419">
        <f>SUM(J9:J16)</f>
        <v>36625.305</v>
      </c>
      <c r="K8" s="418">
        <v>6.0607022186847988E-3</v>
      </c>
      <c r="L8" s="419">
        <f>SUM(L9:L16)</f>
        <v>34197.541000000012</v>
      </c>
      <c r="M8" s="418">
        <v>5.5903317529641767E-3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10.824999999999999</v>
      </c>
      <c r="C10" s="225">
        <v>1.0297913647451568E-3</v>
      </c>
      <c r="D10" s="191">
        <v>10.824999999999999</v>
      </c>
      <c r="E10" s="225">
        <v>1.0298109581018677E-3</v>
      </c>
      <c r="F10" s="191">
        <v>10.824999999999999</v>
      </c>
      <c r="G10" s="226">
        <v>1.029815856557544E-3</v>
      </c>
      <c r="H10" s="188">
        <v>2274.7569999999996</v>
      </c>
      <c r="I10" s="225">
        <v>9.4427116292284839E-4</v>
      </c>
      <c r="J10" s="191">
        <v>1456.0269999999998</v>
      </c>
      <c r="K10" s="225">
        <v>7.0323235074736901E-4</v>
      </c>
      <c r="L10" s="191">
        <v>2662.6</v>
      </c>
      <c r="M10" s="225">
        <v>1.1988544095581101E-3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36.522000000000006</v>
      </c>
      <c r="C12" s="225">
        <v>3.8592976293882364E-2</v>
      </c>
      <c r="D12" s="191">
        <v>36.522000000000006</v>
      </c>
      <c r="E12" s="225">
        <v>3.8512966306163479E-2</v>
      </c>
      <c r="F12" s="191">
        <v>36.522000000000006</v>
      </c>
      <c r="G12" s="226">
        <v>3.8540317908553071E-2</v>
      </c>
      <c r="H12" s="188">
        <v>9758.0669999999936</v>
      </c>
      <c r="I12" s="225">
        <v>3.2206872743007355E-2</v>
      </c>
      <c r="J12" s="191">
        <v>9360.7900000000009</v>
      </c>
      <c r="K12" s="225">
        <v>3.1738206792045268E-2</v>
      </c>
      <c r="L12" s="191">
        <v>7630.1299999999992</v>
      </c>
      <c r="M12" s="225">
        <v>2.8007138446473918E-2</v>
      </c>
      <c r="N12" s="83"/>
      <c r="O12" s="92"/>
      <c r="X12" s="77"/>
    </row>
    <row r="13" spans="1:24" x14ac:dyDescent="0.2">
      <c r="A13" s="204" t="s">
        <v>43</v>
      </c>
      <c r="B13" s="188">
        <v>26.069299999999977</v>
      </c>
      <c r="C13" s="225">
        <v>2.3838049289649544E-2</v>
      </c>
      <c r="D13" s="191">
        <v>26.063799999999976</v>
      </c>
      <c r="E13" s="225">
        <v>2.3833793712963815E-2</v>
      </c>
      <c r="F13" s="191">
        <v>26.015799999999977</v>
      </c>
      <c r="G13" s="226">
        <v>2.3808743958390947E-2</v>
      </c>
      <c r="H13" s="188">
        <v>7019.1489999999994</v>
      </c>
      <c r="I13" s="225">
        <v>5.0777899973798425E-2</v>
      </c>
      <c r="J13" s="191">
        <v>5411.19</v>
      </c>
      <c r="K13" s="225">
        <v>4.9042815911153184E-2</v>
      </c>
      <c r="L13" s="191">
        <v>5835.1429999999955</v>
      </c>
      <c r="M13" s="225">
        <v>2.7737579343873085E-2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50.096199999999996</v>
      </c>
      <c r="C15" s="225">
        <v>0.14759488994213305</v>
      </c>
      <c r="D15" s="191">
        <v>50.096199999999996</v>
      </c>
      <c r="E15" s="227">
        <v>0.14759488994213305</v>
      </c>
      <c r="F15" s="191">
        <v>50.096199999999996</v>
      </c>
      <c r="G15" s="228">
        <v>0.14759488994213305</v>
      </c>
      <c r="H15" s="188">
        <v>6614.3060000000014</v>
      </c>
      <c r="I15" s="225">
        <v>0.13505706141885984</v>
      </c>
      <c r="J15" s="191">
        <v>5042.6769999999997</v>
      </c>
      <c r="K15" s="227">
        <v>0.1085341594998611</v>
      </c>
      <c r="L15" s="191">
        <v>4692.9919999999975</v>
      </c>
      <c r="M15" s="227">
        <v>0.11591713133633433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112.02809999999988</v>
      </c>
      <c r="C16" s="225">
        <v>5.4457744329557342E-2</v>
      </c>
      <c r="D16" s="189">
        <v>111.94128999999987</v>
      </c>
      <c r="E16" s="227">
        <v>5.4455108947028326E-2</v>
      </c>
      <c r="F16" s="189">
        <v>111.8645799999999</v>
      </c>
      <c r="G16" s="228">
        <v>5.4550618568007865E-2</v>
      </c>
      <c r="H16" s="188">
        <v>16755.782999999981</v>
      </c>
      <c r="I16" s="225">
        <v>5.1596731671158351E-2</v>
      </c>
      <c r="J16" s="189">
        <v>15354.621000000001</v>
      </c>
      <c r="K16" s="227">
        <v>5.4637038776039794E-2</v>
      </c>
      <c r="L16" s="189">
        <v>13376.676000000016</v>
      </c>
      <c r="M16" s="227">
        <v>5.5242399190452367E-2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506" t="s">
        <v>252</v>
      </c>
      <c r="C18" s="507"/>
      <c r="D18" s="507"/>
      <c r="E18" s="507"/>
      <c r="F18" s="507"/>
      <c r="G18" s="507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8.021958111679663E-3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5.0581890889868926E-2</v>
      </c>
      <c r="J20" s="94" t="str">
        <f t="shared" ref="J20:J26" si="1">A10</f>
        <v>PE</v>
      </c>
      <c r="K20" s="83">
        <f t="shared" si="0"/>
        <v>6393.384</v>
      </c>
      <c r="L20" s="94" t="str">
        <f t="shared" ref="L20:L26" si="2">A10</f>
        <v>PE</v>
      </c>
      <c r="M20" s="92">
        <f>K20/'6.1, 6.2'!C5</f>
        <v>9.5417380488295748E-4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4.4352130853888193E-2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1" t="s">
        <v>54</v>
      </c>
      <c r="B22" s="503">
        <f>SUM(B23,D23,F23)</f>
        <v>503296.64800000004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4.8174479581604965E-2</v>
      </c>
      <c r="J22" s="94" t="str">
        <f t="shared" si="1"/>
        <v>PSE</v>
      </c>
      <c r="K22" s="83">
        <f t="shared" si="0"/>
        <v>26748.986999999994</v>
      </c>
      <c r="L22" s="94" t="str">
        <f t="shared" si="2"/>
        <v>PSE</v>
      </c>
      <c r="M22" s="92">
        <f>K22/'6.1, 6.2'!E5</f>
        <v>3.0733468701983197E-2</v>
      </c>
      <c r="N22" s="85"/>
      <c r="O22" s="75"/>
    </row>
    <row r="23" spans="1:15" x14ac:dyDescent="0.2">
      <c r="A23" s="502"/>
      <c r="B23" s="417">
        <f>SUM(B24:B27)</f>
        <v>161665.07</v>
      </c>
      <c r="C23" s="421">
        <v>4.173386959506991E-2</v>
      </c>
      <c r="D23" s="419">
        <f>SUM(D24:D27)</f>
        <v>167840.91099999999</v>
      </c>
      <c r="E23" s="421">
        <v>4.2566258059808362E-2</v>
      </c>
      <c r="F23" s="419">
        <f>SUM(F24:F27)</f>
        <v>173790.66700000002</v>
      </c>
      <c r="G23" s="421">
        <v>4.4156489313544413E-2</v>
      </c>
      <c r="H23" s="75"/>
      <c r="I23" s="75"/>
      <c r="J23" s="94" t="str">
        <f t="shared" si="1"/>
        <v>VE</v>
      </c>
      <c r="K23" s="83">
        <f t="shared" si="0"/>
        <v>18265.481999999996</v>
      </c>
      <c r="L23" s="94" t="str">
        <f t="shared" si="2"/>
        <v>VE</v>
      </c>
      <c r="M23" s="92">
        <f>K23/'6.1, 6.2'!F5</f>
        <v>3.979945595350614E-2</v>
      </c>
      <c r="N23" s="85"/>
      <c r="O23" s="75"/>
    </row>
    <row r="24" spans="1:15" x14ac:dyDescent="0.2">
      <c r="A24" s="178" t="s">
        <v>8</v>
      </c>
      <c r="B24" s="188">
        <v>5083</v>
      </c>
      <c r="C24" s="225">
        <v>9.442616433205514E-3</v>
      </c>
      <c r="D24" s="189">
        <v>3307.8670000000002</v>
      </c>
      <c r="E24" s="225">
        <v>5.8457034310314768E-3</v>
      </c>
      <c r="F24" s="189">
        <v>5255.9669999999996</v>
      </c>
      <c r="G24" s="225">
        <v>8.8037029840030406E-3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70228.612999999998</v>
      </c>
      <c r="C25" s="225">
        <v>4.6297998429174071E-2</v>
      </c>
      <c r="D25" s="191">
        <v>82437.410999999993</v>
      </c>
      <c r="E25" s="225">
        <v>5.0884464108759492E-2</v>
      </c>
      <c r="F25" s="191">
        <v>96624.2</v>
      </c>
      <c r="G25" s="225">
        <v>5.3935530697308505E-2</v>
      </c>
      <c r="H25" s="75"/>
      <c r="I25" s="75"/>
      <c r="J25" s="94" t="str">
        <f t="shared" si="1"/>
        <v>VTE</v>
      </c>
      <c r="K25" s="83">
        <f t="shared" si="0"/>
        <v>16349.974999999999</v>
      </c>
      <c r="L25" s="94" t="str">
        <f t="shared" si="2"/>
        <v>VTE</v>
      </c>
      <c r="M25" s="92">
        <f>K25/'6.1, 6.2'!H5</f>
        <v>0.12028977711829941</v>
      </c>
      <c r="N25" s="85"/>
      <c r="O25" s="93"/>
    </row>
    <row r="26" spans="1:15" x14ac:dyDescent="0.2">
      <c r="A26" s="178" t="s">
        <v>146</v>
      </c>
      <c r="B26" s="188">
        <v>25873.151999999998</v>
      </c>
      <c r="C26" s="225">
        <v>4.4242479310151225E-2</v>
      </c>
      <c r="D26" s="191">
        <v>24822.93</v>
      </c>
      <c r="E26" s="227">
        <v>4.4213336556514493E-2</v>
      </c>
      <c r="F26" s="191">
        <v>23965.647000000001</v>
      </c>
      <c r="G26" s="227">
        <v>4.4616581205034624E-2</v>
      </c>
      <c r="H26" s="75"/>
      <c r="I26" s="75"/>
      <c r="J26" s="94" t="str">
        <f t="shared" si="1"/>
        <v>FVE</v>
      </c>
      <c r="K26" s="83">
        <f t="shared" si="0"/>
        <v>45487.079999999994</v>
      </c>
      <c r="L26" s="94" t="str">
        <f t="shared" si="2"/>
        <v>FVE</v>
      </c>
      <c r="M26" s="92">
        <f>K26/'6.1, 6.2'!I5</f>
        <v>5.3645506617658094E-2</v>
      </c>
      <c r="N26" s="85"/>
      <c r="O26" s="93"/>
    </row>
    <row r="27" spans="1:15" x14ac:dyDescent="0.2">
      <c r="A27" s="178" t="s">
        <v>144</v>
      </c>
      <c r="B27" s="188">
        <v>60480.305</v>
      </c>
      <c r="C27" s="225">
        <v>4.9022555822394807E-2</v>
      </c>
      <c r="D27" s="189">
        <v>57272.703000000001</v>
      </c>
      <c r="E27" s="227">
        <v>4.7900398593465517E-2</v>
      </c>
      <c r="F27" s="189">
        <v>47944.853000000003</v>
      </c>
      <c r="G27" s="227">
        <v>4.7463115999953377E-2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1.029815856557544E-3</v>
      </c>
      <c r="J32" s="94" t="str">
        <f t="shared" si="5"/>
        <v>PE</v>
      </c>
      <c r="K32" s="77">
        <f t="shared" si="6"/>
        <v>2274.7569999999996</v>
      </c>
      <c r="L32" s="77">
        <f t="shared" si="7"/>
        <v>1456.0269999999998</v>
      </c>
      <c r="M32" s="77">
        <f t="shared" si="8"/>
        <v>2662.6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3.8540317908553071E-2</v>
      </c>
      <c r="J34" s="94" t="str">
        <f t="shared" si="5"/>
        <v>PSE</v>
      </c>
      <c r="K34" s="77">
        <f t="shared" si="6"/>
        <v>9758.0669999999936</v>
      </c>
      <c r="L34" s="77">
        <f t="shared" si="7"/>
        <v>9360.7900000000009</v>
      </c>
      <c r="M34" s="77">
        <f t="shared" si="8"/>
        <v>7630.1299999999992</v>
      </c>
    </row>
    <row r="35" spans="8:13" ht="13.5" customHeight="1" x14ac:dyDescent="0.2">
      <c r="H35" s="94" t="str">
        <f t="shared" si="3"/>
        <v>VE</v>
      </c>
      <c r="I35" s="95">
        <f t="shared" si="4"/>
        <v>2.3808743958390947E-2</v>
      </c>
      <c r="J35" s="94" t="str">
        <f t="shared" si="5"/>
        <v>VE</v>
      </c>
      <c r="K35" s="77">
        <f t="shared" si="6"/>
        <v>7019.1489999999994</v>
      </c>
      <c r="L35" s="77">
        <f t="shared" si="7"/>
        <v>5411.19</v>
      </c>
      <c r="M35" s="77">
        <f t="shared" si="8"/>
        <v>5835.1429999999955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0.14759488994213305</v>
      </c>
      <c r="J37" s="94" t="str">
        <f t="shared" si="5"/>
        <v>VTE</v>
      </c>
      <c r="K37" s="77">
        <f t="shared" si="6"/>
        <v>6614.3060000000014</v>
      </c>
      <c r="L37" s="77">
        <f t="shared" si="7"/>
        <v>5042.6769999999997</v>
      </c>
      <c r="M37" s="77">
        <f t="shared" si="8"/>
        <v>4692.9919999999975</v>
      </c>
    </row>
    <row r="38" spans="8:13" ht="12.75" customHeight="1" x14ac:dyDescent="0.2">
      <c r="H38" s="94" t="str">
        <f t="shared" si="3"/>
        <v>FVE</v>
      </c>
      <c r="I38" s="95">
        <f t="shared" si="4"/>
        <v>5.4550618568007865E-2</v>
      </c>
      <c r="J38" s="94" t="str">
        <f t="shared" si="5"/>
        <v>FVE</v>
      </c>
      <c r="K38" s="77">
        <f t="shared" si="6"/>
        <v>16755.782999999981</v>
      </c>
      <c r="L38" s="77">
        <f t="shared" si="7"/>
        <v>15354.621000000001</v>
      </c>
      <c r="M38" s="77">
        <f t="shared" si="8"/>
        <v>13376.676000000016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1" ht="13.5" customHeight="1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1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4" t="s">
        <v>54</v>
      </c>
      <c r="B7" s="451">
        <f>F8</f>
        <v>1505.5180300000006</v>
      </c>
      <c r="C7" s="452"/>
      <c r="D7" s="452"/>
      <c r="E7" s="452"/>
      <c r="F7" s="452"/>
      <c r="G7" s="453"/>
      <c r="H7" s="451">
        <f>SUM(H8,J8,L8)</f>
        <v>760141.58400000015</v>
      </c>
      <c r="I7" s="452"/>
      <c r="J7" s="452"/>
      <c r="K7" s="452"/>
      <c r="L7" s="452"/>
      <c r="M7" s="452"/>
      <c r="N7" s="80"/>
    </row>
    <row r="8" spans="1:21" x14ac:dyDescent="0.2">
      <c r="A8" s="505"/>
      <c r="B8" s="417">
        <f>SUM(B9:B16)</f>
        <v>1506.1434900000008</v>
      </c>
      <c r="C8" s="418">
        <v>6.9173715022500748E-2</v>
      </c>
      <c r="D8" s="419">
        <f>SUM(D9:D16)</f>
        <v>1506.2526400000006</v>
      </c>
      <c r="E8" s="418">
        <v>6.9177978533442916E-2</v>
      </c>
      <c r="F8" s="419">
        <f>SUM(F9:F16)</f>
        <v>1505.5180300000006</v>
      </c>
      <c r="G8" s="420">
        <v>6.9165185764589882E-2</v>
      </c>
      <c r="H8" s="417">
        <f>SUM(H9:H16)</f>
        <v>281057.41800000001</v>
      </c>
      <c r="I8" s="418">
        <v>5.0044255867114897E-2</v>
      </c>
      <c r="J8" s="419">
        <f>SUM(J9:J16)</f>
        <v>254732.53300000005</v>
      </c>
      <c r="K8" s="418">
        <v>4.2152769183063432E-2</v>
      </c>
      <c r="L8" s="419">
        <f>SUM(L9:L16)</f>
        <v>224351.633</v>
      </c>
      <c r="M8" s="418">
        <v>3.6675153274595536E-2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1312.5810000000004</v>
      </c>
      <c r="C10" s="225">
        <v>0.12486693573474024</v>
      </c>
      <c r="D10" s="191">
        <v>1312.5810000000004</v>
      </c>
      <c r="E10" s="225">
        <v>0.12486931151928943</v>
      </c>
      <c r="F10" s="191">
        <v>1312.5810000000004</v>
      </c>
      <c r="G10" s="226">
        <v>0.12486990547955269</v>
      </c>
      <c r="H10" s="188">
        <v>224529.28899999996</v>
      </c>
      <c r="I10" s="225">
        <v>9.3204035786798464E-2</v>
      </c>
      <c r="J10" s="191">
        <v>202630.17</v>
      </c>
      <c r="K10" s="225">
        <v>9.7866379388183766E-2</v>
      </c>
      <c r="L10" s="191">
        <v>172141.671</v>
      </c>
      <c r="M10" s="225">
        <v>7.7508000205457631E-2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87.019000000000005</v>
      </c>
      <c r="C12" s="225">
        <v>9.1953403540806888E-2</v>
      </c>
      <c r="D12" s="191">
        <v>87.043999999999997</v>
      </c>
      <c r="E12" s="225">
        <v>9.1789130911606523E-2</v>
      </c>
      <c r="F12" s="191">
        <v>86.634999999999991</v>
      </c>
      <c r="G12" s="226">
        <v>9.1422716226041686E-2</v>
      </c>
      <c r="H12" s="188">
        <v>36186.074000000022</v>
      </c>
      <c r="I12" s="225">
        <v>0.11943351899377701</v>
      </c>
      <c r="J12" s="191">
        <v>36696.854000000007</v>
      </c>
      <c r="K12" s="225">
        <v>0.12442244093388417</v>
      </c>
      <c r="L12" s="191">
        <v>36692.463000000003</v>
      </c>
      <c r="M12" s="225">
        <v>0.13468327422771589</v>
      </c>
      <c r="N12" s="83"/>
      <c r="O12" s="92"/>
    </row>
    <row r="13" spans="1:21" x14ac:dyDescent="0.2">
      <c r="A13" s="204" t="s">
        <v>43</v>
      </c>
      <c r="B13" s="188">
        <v>17.496899999999986</v>
      </c>
      <c r="C13" s="225">
        <v>1.5999354206521432E-2</v>
      </c>
      <c r="D13" s="191">
        <v>17.676899999999986</v>
      </c>
      <c r="E13" s="225">
        <v>1.6164472873667315E-2</v>
      </c>
      <c r="F13" s="191">
        <v>17.676899999999986</v>
      </c>
      <c r="G13" s="226">
        <v>1.6177276350451686E-2</v>
      </c>
      <c r="H13" s="188">
        <v>5272.6090000000013</v>
      </c>
      <c r="I13" s="225">
        <v>3.8143087203726472E-2</v>
      </c>
      <c r="J13" s="191">
        <v>2834.3060000000009</v>
      </c>
      <c r="K13" s="225">
        <v>2.5687944314259338E-2</v>
      </c>
      <c r="L13" s="191">
        <v>4451.5249999999996</v>
      </c>
      <c r="M13" s="225">
        <v>2.1160497332924782E-2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28.404999999999998</v>
      </c>
      <c r="C15" s="225">
        <v>8.3687641953008193E-2</v>
      </c>
      <c r="D15" s="191">
        <v>28.404999999999998</v>
      </c>
      <c r="E15" s="227">
        <v>8.3687641953008193E-2</v>
      </c>
      <c r="F15" s="191">
        <v>28.404999999999998</v>
      </c>
      <c r="G15" s="228">
        <v>8.3687641953008193E-2</v>
      </c>
      <c r="H15" s="188">
        <v>5685.1289999999999</v>
      </c>
      <c r="I15" s="225">
        <v>0.11608425986447271</v>
      </c>
      <c r="J15" s="191">
        <v>5230.4529999999995</v>
      </c>
      <c r="K15" s="227">
        <v>0.1125756855254713</v>
      </c>
      <c r="L15" s="191">
        <v>4823.3460000000005</v>
      </c>
      <c r="M15" s="227">
        <v>0.11913688149534096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60.641590000000377</v>
      </c>
      <c r="C16" s="225">
        <v>2.9478355912113705E-2</v>
      </c>
      <c r="D16" s="189">
        <v>60.545740000000364</v>
      </c>
      <c r="E16" s="227">
        <v>2.9453161277473883E-2</v>
      </c>
      <c r="F16" s="189">
        <v>60.220130000000353</v>
      </c>
      <c r="G16" s="228">
        <v>2.9366268945414799E-2</v>
      </c>
      <c r="H16" s="188">
        <v>9384.3169999999736</v>
      </c>
      <c r="I16" s="225">
        <v>2.8897490864263933E-2</v>
      </c>
      <c r="J16" s="189">
        <v>7340.7499999999991</v>
      </c>
      <c r="K16" s="227">
        <v>2.6120921017536939E-2</v>
      </c>
      <c r="L16" s="189">
        <v>6242.6279999999842</v>
      </c>
      <c r="M16" s="227">
        <v>2.5780526341035247E-2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506" t="s">
        <v>252</v>
      </c>
      <c r="C18" s="507"/>
      <c r="D18" s="507"/>
      <c r="E18" s="507"/>
      <c r="F18" s="507"/>
      <c r="G18" s="507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0.25305205345583071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0.10849566684256966</v>
      </c>
      <c r="J20" s="94" t="str">
        <f t="shared" ref="J20:J26" si="1">A10</f>
        <v>PE</v>
      </c>
      <c r="K20" s="83">
        <f t="shared" si="0"/>
        <v>599301.13</v>
      </c>
      <c r="L20" s="94" t="str">
        <f t="shared" ref="L20:L26" si="2">A10</f>
        <v>PE</v>
      </c>
      <c r="M20" s="92">
        <f>K20/'6.1, 6.2'!C5</f>
        <v>8.9442060649376903E-2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8.635325401308247E-2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1" t="s">
        <v>54</v>
      </c>
      <c r="B22" s="503">
        <f>SUM(B23,D23,F23)</f>
        <v>1410277.2879999999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8.7136136794955174E-2</v>
      </c>
      <c r="J22" s="94" t="str">
        <f t="shared" si="1"/>
        <v>PSE</v>
      </c>
      <c r="K22" s="83">
        <f t="shared" si="0"/>
        <v>109575.39100000003</v>
      </c>
      <c r="L22" s="94" t="str">
        <f t="shared" si="2"/>
        <v>PSE</v>
      </c>
      <c r="M22" s="92">
        <f>K22/'6.1, 6.2'!E5</f>
        <v>0.125897547066215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2"/>
      <c r="B23" s="417">
        <f>SUM(B24:B27)</f>
        <v>470289.54199999996</v>
      </c>
      <c r="C23" s="421">
        <v>0.1214053377006743</v>
      </c>
      <c r="D23" s="419">
        <f>SUM(D24:D27)</f>
        <v>474160.50400000002</v>
      </c>
      <c r="E23" s="421">
        <v>0.12025219748141618</v>
      </c>
      <c r="F23" s="419">
        <f>SUM(F24:F27)</f>
        <v>465827.24200000003</v>
      </c>
      <c r="G23" s="421">
        <v>0.11835673335283803</v>
      </c>
      <c r="H23" s="75"/>
      <c r="I23" s="75"/>
      <c r="J23" s="94" t="str">
        <f t="shared" si="1"/>
        <v>VE</v>
      </c>
      <c r="K23" s="83">
        <f t="shared" si="0"/>
        <v>12558.440000000002</v>
      </c>
      <c r="L23" s="94" t="str">
        <f t="shared" si="2"/>
        <v>VE</v>
      </c>
      <c r="M23" s="92">
        <f>K23/'6.1, 6.2'!F5</f>
        <v>2.7364133047501831E-2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147939.85399999999</v>
      </c>
      <c r="C24" s="225">
        <v>0.2748257518210554</v>
      </c>
      <c r="D24" s="189">
        <v>145091.05300000001</v>
      </c>
      <c r="E24" s="225">
        <v>0.25640670145869526</v>
      </c>
      <c r="F24" s="189">
        <v>137457.42499999999</v>
      </c>
      <c r="G24" s="225">
        <v>0.23024009523763642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162580.42199999999</v>
      </c>
      <c r="C25" s="225">
        <v>0.10718064619004306</v>
      </c>
      <c r="D25" s="191">
        <v>177146.75099999999</v>
      </c>
      <c r="E25" s="225">
        <v>0.10934377224974781</v>
      </c>
      <c r="F25" s="191">
        <v>194988.09</v>
      </c>
      <c r="G25" s="225">
        <v>0.1088421545927889</v>
      </c>
      <c r="H25" s="75"/>
      <c r="I25" s="75"/>
      <c r="J25" s="94" t="str">
        <f t="shared" si="1"/>
        <v>VTE</v>
      </c>
      <c r="K25" s="83">
        <f t="shared" si="0"/>
        <v>15738.928</v>
      </c>
      <c r="L25" s="94" t="str">
        <f t="shared" si="2"/>
        <v>VTE</v>
      </c>
      <c r="M25" s="92">
        <f>K25/'6.1, 6.2'!H5</f>
        <v>0.11579419180769158</v>
      </c>
      <c r="N25" s="85"/>
      <c r="O25" s="93"/>
    </row>
    <row r="26" spans="1:20" x14ac:dyDescent="0.2">
      <c r="A26" s="178" t="s">
        <v>146</v>
      </c>
      <c r="B26" s="188">
        <v>50374.826999999997</v>
      </c>
      <c r="C26" s="225">
        <v>8.6139765317343145E-2</v>
      </c>
      <c r="D26" s="191">
        <v>48330.048999999999</v>
      </c>
      <c r="E26" s="227">
        <v>8.6083017686866006E-2</v>
      </c>
      <c r="F26" s="191">
        <v>46660.93</v>
      </c>
      <c r="G26" s="227">
        <v>8.6868139735490388E-2</v>
      </c>
      <c r="H26" s="75"/>
      <c r="I26" s="75"/>
      <c r="J26" s="94" t="str">
        <f t="shared" si="1"/>
        <v>FVE</v>
      </c>
      <c r="K26" s="83">
        <f t="shared" si="0"/>
        <v>22967.694999999956</v>
      </c>
      <c r="L26" s="94" t="str">
        <f t="shared" si="2"/>
        <v>FVE</v>
      </c>
      <c r="M26" s="92">
        <f>K26/'6.1, 6.2'!I5</f>
        <v>2.7087112079184916E-2</v>
      </c>
      <c r="N26" s="85"/>
      <c r="O26" s="93"/>
    </row>
    <row r="27" spans="1:20" x14ac:dyDescent="0.2">
      <c r="A27" s="178" t="s">
        <v>144</v>
      </c>
      <c r="B27" s="188">
        <v>109394.439</v>
      </c>
      <c r="C27" s="225">
        <v>8.8670104962881122E-2</v>
      </c>
      <c r="D27" s="189">
        <v>103592.651</v>
      </c>
      <c r="E27" s="227">
        <v>8.6640389126627457E-2</v>
      </c>
      <c r="F27" s="189">
        <v>86720.797000000006</v>
      </c>
      <c r="G27" s="227">
        <v>8.5849449733830838E-2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0.12486990547955269</v>
      </c>
      <c r="J32" s="94" t="str">
        <f t="shared" si="5"/>
        <v>PE</v>
      </c>
      <c r="K32" s="77">
        <f t="shared" si="6"/>
        <v>224529.28899999996</v>
      </c>
      <c r="L32" s="77">
        <f t="shared" si="7"/>
        <v>202630.17</v>
      </c>
      <c r="M32" s="77">
        <f t="shared" si="8"/>
        <v>172141.671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9.1422716226041686E-2</v>
      </c>
      <c r="J34" s="94" t="str">
        <f t="shared" si="5"/>
        <v>PSE</v>
      </c>
      <c r="K34" s="77">
        <f t="shared" si="6"/>
        <v>36186.074000000022</v>
      </c>
      <c r="L34" s="77">
        <f t="shared" si="7"/>
        <v>36696.854000000007</v>
      </c>
      <c r="M34" s="77">
        <f t="shared" si="8"/>
        <v>36692.463000000003</v>
      </c>
    </row>
    <row r="35" spans="8:13" ht="12.75" customHeight="1" x14ac:dyDescent="0.2">
      <c r="H35" s="94" t="str">
        <f t="shared" si="3"/>
        <v>VE</v>
      </c>
      <c r="I35" s="95">
        <f t="shared" si="4"/>
        <v>1.6177276350451686E-2</v>
      </c>
      <c r="J35" s="94" t="str">
        <f t="shared" si="5"/>
        <v>VE</v>
      </c>
      <c r="K35" s="77">
        <f t="shared" si="6"/>
        <v>5272.6090000000013</v>
      </c>
      <c r="L35" s="77">
        <f t="shared" si="7"/>
        <v>2834.3060000000009</v>
      </c>
      <c r="M35" s="77">
        <f t="shared" si="8"/>
        <v>4451.5249999999996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8.3687641953008193E-2</v>
      </c>
      <c r="J37" s="94" t="str">
        <f t="shared" si="5"/>
        <v>VTE</v>
      </c>
      <c r="K37" s="77">
        <f t="shared" si="6"/>
        <v>5685.1289999999999</v>
      </c>
      <c r="L37" s="77">
        <f t="shared" si="7"/>
        <v>5230.4529999999995</v>
      </c>
      <c r="M37" s="77">
        <f t="shared" si="8"/>
        <v>4823.3460000000005</v>
      </c>
    </row>
    <row r="38" spans="8:13" ht="12.75" customHeight="1" x14ac:dyDescent="0.2">
      <c r="H38" s="94" t="str">
        <f t="shared" si="3"/>
        <v>FVE</v>
      </c>
      <c r="I38" s="95">
        <f t="shared" si="4"/>
        <v>2.9366268945414799E-2</v>
      </c>
      <c r="J38" s="94" t="str">
        <f t="shared" si="5"/>
        <v>FVE</v>
      </c>
      <c r="K38" s="77">
        <f t="shared" si="6"/>
        <v>9384.3169999999736</v>
      </c>
      <c r="L38" s="77">
        <f t="shared" si="7"/>
        <v>7340.7499999999991</v>
      </c>
      <c r="M38" s="77">
        <f t="shared" si="8"/>
        <v>6242.6279999999842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346</v>
      </c>
      <c r="M1" s="53" t="str">
        <f>Titulní!A35</f>
        <v>II. čtvrtletí 2020</v>
      </c>
    </row>
    <row r="2" spans="1:24" ht="6" customHeight="1" x14ac:dyDescent="0.2">
      <c r="A2" s="333"/>
    </row>
    <row r="3" spans="1:24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4" ht="13.5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4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4" t="s">
        <v>54</v>
      </c>
      <c r="B7" s="451">
        <f>F8</f>
        <v>1040.9141299999999</v>
      </c>
      <c r="C7" s="452"/>
      <c r="D7" s="452"/>
      <c r="E7" s="452"/>
      <c r="F7" s="452"/>
      <c r="G7" s="453"/>
      <c r="H7" s="451">
        <f>SUM(H8,J8,L8)</f>
        <v>342818.83800000005</v>
      </c>
      <c r="I7" s="452"/>
      <c r="J7" s="452"/>
      <c r="K7" s="452"/>
      <c r="L7" s="452"/>
      <c r="M7" s="452"/>
      <c r="N7" s="80"/>
    </row>
    <row r="8" spans="1:24" x14ac:dyDescent="0.2">
      <c r="A8" s="505"/>
      <c r="B8" s="417">
        <f>SUM(B9:B16)</f>
        <v>1040.4156099999998</v>
      </c>
      <c r="C8" s="418">
        <v>4.7783901991370836E-2</v>
      </c>
      <c r="D8" s="419">
        <f>SUM(D9:D16)</f>
        <v>1041.0769600000001</v>
      </c>
      <c r="E8" s="418">
        <v>4.78137582487769E-2</v>
      </c>
      <c r="F8" s="419">
        <f>SUM(F9:F16)</f>
        <v>1040.9141299999999</v>
      </c>
      <c r="G8" s="420">
        <v>4.7820761845300798E-2</v>
      </c>
      <c r="H8" s="417">
        <f>SUM(H9:H16)</f>
        <v>154463.73000000004</v>
      </c>
      <c r="I8" s="418">
        <v>2.7503356720899475E-2</v>
      </c>
      <c r="J8" s="419">
        <f>SUM(J9:J16)</f>
        <v>122515.55900000001</v>
      </c>
      <c r="K8" s="418">
        <v>2.0273696567297075E-2</v>
      </c>
      <c r="L8" s="419">
        <f>SUM(L9:L16)</f>
        <v>65839.549000000014</v>
      </c>
      <c r="M8" s="418">
        <v>1.0762906063203221E-2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111.80600000000001</v>
      </c>
      <c r="C10" s="225">
        <v>1.0636198921634829E-2</v>
      </c>
      <c r="D10" s="191">
        <v>111.60600000000001</v>
      </c>
      <c r="E10" s="225">
        <v>1.0617374761193262E-2</v>
      </c>
      <c r="F10" s="191">
        <v>111.60600000000001</v>
      </c>
      <c r="G10" s="226">
        <v>1.0617425264384412E-2</v>
      </c>
      <c r="H10" s="188">
        <v>21474.918999999998</v>
      </c>
      <c r="I10" s="225">
        <v>8.9144232714984395E-3</v>
      </c>
      <c r="J10" s="191">
        <v>15032.941000000001</v>
      </c>
      <c r="K10" s="225">
        <v>7.2606142867381622E-3</v>
      </c>
      <c r="L10" s="191">
        <v>6907.5560000000005</v>
      </c>
      <c r="M10" s="225">
        <v>3.1101757567301067E-3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114.44899999999994</v>
      </c>
      <c r="C12" s="225">
        <v>0.12093881889980121</v>
      </c>
      <c r="D12" s="191">
        <v>115.47899999999994</v>
      </c>
      <c r="E12" s="225">
        <v>0.12177424117160753</v>
      </c>
      <c r="F12" s="191">
        <v>115.47899999999994</v>
      </c>
      <c r="G12" s="226">
        <v>0.12186072426925681</v>
      </c>
      <c r="H12" s="188">
        <v>23426.176000000014</v>
      </c>
      <c r="I12" s="225">
        <v>7.7318988411054571E-2</v>
      </c>
      <c r="J12" s="191">
        <v>23056.574999999986</v>
      </c>
      <c r="K12" s="225">
        <v>7.8174421738581953E-2</v>
      </c>
      <c r="L12" s="191">
        <v>20587.359999999993</v>
      </c>
      <c r="M12" s="225">
        <v>7.5567918471559345E-2</v>
      </c>
      <c r="N12" s="83"/>
      <c r="O12" s="92"/>
      <c r="X12" s="77"/>
    </row>
    <row r="13" spans="1:24" x14ac:dyDescent="0.2">
      <c r="A13" s="204" t="s">
        <v>43</v>
      </c>
      <c r="B13" s="188">
        <v>12.82853999999999</v>
      </c>
      <c r="C13" s="225">
        <v>1.1730555436250333E-2</v>
      </c>
      <c r="D13" s="191">
        <v>12.82853999999999</v>
      </c>
      <c r="E13" s="225">
        <v>1.1730936241012626E-2</v>
      </c>
      <c r="F13" s="191">
        <v>12.75353999999999</v>
      </c>
      <c r="G13" s="226">
        <v>1.167159066502269E-2</v>
      </c>
      <c r="H13" s="188">
        <v>3368.0119999999993</v>
      </c>
      <c r="I13" s="225">
        <v>2.4364859108497734E-2</v>
      </c>
      <c r="J13" s="191">
        <v>2568.1749999999997</v>
      </c>
      <c r="K13" s="225">
        <v>2.3275939997047936E-2</v>
      </c>
      <c r="L13" s="191">
        <v>3857.2609999999972</v>
      </c>
      <c r="M13" s="225">
        <v>1.8335640281228281E-2</v>
      </c>
      <c r="N13" s="83"/>
      <c r="O13" s="92"/>
      <c r="X13" s="77"/>
    </row>
    <row r="14" spans="1:24" x14ac:dyDescent="0.2">
      <c r="A14" s="204" t="s">
        <v>44</v>
      </c>
      <c r="B14" s="188">
        <v>650</v>
      </c>
      <c r="C14" s="225">
        <v>0.55484421681604779</v>
      </c>
      <c r="D14" s="191">
        <v>650</v>
      </c>
      <c r="E14" s="225">
        <v>0.55484421681604779</v>
      </c>
      <c r="F14" s="191">
        <v>650</v>
      </c>
      <c r="G14" s="226">
        <v>0.55484421681604779</v>
      </c>
      <c r="H14" s="188">
        <v>82338.3</v>
      </c>
      <c r="I14" s="225">
        <v>0.59802334459994622</v>
      </c>
      <c r="J14" s="191">
        <v>60549.23</v>
      </c>
      <c r="K14" s="225">
        <v>0.51462230109892593</v>
      </c>
      <c r="L14" s="191">
        <v>15021.56</v>
      </c>
      <c r="M14" s="225">
        <v>0.24660064628269254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45.891999999999996</v>
      </c>
      <c r="C15" s="225">
        <v>0.13520835291348185</v>
      </c>
      <c r="D15" s="191">
        <v>45.891999999999996</v>
      </c>
      <c r="E15" s="227">
        <v>0.13520835291348185</v>
      </c>
      <c r="F15" s="191">
        <v>45.891999999999996</v>
      </c>
      <c r="G15" s="228">
        <v>0.13520835291348185</v>
      </c>
      <c r="H15" s="188">
        <v>6680.1590000000006</v>
      </c>
      <c r="I15" s="225">
        <v>0.13640170931776505</v>
      </c>
      <c r="J15" s="191">
        <v>6720.5770000000011</v>
      </c>
      <c r="K15" s="227">
        <v>0.1446478083067978</v>
      </c>
      <c r="L15" s="191">
        <v>7045.7179999999998</v>
      </c>
      <c r="M15" s="227">
        <v>0.17402957830841714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105.44006999999998</v>
      </c>
      <c r="C16" s="225">
        <v>5.1255250907144133E-2</v>
      </c>
      <c r="D16" s="189">
        <v>105.27141999999998</v>
      </c>
      <c r="E16" s="227">
        <v>5.1210475108053356E-2</v>
      </c>
      <c r="F16" s="189">
        <v>105.18358999999997</v>
      </c>
      <c r="G16" s="228">
        <v>5.129264238692649E-2</v>
      </c>
      <c r="H16" s="188">
        <v>17176.164000000026</v>
      </c>
      <c r="I16" s="225">
        <v>5.2891227169020526E-2</v>
      </c>
      <c r="J16" s="189">
        <v>14588.061000000002</v>
      </c>
      <c r="K16" s="227">
        <v>5.1909353837143478E-2</v>
      </c>
      <c r="L16" s="189">
        <v>12420.094000000016</v>
      </c>
      <c r="M16" s="227">
        <v>5.1291949564371768E-2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506" t="s">
        <v>252</v>
      </c>
      <c r="C18" s="507"/>
      <c r="D18" s="507"/>
      <c r="E18" s="507"/>
      <c r="F18" s="507"/>
      <c r="G18" s="507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5.4197961111809745E-2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6.8885727387436674E-2</v>
      </c>
      <c r="J20" s="94" t="str">
        <f t="shared" ref="J20:J26" si="1">A10</f>
        <v>PE</v>
      </c>
      <c r="K20" s="83">
        <f t="shared" si="0"/>
        <v>43415.415999999997</v>
      </c>
      <c r="L20" s="94" t="str">
        <f t="shared" ref="L20:L26" si="2">A10</f>
        <v>PE</v>
      </c>
      <c r="M20" s="92">
        <f>K20/'6.1, 6.2'!C5</f>
        <v>6.4794876508741574E-3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4.7775386480117241E-2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1" t="s">
        <v>54</v>
      </c>
      <c r="B22" s="503">
        <f>SUM(B23,D23,F23)</f>
        <v>693538.9549127369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5.2743764747866968E-2</v>
      </c>
      <c r="J22" s="94" t="str">
        <f t="shared" si="1"/>
        <v>PSE</v>
      </c>
      <c r="K22" s="83">
        <f t="shared" si="0"/>
        <v>67070.111000000004</v>
      </c>
      <c r="L22" s="94" t="str">
        <f t="shared" si="2"/>
        <v>PSE</v>
      </c>
      <c r="M22" s="92">
        <f>K22/'6.1, 6.2'!E5</f>
        <v>7.7060755880476506E-2</v>
      </c>
      <c r="N22" s="85"/>
      <c r="O22" s="75"/>
    </row>
    <row r="23" spans="1:15" x14ac:dyDescent="0.2">
      <c r="A23" s="502"/>
      <c r="B23" s="417">
        <f>SUM(B24:B27)</f>
        <v>228505.77318925009</v>
      </c>
      <c r="C23" s="421">
        <v>5.8988810260625774E-2</v>
      </c>
      <c r="D23" s="419">
        <f>SUM(D24:D27)</f>
        <v>232498.01054786504</v>
      </c>
      <c r="E23" s="421">
        <v>5.8963993083739098E-2</v>
      </c>
      <c r="F23" s="419">
        <f>SUM(F24:F27)</f>
        <v>232535.1711756218</v>
      </c>
      <c r="G23" s="421">
        <v>5.9082210674981553E-2</v>
      </c>
      <c r="H23" s="75"/>
      <c r="I23" s="75"/>
      <c r="J23" s="94" t="str">
        <f t="shared" si="1"/>
        <v>VE</v>
      </c>
      <c r="K23" s="83">
        <f t="shared" si="0"/>
        <v>9793.4479999999967</v>
      </c>
      <c r="L23" s="94" t="str">
        <f t="shared" si="2"/>
        <v>VE</v>
      </c>
      <c r="M23" s="92">
        <f>K23/'6.1, 6.2'!F5</f>
        <v>2.1339371296577488E-2</v>
      </c>
      <c r="N23" s="85"/>
      <c r="O23" s="75"/>
    </row>
    <row r="24" spans="1:15" x14ac:dyDescent="0.2">
      <c r="A24" s="178" t="s">
        <v>8</v>
      </c>
      <c r="B24" s="188">
        <v>31098.260999999999</v>
      </c>
      <c r="C24" s="225">
        <v>5.7770794877575082E-2</v>
      </c>
      <c r="D24" s="189">
        <v>30578.351999999999</v>
      </c>
      <c r="E24" s="225">
        <v>5.4038441449335235E-2</v>
      </c>
      <c r="F24" s="189">
        <v>30524.14</v>
      </c>
      <c r="G24" s="225">
        <v>5.1127692088273495E-2</v>
      </c>
      <c r="H24" s="75"/>
      <c r="I24" s="75"/>
      <c r="J24" s="94" t="str">
        <f t="shared" si="1"/>
        <v>PVE</v>
      </c>
      <c r="K24" s="83">
        <f t="shared" si="0"/>
        <v>157909.09</v>
      </c>
      <c r="L24" s="94" t="str">
        <f t="shared" si="2"/>
        <v>PVE</v>
      </c>
      <c r="M24" s="92">
        <f>K24/'6.1, 6.2'!G5</f>
        <v>0.49930746026117689</v>
      </c>
      <c r="N24" s="85"/>
      <c r="O24" s="93"/>
    </row>
    <row r="25" spans="1:15" x14ac:dyDescent="0.2">
      <c r="A25" s="178" t="s">
        <v>9</v>
      </c>
      <c r="B25" s="188">
        <v>103630.32721753091</v>
      </c>
      <c r="C25" s="225">
        <v>6.8317976416991763E-2</v>
      </c>
      <c r="D25" s="191">
        <v>112094.68668293429</v>
      </c>
      <c r="E25" s="225">
        <v>6.9190407511711044E-2</v>
      </c>
      <c r="F25" s="191">
        <v>123774.7182903794</v>
      </c>
      <c r="G25" s="225">
        <v>6.9090922542194094E-2</v>
      </c>
      <c r="H25" s="75"/>
      <c r="I25" s="75"/>
      <c r="J25" s="94" t="str">
        <f t="shared" si="1"/>
        <v>VTE</v>
      </c>
      <c r="K25" s="83">
        <f t="shared" si="0"/>
        <v>20446.454000000002</v>
      </c>
      <c r="L25" s="94" t="str">
        <f t="shared" si="2"/>
        <v>VTE</v>
      </c>
      <c r="M25" s="92">
        <f>K25/'6.1, 6.2'!H5</f>
        <v>0.15042832753686547</v>
      </c>
      <c r="N25" s="85"/>
      <c r="O25" s="93"/>
    </row>
    <row r="26" spans="1:15" x14ac:dyDescent="0.2">
      <c r="A26" s="178" t="s">
        <v>146</v>
      </c>
      <c r="B26" s="188">
        <v>27823.451612888763</v>
      </c>
      <c r="C26" s="225">
        <v>4.7577445620859221E-2</v>
      </c>
      <c r="D26" s="191">
        <v>26793.351096055241</v>
      </c>
      <c r="E26" s="227">
        <v>4.7722950090369948E-2</v>
      </c>
      <c r="F26" s="191">
        <v>25807.584791167992</v>
      </c>
      <c r="G26" s="227">
        <v>4.8045696514722222E-2</v>
      </c>
      <c r="H26" s="75"/>
      <c r="I26" s="75"/>
      <c r="J26" s="94" t="str">
        <f t="shared" si="1"/>
        <v>FVE</v>
      </c>
      <c r="K26" s="83">
        <f t="shared" si="0"/>
        <v>44184.319000000047</v>
      </c>
      <c r="L26" s="94" t="str">
        <f t="shared" si="2"/>
        <v>FVE</v>
      </c>
      <c r="M26" s="92">
        <f>K26/'6.1, 6.2'!I5</f>
        <v>5.2109086301235848E-2</v>
      </c>
      <c r="N26" s="85"/>
      <c r="O26" s="93"/>
    </row>
    <row r="27" spans="1:15" x14ac:dyDescent="0.2">
      <c r="A27" s="178" t="s">
        <v>144</v>
      </c>
      <c r="B27" s="188">
        <v>65953.733358830403</v>
      </c>
      <c r="C27" s="225">
        <v>5.345906531520643E-2</v>
      </c>
      <c r="D27" s="189">
        <v>63031.620768875495</v>
      </c>
      <c r="E27" s="227">
        <v>5.2716907019759403E-2</v>
      </c>
      <c r="F27" s="189">
        <v>52428.728094074424</v>
      </c>
      <c r="G27" s="227">
        <v>5.1901938321910562E-2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1.0617425264384412E-2</v>
      </c>
      <c r="J32" s="94" t="str">
        <f t="shared" si="5"/>
        <v>PE</v>
      </c>
      <c r="K32" s="77">
        <f t="shared" si="6"/>
        <v>21474.918999999998</v>
      </c>
      <c r="L32" s="77">
        <f t="shared" si="7"/>
        <v>15032.941000000001</v>
      </c>
      <c r="M32" s="77">
        <f t="shared" si="8"/>
        <v>6907.5560000000005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0.12186072426925681</v>
      </c>
      <c r="J34" s="94" t="str">
        <f t="shared" si="5"/>
        <v>PSE</v>
      </c>
      <c r="K34" s="77">
        <f t="shared" si="6"/>
        <v>23426.176000000014</v>
      </c>
      <c r="L34" s="77">
        <f t="shared" si="7"/>
        <v>23056.574999999986</v>
      </c>
      <c r="M34" s="77">
        <f t="shared" si="8"/>
        <v>20587.359999999993</v>
      </c>
    </row>
    <row r="35" spans="8:13" ht="13.5" customHeight="1" x14ac:dyDescent="0.2">
      <c r="H35" s="94" t="str">
        <f t="shared" si="3"/>
        <v>VE</v>
      </c>
      <c r="I35" s="95">
        <f t="shared" si="4"/>
        <v>1.167159066502269E-2</v>
      </c>
      <c r="J35" s="94" t="str">
        <f t="shared" si="5"/>
        <v>VE</v>
      </c>
      <c r="K35" s="77">
        <f t="shared" si="6"/>
        <v>3368.0119999999993</v>
      </c>
      <c r="L35" s="77">
        <f t="shared" si="7"/>
        <v>2568.1749999999997</v>
      </c>
      <c r="M35" s="77">
        <f t="shared" si="8"/>
        <v>3857.2609999999972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82338.3</v>
      </c>
      <c r="L36" s="77">
        <f t="shared" si="7"/>
        <v>60549.23</v>
      </c>
      <c r="M36" s="77">
        <f t="shared" si="8"/>
        <v>15021.56</v>
      </c>
    </row>
    <row r="37" spans="8:13" ht="12.75" customHeight="1" x14ac:dyDescent="0.2">
      <c r="H37" s="94" t="str">
        <f t="shared" si="3"/>
        <v>VTE</v>
      </c>
      <c r="I37" s="95">
        <f t="shared" si="4"/>
        <v>0.13520835291348185</v>
      </c>
      <c r="J37" s="94" t="str">
        <f t="shared" si="5"/>
        <v>VTE</v>
      </c>
      <c r="K37" s="77">
        <f t="shared" si="6"/>
        <v>6680.1590000000006</v>
      </c>
      <c r="L37" s="77">
        <f t="shared" si="7"/>
        <v>6720.5770000000011</v>
      </c>
      <c r="M37" s="77">
        <f t="shared" si="8"/>
        <v>7045.7179999999998</v>
      </c>
    </row>
    <row r="38" spans="8:13" ht="12.75" customHeight="1" x14ac:dyDescent="0.2">
      <c r="H38" s="94" t="str">
        <f t="shared" si="3"/>
        <v>FVE</v>
      </c>
      <c r="I38" s="95">
        <f t="shared" si="4"/>
        <v>5.129264238692649E-2</v>
      </c>
      <c r="J38" s="94" t="str">
        <f t="shared" si="5"/>
        <v>FVE</v>
      </c>
      <c r="K38" s="77">
        <f t="shared" si="6"/>
        <v>17176.164000000026</v>
      </c>
      <c r="L38" s="77">
        <f t="shared" si="7"/>
        <v>14588.061000000002</v>
      </c>
      <c r="M38" s="77">
        <f t="shared" si="8"/>
        <v>12420.094000000016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1" ht="13.5" customHeight="1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1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4" t="s">
        <v>54</v>
      </c>
      <c r="B7" s="451">
        <f>F8</f>
        <v>1472.2086299999999</v>
      </c>
      <c r="C7" s="452"/>
      <c r="D7" s="452"/>
      <c r="E7" s="452"/>
      <c r="F7" s="452"/>
      <c r="G7" s="453"/>
      <c r="H7" s="451">
        <f>SUM(H8,J8,L8)</f>
        <v>614475.75099999993</v>
      </c>
      <c r="I7" s="452"/>
      <c r="J7" s="452"/>
      <c r="K7" s="452"/>
      <c r="L7" s="452"/>
      <c r="M7" s="452"/>
      <c r="N7" s="80"/>
    </row>
    <row r="8" spans="1:21" x14ac:dyDescent="0.2">
      <c r="A8" s="505"/>
      <c r="B8" s="417">
        <f>SUM(B9:B16)</f>
        <v>1472.7511999999997</v>
      </c>
      <c r="C8" s="418">
        <v>6.7640083753139568E-2</v>
      </c>
      <c r="D8" s="419">
        <f>SUM(D9:D16)</f>
        <v>1472.6177399999997</v>
      </c>
      <c r="E8" s="418">
        <v>6.763322147982237E-2</v>
      </c>
      <c r="F8" s="419">
        <f>SUM(F9:F16)</f>
        <v>1472.2086299999999</v>
      </c>
      <c r="G8" s="420">
        <v>6.7634914593604906E-2</v>
      </c>
      <c r="H8" s="417">
        <f>SUM(H9:H16)</f>
        <v>157011.89899999998</v>
      </c>
      <c r="I8" s="418">
        <v>2.795707618625316E-2</v>
      </c>
      <c r="J8" s="419">
        <f>SUM(J9:J16)</f>
        <v>136835.38399999999</v>
      </c>
      <c r="K8" s="418">
        <v>2.2643320387458518E-2</v>
      </c>
      <c r="L8" s="419">
        <f>SUM(L9:L16)</f>
        <v>320628.46799999994</v>
      </c>
      <c r="M8" s="418">
        <v>5.2413695638661779E-2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1273.7099999999998</v>
      </c>
      <c r="C10" s="225">
        <v>0.1211691047750165</v>
      </c>
      <c r="D10" s="191">
        <v>1273.7099999999998</v>
      </c>
      <c r="E10" s="225">
        <v>0.1211714102026725</v>
      </c>
      <c r="F10" s="191">
        <v>1273.7099999999998</v>
      </c>
      <c r="G10" s="226">
        <v>0.12117198657329414</v>
      </c>
      <c r="H10" s="188">
        <v>109961.67300000001</v>
      </c>
      <c r="I10" s="225">
        <v>4.564603464926232E-2</v>
      </c>
      <c r="J10" s="191">
        <v>93037.172999999995</v>
      </c>
      <c r="K10" s="225">
        <v>4.4935121310030413E-2</v>
      </c>
      <c r="L10" s="191">
        <v>274440.45</v>
      </c>
      <c r="M10" s="225">
        <v>0.12356874620431611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55.644000000000005</v>
      </c>
      <c r="C12" s="225">
        <v>5.8799287358216698E-2</v>
      </c>
      <c r="D12" s="191">
        <v>55.644000000000005</v>
      </c>
      <c r="E12" s="225">
        <v>5.8677386154650915E-2</v>
      </c>
      <c r="F12" s="191">
        <v>55.844000000000008</v>
      </c>
      <c r="G12" s="226">
        <v>5.893011098201735E-2</v>
      </c>
      <c r="H12" s="188">
        <v>27377.236999999994</v>
      </c>
      <c r="I12" s="225">
        <v>9.0359616111895191E-2</v>
      </c>
      <c r="J12" s="191">
        <v>27507.819</v>
      </c>
      <c r="K12" s="225">
        <v>9.3266577694847516E-2</v>
      </c>
      <c r="L12" s="191">
        <v>25615.919999999998</v>
      </c>
      <c r="M12" s="225">
        <v>9.4025739780816339E-2</v>
      </c>
      <c r="N12" s="83"/>
      <c r="O12" s="92"/>
    </row>
    <row r="13" spans="1:21" x14ac:dyDescent="0.2">
      <c r="A13" s="204" t="s">
        <v>43</v>
      </c>
      <c r="B13" s="188">
        <v>29.746000000000013</v>
      </c>
      <c r="C13" s="225">
        <v>2.7200063452793757E-2</v>
      </c>
      <c r="D13" s="191">
        <v>29.746000000000013</v>
      </c>
      <c r="E13" s="225">
        <v>2.7200946438578514E-2</v>
      </c>
      <c r="F13" s="191">
        <v>29.716000000000012</v>
      </c>
      <c r="G13" s="226">
        <v>2.7195036687995229E-2</v>
      </c>
      <c r="H13" s="188">
        <v>3806.873</v>
      </c>
      <c r="I13" s="225">
        <v>2.7539665621424188E-2</v>
      </c>
      <c r="J13" s="191">
        <v>2936.7930000000001</v>
      </c>
      <c r="K13" s="225">
        <v>2.6616806740876464E-2</v>
      </c>
      <c r="L13" s="191">
        <v>9409.9409999999953</v>
      </c>
      <c r="M13" s="225">
        <v>4.4730520761644486E-2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19.2</v>
      </c>
      <c r="C15" s="225">
        <v>5.6567601672161856E-2</v>
      </c>
      <c r="D15" s="191">
        <v>19.2</v>
      </c>
      <c r="E15" s="227">
        <v>5.6567601672161856E-2</v>
      </c>
      <c r="F15" s="191">
        <v>19.2</v>
      </c>
      <c r="G15" s="228">
        <v>5.6567601672161856E-2</v>
      </c>
      <c r="H15" s="188">
        <v>1190.789</v>
      </c>
      <c r="I15" s="225">
        <v>2.4314639073230459E-2</v>
      </c>
      <c r="J15" s="191">
        <v>1098.7600000000002</v>
      </c>
      <c r="K15" s="227">
        <v>2.3648747102395697E-2</v>
      </c>
      <c r="L15" s="191">
        <v>969.2410000000001</v>
      </c>
      <c r="M15" s="227">
        <v>2.3940299982092468E-2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94.451199999999758</v>
      </c>
      <c r="C16" s="225">
        <v>4.5913474398118673E-2</v>
      </c>
      <c r="D16" s="189">
        <v>94.317739999999745</v>
      </c>
      <c r="E16" s="227">
        <v>4.5881933353970492E-2</v>
      </c>
      <c r="F16" s="189">
        <v>93.738629999999731</v>
      </c>
      <c r="G16" s="228">
        <v>4.5711522362284908E-2</v>
      </c>
      <c r="H16" s="188">
        <v>14675.327000000001</v>
      </c>
      <c r="I16" s="225">
        <v>4.5190302918431575E-2</v>
      </c>
      <c r="J16" s="189">
        <v>12254.839</v>
      </c>
      <c r="K16" s="227">
        <v>4.3606945012652845E-2</v>
      </c>
      <c r="L16" s="189">
        <v>10192.915999999994</v>
      </c>
      <c r="M16" s="227">
        <v>4.209424931774889E-2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506" t="s">
        <v>252</v>
      </c>
      <c r="C18" s="507"/>
      <c r="D18" s="507"/>
      <c r="E18" s="507"/>
      <c r="F18" s="507"/>
      <c r="G18" s="507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4.171732775297813E-2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4.1410440345594872E-2</v>
      </c>
      <c r="J20" s="94" t="str">
        <f t="shared" ref="J20:J26" si="1">A10</f>
        <v>PE</v>
      </c>
      <c r="K20" s="83">
        <f t="shared" si="0"/>
        <v>477439.29600000003</v>
      </c>
      <c r="L20" s="94" t="str">
        <f t="shared" ref="L20:L26" si="2">A10</f>
        <v>PE</v>
      </c>
      <c r="M20" s="92">
        <f>K20/'6.1, 6.2'!C5</f>
        <v>7.1254920659381729E-2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5.1053728171615187E-2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1" t="s">
        <v>54</v>
      </c>
      <c r="B22" s="503">
        <f>SUM(B23,D23,F23)</f>
        <v>522983.23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4.7094152204347414E-2</v>
      </c>
      <c r="J22" s="94" t="str">
        <f t="shared" si="1"/>
        <v>PSE</v>
      </c>
      <c r="K22" s="83">
        <f t="shared" si="0"/>
        <v>80500.975999999995</v>
      </c>
      <c r="L22" s="94" t="str">
        <f t="shared" si="2"/>
        <v>PSE</v>
      </c>
      <c r="M22" s="92">
        <f>K22/'6.1, 6.2'!E5</f>
        <v>9.2492258730212884E-2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2"/>
      <c r="B23" s="417">
        <f>SUM(B24:B27)</f>
        <v>173548.91</v>
      </c>
      <c r="C23" s="421">
        <v>4.4801685226787229E-2</v>
      </c>
      <c r="D23" s="419">
        <f>SUM(D24:D27)</f>
        <v>173681.92800000001</v>
      </c>
      <c r="E23" s="421">
        <v>4.4047602718106413E-2</v>
      </c>
      <c r="F23" s="419">
        <f>SUM(F24:F27)</f>
        <v>175752.39199999999</v>
      </c>
      <c r="G23" s="421">
        <v>4.4654921654555063E-2</v>
      </c>
      <c r="H23" s="75"/>
      <c r="I23" s="75"/>
      <c r="J23" s="94" t="str">
        <f t="shared" si="1"/>
        <v>VE</v>
      </c>
      <c r="K23" s="83">
        <f t="shared" si="0"/>
        <v>16153.606999999996</v>
      </c>
      <c r="L23" s="94" t="str">
        <f t="shared" si="2"/>
        <v>VE</v>
      </c>
      <c r="M23" s="92">
        <f>K23/'6.1, 6.2'!F5</f>
        <v>3.5197799340129565E-2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23091.062999999998</v>
      </c>
      <c r="C24" s="225">
        <v>4.2895937624234472E-2</v>
      </c>
      <c r="D24" s="189">
        <v>22417.502</v>
      </c>
      <c r="E24" s="225">
        <v>3.9616486502194612E-2</v>
      </c>
      <c r="F24" s="189">
        <v>25460.323</v>
      </c>
      <c r="G24" s="225">
        <v>4.2645838828284363E-2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61551.25</v>
      </c>
      <c r="C25" s="225">
        <v>4.0577473398395333E-2</v>
      </c>
      <c r="D25" s="191">
        <v>66702.413</v>
      </c>
      <c r="E25" s="225">
        <v>4.117204190541783E-2</v>
      </c>
      <c r="F25" s="191">
        <v>75835.543000000005</v>
      </c>
      <c r="G25" s="225">
        <v>4.2331323389208496E-2</v>
      </c>
      <c r="H25" s="75"/>
      <c r="I25" s="75"/>
      <c r="J25" s="94" t="str">
        <f t="shared" si="1"/>
        <v>VTE</v>
      </c>
      <c r="K25" s="83">
        <f t="shared" si="0"/>
        <v>3258.79</v>
      </c>
      <c r="L25" s="94" t="str">
        <f t="shared" si="2"/>
        <v>VTE</v>
      </c>
      <c r="M25" s="92">
        <f>K25/'6.1, 6.2'!H5</f>
        <v>2.3975518175125221E-2</v>
      </c>
      <c r="N25" s="85"/>
      <c r="O25" s="93"/>
    </row>
    <row r="26" spans="1:20" x14ac:dyDescent="0.2">
      <c r="A26" s="178" t="s">
        <v>146</v>
      </c>
      <c r="B26" s="188">
        <v>29782.580999999998</v>
      </c>
      <c r="C26" s="225">
        <v>5.0927510637103782E-2</v>
      </c>
      <c r="D26" s="191">
        <v>28573.668000000001</v>
      </c>
      <c r="E26" s="227">
        <v>5.0893959735539215E-2</v>
      </c>
      <c r="F26" s="191">
        <v>27586.850999999999</v>
      </c>
      <c r="G26" s="227">
        <v>5.1358136829466383E-2</v>
      </c>
      <c r="H26" s="75"/>
      <c r="I26" s="75"/>
      <c r="J26" s="94" t="str">
        <f t="shared" si="1"/>
        <v>FVE</v>
      </c>
      <c r="K26" s="83">
        <f t="shared" si="0"/>
        <v>37123.081999999995</v>
      </c>
      <c r="L26" s="94" t="str">
        <f t="shared" si="2"/>
        <v>FVE</v>
      </c>
      <c r="M26" s="92">
        <f>K26/'6.1, 6.2'!I5</f>
        <v>4.3781366952964758E-2</v>
      </c>
      <c r="N26" s="85"/>
      <c r="O26" s="93"/>
    </row>
    <row r="27" spans="1:20" x14ac:dyDescent="0.2">
      <c r="A27" s="178" t="s">
        <v>144</v>
      </c>
      <c r="B27" s="188">
        <v>59124.016000000003</v>
      </c>
      <c r="C27" s="225">
        <v>4.7923210288112209E-2</v>
      </c>
      <c r="D27" s="189">
        <v>55988.345000000001</v>
      </c>
      <c r="E27" s="227">
        <v>4.6826217405671632E-2</v>
      </c>
      <c r="F27" s="189">
        <v>46869.675000000003</v>
      </c>
      <c r="G27" s="227">
        <v>4.6398741099594458E-2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0.12117198657329414</v>
      </c>
      <c r="J32" s="94" t="str">
        <f t="shared" si="5"/>
        <v>PE</v>
      </c>
      <c r="K32" s="77">
        <f t="shared" si="6"/>
        <v>109961.67300000001</v>
      </c>
      <c r="L32" s="77">
        <f t="shared" si="7"/>
        <v>93037.172999999995</v>
      </c>
      <c r="M32" s="77">
        <f t="shared" si="8"/>
        <v>274440.45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5.893011098201735E-2</v>
      </c>
      <c r="J34" s="94" t="str">
        <f t="shared" si="5"/>
        <v>PSE</v>
      </c>
      <c r="K34" s="77">
        <f t="shared" si="6"/>
        <v>27377.236999999994</v>
      </c>
      <c r="L34" s="77">
        <f t="shared" si="7"/>
        <v>27507.819</v>
      </c>
      <c r="M34" s="77">
        <f t="shared" si="8"/>
        <v>25615.919999999998</v>
      </c>
    </row>
    <row r="35" spans="8:13" ht="12.75" customHeight="1" x14ac:dyDescent="0.2">
      <c r="H35" s="94" t="str">
        <f t="shared" si="3"/>
        <v>VE</v>
      </c>
      <c r="I35" s="95">
        <f t="shared" si="4"/>
        <v>2.7195036687995229E-2</v>
      </c>
      <c r="J35" s="94" t="str">
        <f t="shared" si="5"/>
        <v>VE</v>
      </c>
      <c r="K35" s="77">
        <f t="shared" si="6"/>
        <v>3806.873</v>
      </c>
      <c r="L35" s="77">
        <f t="shared" si="7"/>
        <v>2936.7930000000001</v>
      </c>
      <c r="M35" s="77">
        <f t="shared" si="8"/>
        <v>9409.9409999999953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5.6567601672161856E-2</v>
      </c>
      <c r="J37" s="94" t="str">
        <f t="shared" si="5"/>
        <v>VTE</v>
      </c>
      <c r="K37" s="77">
        <f t="shared" si="6"/>
        <v>1190.789</v>
      </c>
      <c r="L37" s="77">
        <f t="shared" si="7"/>
        <v>1098.7600000000002</v>
      </c>
      <c r="M37" s="77">
        <f t="shared" si="8"/>
        <v>969.2410000000001</v>
      </c>
    </row>
    <row r="38" spans="8:13" ht="12.75" customHeight="1" x14ac:dyDescent="0.2">
      <c r="H38" s="94" t="str">
        <f t="shared" si="3"/>
        <v>FVE</v>
      </c>
      <c r="I38" s="95">
        <f t="shared" si="4"/>
        <v>4.5711522362284908E-2</v>
      </c>
      <c r="J38" s="94" t="str">
        <f t="shared" si="5"/>
        <v>FVE</v>
      </c>
      <c r="K38" s="77">
        <f t="shared" si="6"/>
        <v>14675.327000000001</v>
      </c>
      <c r="L38" s="77">
        <f t="shared" si="7"/>
        <v>12254.839</v>
      </c>
      <c r="M38" s="77">
        <f t="shared" si="8"/>
        <v>10192.915999999994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348</v>
      </c>
      <c r="M1" s="53" t="str">
        <f>Titulní!A35</f>
        <v>II. čtvrtletí 2020</v>
      </c>
    </row>
    <row r="2" spans="1:24" ht="6" customHeight="1" x14ac:dyDescent="0.2">
      <c r="A2" s="333"/>
    </row>
    <row r="3" spans="1:24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4" ht="13.5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4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4" t="s">
        <v>54</v>
      </c>
      <c r="B7" s="451">
        <f>F8</f>
        <v>562.73395999999855</v>
      </c>
      <c r="C7" s="452"/>
      <c r="D7" s="452"/>
      <c r="E7" s="452"/>
      <c r="F7" s="452"/>
      <c r="G7" s="453"/>
      <c r="H7" s="451">
        <f>SUM(H8,J8,L8)</f>
        <v>329416.19499999995</v>
      </c>
      <c r="I7" s="452"/>
      <c r="J7" s="452"/>
      <c r="K7" s="452"/>
      <c r="L7" s="452"/>
      <c r="M7" s="452"/>
      <c r="N7" s="80"/>
    </row>
    <row r="8" spans="1:24" x14ac:dyDescent="0.2">
      <c r="A8" s="505"/>
      <c r="B8" s="417">
        <f>SUM(B9:B16)</f>
        <v>563.4029199999984</v>
      </c>
      <c r="C8" s="418">
        <v>2.5875803527142461E-2</v>
      </c>
      <c r="D8" s="419">
        <f>SUM(D9:D16)</f>
        <v>563.14069999999845</v>
      </c>
      <c r="E8" s="418">
        <v>2.5863480150254137E-2</v>
      </c>
      <c r="F8" s="419">
        <f>SUM(F9:F16)</f>
        <v>562.73395999999855</v>
      </c>
      <c r="G8" s="420">
        <v>2.585262886519079E-2</v>
      </c>
      <c r="H8" s="417">
        <f>SUM(H9:H16)</f>
        <v>122307.75099999997</v>
      </c>
      <c r="I8" s="418">
        <v>2.177775783016471E-2</v>
      </c>
      <c r="J8" s="419">
        <f>SUM(J9:J16)</f>
        <v>106762.17199999999</v>
      </c>
      <c r="K8" s="418">
        <v>1.7666848991756058E-2</v>
      </c>
      <c r="L8" s="419">
        <f>SUM(L9:L16)</f>
        <v>100346.27199999998</v>
      </c>
      <c r="M8" s="418">
        <v>1.6403780337690941E-2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258.72500000000002</v>
      </c>
      <c r="C10" s="225">
        <v>2.4612727098724318E-2</v>
      </c>
      <c r="D10" s="191">
        <v>258.72500000000002</v>
      </c>
      <c r="E10" s="225">
        <v>2.4613195393524783E-2</v>
      </c>
      <c r="F10" s="191">
        <v>258.72500000000002</v>
      </c>
      <c r="G10" s="226">
        <v>2.461331247000929E-2</v>
      </c>
      <c r="H10" s="188">
        <v>61554.457999999999</v>
      </c>
      <c r="I10" s="225">
        <v>2.5551784053745363E-2</v>
      </c>
      <c r="J10" s="191">
        <v>52178.593000000001</v>
      </c>
      <c r="K10" s="225">
        <v>2.5201232267039155E-2</v>
      </c>
      <c r="L10" s="191">
        <v>48725.358</v>
      </c>
      <c r="M10" s="225">
        <v>2.1938935737849299E-2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67.629000000000005</v>
      </c>
      <c r="C12" s="225">
        <v>7.1463895563741595E-2</v>
      </c>
      <c r="D12" s="191">
        <v>67.629000000000005</v>
      </c>
      <c r="E12" s="225">
        <v>7.1315738412998458E-2</v>
      </c>
      <c r="F12" s="191">
        <v>67.629000000000005</v>
      </c>
      <c r="G12" s="226">
        <v>7.1366386283268593E-2</v>
      </c>
      <c r="H12" s="188">
        <v>20916.469000000005</v>
      </c>
      <c r="I12" s="225">
        <v>6.9035604624979402E-2</v>
      </c>
      <c r="J12" s="191">
        <v>20336.711000000003</v>
      </c>
      <c r="K12" s="225">
        <v>6.8952592589734601E-2</v>
      </c>
      <c r="L12" s="191">
        <v>18916.955999999991</v>
      </c>
      <c r="M12" s="225">
        <v>6.9436537212059987E-2</v>
      </c>
      <c r="N12" s="83"/>
      <c r="O12" s="92"/>
      <c r="X12" s="77"/>
    </row>
    <row r="13" spans="1:24" x14ac:dyDescent="0.2">
      <c r="A13" s="204" t="s">
        <v>43</v>
      </c>
      <c r="B13" s="188">
        <v>20.48429999999999</v>
      </c>
      <c r="C13" s="225">
        <v>1.8731065009953023E-2</v>
      </c>
      <c r="D13" s="191">
        <v>20.401299999999992</v>
      </c>
      <c r="E13" s="225">
        <v>1.8655774510097874E-2</v>
      </c>
      <c r="F13" s="191">
        <v>20.369299999999992</v>
      </c>
      <c r="G13" s="226">
        <v>1.8641266011871743E-2</v>
      </c>
      <c r="H13" s="188">
        <v>7198.9930000000013</v>
      </c>
      <c r="I13" s="225">
        <v>5.2078926728307828E-2</v>
      </c>
      <c r="J13" s="191">
        <v>5725.7389999999987</v>
      </c>
      <c r="K13" s="225">
        <v>5.189364330809125E-2</v>
      </c>
      <c r="L13" s="191">
        <v>7056.8929999999973</v>
      </c>
      <c r="M13" s="225">
        <v>3.3545215517207141E-2</v>
      </c>
      <c r="N13" s="83"/>
      <c r="O13" s="92"/>
      <c r="X13" s="77"/>
    </row>
    <row r="14" spans="1:24" x14ac:dyDescent="0.2">
      <c r="A14" s="204" t="s">
        <v>44</v>
      </c>
      <c r="B14" s="188">
        <v>1.5</v>
      </c>
      <c r="C14" s="225">
        <v>1.2804097311139564E-3</v>
      </c>
      <c r="D14" s="191">
        <v>1.5</v>
      </c>
      <c r="E14" s="225">
        <v>1.2804097311139564E-3</v>
      </c>
      <c r="F14" s="191">
        <v>1.5</v>
      </c>
      <c r="G14" s="226">
        <v>1.2804097311139564E-3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5.3199999999999994</v>
      </c>
      <c r="C15" s="225">
        <v>1.5673939629994846E-2</v>
      </c>
      <c r="D15" s="191">
        <v>5.3199999999999994</v>
      </c>
      <c r="E15" s="227">
        <v>1.5673939629994846E-2</v>
      </c>
      <c r="F15" s="191">
        <v>5.3199999999999994</v>
      </c>
      <c r="G15" s="228">
        <v>1.5673939629994846E-2</v>
      </c>
      <c r="H15" s="188">
        <v>692.04700000000003</v>
      </c>
      <c r="I15" s="225">
        <v>1.4130860317580965E-2</v>
      </c>
      <c r="J15" s="191">
        <v>526.23199999999997</v>
      </c>
      <c r="K15" s="227">
        <v>1.1326156289988613E-2</v>
      </c>
      <c r="L15" s="191">
        <v>510.55799999999999</v>
      </c>
      <c r="M15" s="227">
        <v>1.2610807506344825E-2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209.74461999999841</v>
      </c>
      <c r="C16" s="225">
        <v>0.10195851657271778</v>
      </c>
      <c r="D16" s="189">
        <v>209.56539999999839</v>
      </c>
      <c r="E16" s="227">
        <v>0.10194546345256067</v>
      </c>
      <c r="F16" s="189">
        <v>209.19065999999853</v>
      </c>
      <c r="G16" s="228">
        <v>0.10201155630897421</v>
      </c>
      <c r="H16" s="188">
        <v>31945.783999999971</v>
      </c>
      <c r="I16" s="225">
        <v>9.8371890175038917E-2</v>
      </c>
      <c r="J16" s="189">
        <v>27994.896999999979</v>
      </c>
      <c r="K16" s="227">
        <v>9.9615501608293605E-2</v>
      </c>
      <c r="L16" s="189">
        <v>25136.506999999994</v>
      </c>
      <c r="M16" s="227">
        <v>0.1038076241024002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506" t="s">
        <v>252</v>
      </c>
      <c r="C18" s="507"/>
      <c r="D18" s="507"/>
      <c r="E18" s="507"/>
      <c r="F18" s="507"/>
      <c r="G18" s="507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2.6289643780808093E-2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6.094855945849334E-2</v>
      </c>
      <c r="J20" s="94" t="str">
        <f t="shared" ref="J20:J26" si="1">A10</f>
        <v>PE</v>
      </c>
      <c r="K20" s="83">
        <f t="shared" si="0"/>
        <v>162458.40900000001</v>
      </c>
      <c r="L20" s="94" t="str">
        <f t="shared" ref="L20:L26" si="2">A10</f>
        <v>PE</v>
      </c>
      <c r="M20" s="92">
        <f>K20/'6.1, 6.2'!C5</f>
        <v>2.4245932709620086E-2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5.9970680943232255E-2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1" t="s">
        <v>54</v>
      </c>
      <c r="B22" s="503">
        <f>SUM(B23,D23,F23)</f>
        <v>643062.00100000005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5.7276002056414331E-2</v>
      </c>
      <c r="J22" s="94" t="str">
        <f t="shared" si="1"/>
        <v>PSE</v>
      </c>
      <c r="K22" s="83">
        <f t="shared" si="0"/>
        <v>60170.135999999999</v>
      </c>
      <c r="L22" s="94" t="str">
        <f t="shared" si="2"/>
        <v>PSE</v>
      </c>
      <c r="M22" s="92">
        <f>K22/'6.1, 6.2'!E5</f>
        <v>6.91329728318337E-2</v>
      </c>
      <c r="N22" s="85"/>
      <c r="O22" s="75"/>
    </row>
    <row r="23" spans="1:15" x14ac:dyDescent="0.2">
      <c r="A23" s="502"/>
      <c r="B23" s="417">
        <f>SUM(B24:B27)</f>
        <v>213674.52900000001</v>
      </c>
      <c r="C23" s="421">
        <v>5.5160121658154003E-2</v>
      </c>
      <c r="D23" s="419">
        <f>SUM(D24:D27)</f>
        <v>215371.92600000004</v>
      </c>
      <c r="E23" s="421">
        <v>5.462063406551667E-2</v>
      </c>
      <c r="F23" s="419">
        <f>SUM(F24:F27)</f>
        <v>214015.546</v>
      </c>
      <c r="G23" s="421">
        <v>5.4376770243256919E-2</v>
      </c>
      <c r="H23" s="75"/>
      <c r="I23" s="75"/>
      <c r="J23" s="94" t="str">
        <f t="shared" si="1"/>
        <v>VE</v>
      </c>
      <c r="K23" s="83">
        <f t="shared" si="0"/>
        <v>19981.624999999996</v>
      </c>
      <c r="L23" s="94" t="str">
        <f t="shared" si="2"/>
        <v>VE</v>
      </c>
      <c r="M23" s="92">
        <f>K23/'6.1, 6.2'!F5</f>
        <v>4.3538834839780147E-2</v>
      </c>
      <c r="N23" s="85"/>
      <c r="O23" s="75"/>
    </row>
    <row r="24" spans="1:15" x14ac:dyDescent="0.2">
      <c r="A24" s="178" t="s">
        <v>8</v>
      </c>
      <c r="B24" s="188">
        <v>14942.878000000001</v>
      </c>
      <c r="C24" s="225">
        <v>2.7759170836550297E-2</v>
      </c>
      <c r="D24" s="189">
        <v>14623.865</v>
      </c>
      <c r="E24" s="225">
        <v>2.5843474905563352E-2</v>
      </c>
      <c r="F24" s="189">
        <v>15156.802</v>
      </c>
      <c r="G24" s="225">
        <v>2.538752298013729E-2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91840.551000000007</v>
      </c>
      <c r="C25" s="225">
        <v>6.0545602487300752E-2</v>
      </c>
      <c r="D25" s="191">
        <v>99090.63</v>
      </c>
      <c r="E25" s="225">
        <v>6.1163657914358412E-2</v>
      </c>
      <c r="F25" s="191">
        <v>109450.63099999999</v>
      </c>
      <c r="G25" s="225">
        <v>6.1095231506602753E-2</v>
      </c>
      <c r="H25" s="75"/>
      <c r="I25" s="75"/>
      <c r="J25" s="94" t="str">
        <f t="shared" si="1"/>
        <v>VTE</v>
      </c>
      <c r="K25" s="83">
        <f t="shared" si="0"/>
        <v>1728.837</v>
      </c>
      <c r="L25" s="94" t="str">
        <f t="shared" si="2"/>
        <v>VTE</v>
      </c>
      <c r="M25" s="92">
        <f>K25/'6.1, 6.2'!H5</f>
        <v>1.271937219499537E-2</v>
      </c>
      <c r="N25" s="85"/>
      <c r="O25" s="93"/>
    </row>
    <row r="26" spans="1:15" x14ac:dyDescent="0.2">
      <c r="A26" s="178" t="s">
        <v>146</v>
      </c>
      <c r="B26" s="188">
        <v>34984.353000000003</v>
      </c>
      <c r="C26" s="225">
        <v>5.982241799458865E-2</v>
      </c>
      <c r="D26" s="191">
        <v>33564.294000000002</v>
      </c>
      <c r="E26" s="227">
        <v>5.9783008166392933E-2</v>
      </c>
      <c r="F26" s="191">
        <v>32405.120999999999</v>
      </c>
      <c r="G26" s="227">
        <v>6.0328257048744505E-2</v>
      </c>
      <c r="H26" s="75"/>
      <c r="I26" s="75"/>
      <c r="J26" s="94" t="str">
        <f t="shared" si="1"/>
        <v>FVE</v>
      </c>
      <c r="K26" s="83">
        <f t="shared" si="0"/>
        <v>85077.187999999951</v>
      </c>
      <c r="L26" s="94" t="str">
        <f t="shared" si="2"/>
        <v>FVE</v>
      </c>
      <c r="M26" s="92">
        <f>K26/'6.1, 6.2'!I5</f>
        <v>0.10033637797514679</v>
      </c>
      <c r="N26" s="85"/>
      <c r="O26" s="93"/>
    </row>
    <row r="27" spans="1:15" x14ac:dyDescent="0.2">
      <c r="A27" s="178" t="s">
        <v>144</v>
      </c>
      <c r="B27" s="188">
        <v>71906.747000000003</v>
      </c>
      <c r="C27" s="225">
        <v>5.8284304598237732E-2</v>
      </c>
      <c r="D27" s="189">
        <v>68093.137000000002</v>
      </c>
      <c r="E27" s="227">
        <v>5.6950139122636738E-2</v>
      </c>
      <c r="F27" s="189">
        <v>57002.991999999998</v>
      </c>
      <c r="G27" s="227">
        <v>5.643024125322512E-2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2.461331247000929E-2</v>
      </c>
      <c r="J32" s="94" t="str">
        <f t="shared" si="5"/>
        <v>PE</v>
      </c>
      <c r="K32" s="77">
        <f t="shared" si="6"/>
        <v>61554.457999999999</v>
      </c>
      <c r="L32" s="77">
        <f t="shared" si="7"/>
        <v>52178.593000000001</v>
      </c>
      <c r="M32" s="77">
        <f t="shared" si="8"/>
        <v>48725.358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7.1366386283268593E-2</v>
      </c>
      <c r="J34" s="94" t="str">
        <f t="shared" si="5"/>
        <v>PSE</v>
      </c>
      <c r="K34" s="77">
        <f t="shared" si="6"/>
        <v>20916.469000000005</v>
      </c>
      <c r="L34" s="77">
        <f t="shared" si="7"/>
        <v>20336.711000000003</v>
      </c>
      <c r="M34" s="77">
        <f t="shared" si="8"/>
        <v>18916.955999999991</v>
      </c>
    </row>
    <row r="35" spans="8:13" ht="13.5" customHeight="1" x14ac:dyDescent="0.2">
      <c r="H35" s="94" t="str">
        <f t="shared" si="3"/>
        <v>VE</v>
      </c>
      <c r="I35" s="95">
        <f t="shared" si="4"/>
        <v>1.8641266011871743E-2</v>
      </c>
      <c r="J35" s="94" t="str">
        <f t="shared" si="5"/>
        <v>VE</v>
      </c>
      <c r="K35" s="77">
        <f t="shared" si="6"/>
        <v>7198.9930000000013</v>
      </c>
      <c r="L35" s="77">
        <f t="shared" si="7"/>
        <v>5725.7389999999987</v>
      </c>
      <c r="M35" s="77">
        <f t="shared" si="8"/>
        <v>7056.8929999999973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1.5673939629994846E-2</v>
      </c>
      <c r="J37" s="94" t="str">
        <f t="shared" si="5"/>
        <v>VTE</v>
      </c>
      <c r="K37" s="77">
        <f t="shared" si="6"/>
        <v>692.04700000000003</v>
      </c>
      <c r="L37" s="77">
        <f t="shared" si="7"/>
        <v>526.23199999999997</v>
      </c>
      <c r="M37" s="77">
        <f t="shared" si="8"/>
        <v>510.55799999999999</v>
      </c>
    </row>
    <row r="38" spans="8:13" ht="12.75" customHeight="1" x14ac:dyDescent="0.2">
      <c r="H38" s="94" t="str">
        <f t="shared" si="3"/>
        <v>FVE</v>
      </c>
      <c r="I38" s="95">
        <f t="shared" si="4"/>
        <v>0.10201155630897421</v>
      </c>
      <c r="J38" s="94" t="str">
        <f t="shared" si="5"/>
        <v>FVE</v>
      </c>
      <c r="K38" s="77">
        <f t="shared" si="6"/>
        <v>31945.783999999971</v>
      </c>
      <c r="L38" s="77">
        <f t="shared" si="7"/>
        <v>27994.896999999979</v>
      </c>
      <c r="M38" s="77">
        <f t="shared" si="8"/>
        <v>25136.506999999994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351" customWidth="1"/>
    <col min="9" max="9" width="11.42578125" style="351" customWidth="1"/>
    <col min="10" max="16384" width="9.140625" style="351"/>
  </cols>
  <sheetData>
    <row r="1" spans="1:9" ht="18.75" x14ac:dyDescent="0.2">
      <c r="A1" s="350" t="s">
        <v>356</v>
      </c>
      <c r="I1" s="352"/>
    </row>
    <row r="2" spans="1:9" s="115" customFormat="1" ht="6" customHeight="1" x14ac:dyDescent="0.25">
      <c r="A2" s="353"/>
    </row>
    <row r="3" spans="1:9" ht="12.75" customHeight="1" x14ac:dyDescent="0.2">
      <c r="A3" s="446" t="s">
        <v>423</v>
      </c>
      <c r="B3" s="446"/>
      <c r="C3" s="446"/>
      <c r="D3" s="446"/>
      <c r="E3" s="446"/>
      <c r="F3" s="446"/>
      <c r="G3" s="446"/>
      <c r="H3" s="446"/>
      <c r="I3" s="446"/>
    </row>
    <row r="4" spans="1:9" x14ac:dyDescent="0.2">
      <c r="A4" s="446"/>
      <c r="B4" s="446"/>
      <c r="C4" s="446"/>
      <c r="D4" s="446"/>
      <c r="E4" s="446"/>
      <c r="F4" s="446"/>
      <c r="G4" s="446"/>
      <c r="H4" s="446"/>
      <c r="I4" s="446"/>
    </row>
    <row r="5" spans="1:9" x14ac:dyDescent="0.2">
      <c r="A5" s="446"/>
      <c r="B5" s="446"/>
      <c r="C5" s="446"/>
      <c r="D5" s="446"/>
      <c r="E5" s="446"/>
      <c r="F5" s="446"/>
      <c r="G5" s="446"/>
      <c r="H5" s="446"/>
      <c r="I5" s="446"/>
    </row>
    <row r="6" spans="1:9" x14ac:dyDescent="0.2">
      <c r="A6" s="446"/>
      <c r="B6" s="446"/>
      <c r="C6" s="446"/>
      <c r="D6" s="446"/>
      <c r="E6" s="446"/>
      <c r="F6" s="446"/>
      <c r="G6" s="446"/>
      <c r="H6" s="446"/>
      <c r="I6" s="446"/>
    </row>
    <row r="7" spans="1:9" x14ac:dyDescent="0.2">
      <c r="A7" s="446"/>
      <c r="B7" s="446"/>
      <c r="C7" s="446"/>
      <c r="D7" s="446"/>
      <c r="E7" s="446"/>
      <c r="F7" s="446"/>
      <c r="G7" s="446"/>
      <c r="H7" s="446"/>
      <c r="I7" s="446"/>
    </row>
    <row r="8" spans="1:9" x14ac:dyDescent="0.2">
      <c r="A8" s="446"/>
      <c r="B8" s="446"/>
      <c r="C8" s="446"/>
      <c r="D8" s="446"/>
      <c r="E8" s="446"/>
      <c r="F8" s="446"/>
      <c r="G8" s="446"/>
      <c r="H8" s="446"/>
      <c r="I8" s="446"/>
    </row>
    <row r="9" spans="1:9" x14ac:dyDescent="0.2">
      <c r="A9" s="446"/>
      <c r="B9" s="446"/>
      <c r="C9" s="446"/>
      <c r="D9" s="446"/>
      <c r="E9" s="446"/>
      <c r="F9" s="446"/>
      <c r="G9" s="446"/>
      <c r="H9" s="446"/>
      <c r="I9" s="446"/>
    </row>
    <row r="10" spans="1:9" x14ac:dyDescent="0.2">
      <c r="A10" s="446"/>
      <c r="B10" s="446"/>
      <c r="C10" s="446"/>
      <c r="D10" s="446"/>
      <c r="E10" s="446"/>
      <c r="F10" s="446"/>
      <c r="G10" s="446"/>
      <c r="H10" s="446"/>
      <c r="I10" s="446"/>
    </row>
    <row r="11" spans="1:9" x14ac:dyDescent="0.2">
      <c r="A11" s="446"/>
      <c r="B11" s="446"/>
      <c r="C11" s="446"/>
      <c r="D11" s="446"/>
      <c r="E11" s="446"/>
      <c r="F11" s="446"/>
      <c r="G11" s="446"/>
      <c r="H11" s="446"/>
      <c r="I11" s="446"/>
    </row>
    <row r="12" spans="1:9" x14ac:dyDescent="0.2">
      <c r="A12" s="446"/>
      <c r="B12" s="446"/>
      <c r="C12" s="446"/>
      <c r="D12" s="446"/>
      <c r="E12" s="446"/>
      <c r="F12" s="446"/>
      <c r="G12" s="446"/>
      <c r="H12" s="446"/>
      <c r="I12" s="446"/>
    </row>
    <row r="13" spans="1:9" x14ac:dyDescent="0.2">
      <c r="A13" s="446"/>
      <c r="B13" s="446"/>
      <c r="C13" s="446"/>
      <c r="D13" s="446"/>
      <c r="E13" s="446"/>
      <c r="F13" s="446"/>
      <c r="G13" s="446"/>
      <c r="H13" s="446"/>
      <c r="I13" s="446"/>
    </row>
    <row r="14" spans="1:9" x14ac:dyDescent="0.2">
      <c r="A14" s="446"/>
      <c r="B14" s="446"/>
      <c r="C14" s="446"/>
      <c r="D14" s="446"/>
      <c r="E14" s="446"/>
      <c r="F14" s="446"/>
      <c r="G14" s="446"/>
      <c r="H14" s="446"/>
      <c r="I14" s="446"/>
    </row>
    <row r="15" spans="1:9" x14ac:dyDescent="0.2">
      <c r="A15" s="446"/>
      <c r="B15" s="446"/>
      <c r="C15" s="446"/>
      <c r="D15" s="446"/>
      <c r="E15" s="446"/>
      <c r="F15" s="446"/>
      <c r="G15" s="446"/>
      <c r="H15" s="446"/>
      <c r="I15" s="446"/>
    </row>
    <row r="16" spans="1:9" x14ac:dyDescent="0.2">
      <c r="A16" s="446"/>
      <c r="B16" s="446"/>
      <c r="C16" s="446"/>
      <c r="D16" s="446"/>
      <c r="E16" s="446"/>
      <c r="F16" s="446"/>
      <c r="G16" s="446"/>
      <c r="H16" s="446"/>
      <c r="I16" s="446"/>
    </row>
    <row r="17" spans="1:9" x14ac:dyDescent="0.2">
      <c r="A17" s="446"/>
      <c r="B17" s="446"/>
      <c r="C17" s="446"/>
      <c r="D17" s="446"/>
      <c r="E17" s="446"/>
      <c r="F17" s="446"/>
      <c r="G17" s="446"/>
      <c r="H17" s="446"/>
      <c r="I17" s="446"/>
    </row>
    <row r="18" spans="1:9" x14ac:dyDescent="0.2">
      <c r="A18" s="446"/>
      <c r="B18" s="446"/>
      <c r="C18" s="446"/>
      <c r="D18" s="446"/>
      <c r="E18" s="446"/>
      <c r="F18" s="446"/>
      <c r="G18" s="446"/>
      <c r="H18" s="446"/>
      <c r="I18" s="446"/>
    </row>
    <row r="19" spans="1:9" x14ac:dyDescent="0.2">
      <c r="A19" s="446"/>
      <c r="B19" s="446"/>
      <c r="C19" s="446"/>
      <c r="D19" s="446"/>
      <c r="E19" s="446"/>
      <c r="F19" s="446"/>
      <c r="G19" s="446"/>
      <c r="H19" s="446"/>
      <c r="I19" s="446"/>
    </row>
    <row r="20" spans="1:9" x14ac:dyDescent="0.2">
      <c r="A20" s="446"/>
      <c r="B20" s="446"/>
      <c r="C20" s="446"/>
      <c r="D20" s="446"/>
      <c r="E20" s="446"/>
      <c r="F20" s="446"/>
      <c r="G20" s="446"/>
      <c r="H20" s="446"/>
      <c r="I20" s="446"/>
    </row>
    <row r="21" spans="1:9" x14ac:dyDescent="0.2">
      <c r="A21" s="446"/>
      <c r="B21" s="446"/>
      <c r="C21" s="446"/>
      <c r="D21" s="446"/>
      <c r="E21" s="446"/>
      <c r="F21" s="446"/>
      <c r="G21" s="446"/>
      <c r="H21" s="446"/>
      <c r="I21" s="446"/>
    </row>
    <row r="22" spans="1:9" x14ac:dyDescent="0.2">
      <c r="A22" s="446"/>
      <c r="B22" s="446"/>
      <c r="C22" s="446"/>
      <c r="D22" s="446"/>
      <c r="E22" s="446"/>
      <c r="F22" s="446"/>
      <c r="G22" s="446"/>
      <c r="H22" s="446"/>
      <c r="I22" s="446"/>
    </row>
    <row r="23" spans="1:9" x14ac:dyDescent="0.2">
      <c r="A23" s="446"/>
      <c r="B23" s="446"/>
      <c r="C23" s="446"/>
      <c r="D23" s="446"/>
      <c r="E23" s="446"/>
      <c r="F23" s="446"/>
      <c r="G23" s="446"/>
      <c r="H23" s="446"/>
      <c r="I23" s="446"/>
    </row>
    <row r="24" spans="1:9" x14ac:dyDescent="0.2">
      <c r="A24" s="446"/>
      <c r="B24" s="446"/>
      <c r="C24" s="446"/>
      <c r="D24" s="446"/>
      <c r="E24" s="446"/>
      <c r="F24" s="446"/>
      <c r="G24" s="446"/>
      <c r="H24" s="446"/>
      <c r="I24" s="446"/>
    </row>
    <row r="25" spans="1:9" x14ac:dyDescent="0.2">
      <c r="A25" s="446"/>
      <c r="B25" s="446"/>
      <c r="C25" s="446"/>
      <c r="D25" s="446"/>
      <c r="E25" s="446"/>
      <c r="F25" s="446"/>
      <c r="G25" s="446"/>
      <c r="H25" s="446"/>
      <c r="I25" s="446"/>
    </row>
    <row r="26" spans="1:9" x14ac:dyDescent="0.2">
      <c r="A26" s="446"/>
      <c r="B26" s="446"/>
      <c r="C26" s="446"/>
      <c r="D26" s="446"/>
      <c r="E26" s="446"/>
      <c r="F26" s="446"/>
      <c r="G26" s="446"/>
      <c r="H26" s="446"/>
      <c r="I26" s="446"/>
    </row>
    <row r="27" spans="1:9" x14ac:dyDescent="0.2">
      <c r="A27" s="446"/>
      <c r="B27" s="446"/>
      <c r="C27" s="446"/>
      <c r="D27" s="446"/>
      <c r="E27" s="446"/>
      <c r="F27" s="446"/>
      <c r="G27" s="446"/>
      <c r="H27" s="446"/>
      <c r="I27" s="446"/>
    </row>
    <row r="28" spans="1:9" x14ac:dyDescent="0.2">
      <c r="A28" s="446"/>
      <c r="B28" s="446"/>
      <c r="C28" s="446"/>
      <c r="D28" s="446"/>
      <c r="E28" s="446"/>
      <c r="F28" s="446"/>
      <c r="G28" s="446"/>
      <c r="H28" s="446"/>
      <c r="I28" s="446"/>
    </row>
    <row r="29" spans="1:9" x14ac:dyDescent="0.2">
      <c r="A29" s="446"/>
      <c r="B29" s="446"/>
      <c r="C29" s="446"/>
      <c r="D29" s="446"/>
      <c r="E29" s="446"/>
      <c r="F29" s="446"/>
      <c r="G29" s="446"/>
      <c r="H29" s="446"/>
      <c r="I29" s="446"/>
    </row>
    <row r="30" spans="1:9" x14ac:dyDescent="0.2">
      <c r="A30" s="446"/>
      <c r="B30" s="446"/>
      <c r="C30" s="446"/>
      <c r="D30" s="446"/>
      <c r="E30" s="446"/>
      <c r="F30" s="446"/>
      <c r="G30" s="446"/>
      <c r="H30" s="446"/>
      <c r="I30" s="446"/>
    </row>
    <row r="31" spans="1:9" x14ac:dyDescent="0.2">
      <c r="A31" s="446"/>
      <c r="B31" s="446"/>
      <c r="C31" s="446"/>
      <c r="D31" s="446"/>
      <c r="E31" s="446"/>
      <c r="F31" s="446"/>
      <c r="G31" s="446"/>
      <c r="H31" s="446"/>
      <c r="I31" s="446"/>
    </row>
    <row r="32" spans="1:9" x14ac:dyDescent="0.2">
      <c r="A32" s="446"/>
      <c r="B32" s="446"/>
      <c r="C32" s="446"/>
      <c r="D32" s="446"/>
      <c r="E32" s="446"/>
      <c r="F32" s="446"/>
      <c r="G32" s="446"/>
      <c r="H32" s="446"/>
      <c r="I32" s="446"/>
    </row>
    <row r="33" spans="1:9" x14ac:dyDescent="0.2">
      <c r="A33" s="446"/>
      <c r="B33" s="446"/>
      <c r="C33" s="446"/>
      <c r="D33" s="446"/>
      <c r="E33" s="446"/>
      <c r="F33" s="446"/>
      <c r="G33" s="446"/>
      <c r="H33" s="446"/>
      <c r="I33" s="446"/>
    </row>
    <row r="34" spans="1:9" x14ac:dyDescent="0.2">
      <c r="A34" s="446"/>
      <c r="B34" s="446"/>
      <c r="C34" s="446"/>
      <c r="D34" s="446"/>
      <c r="E34" s="446"/>
      <c r="F34" s="446"/>
      <c r="G34" s="446"/>
      <c r="H34" s="446"/>
      <c r="I34" s="446"/>
    </row>
    <row r="35" spans="1:9" x14ac:dyDescent="0.2">
      <c r="A35" s="446"/>
      <c r="B35" s="446"/>
      <c r="C35" s="446"/>
      <c r="D35" s="446"/>
      <c r="E35" s="446"/>
      <c r="F35" s="446"/>
      <c r="G35" s="446"/>
      <c r="H35" s="446"/>
      <c r="I35" s="446"/>
    </row>
    <row r="36" spans="1:9" x14ac:dyDescent="0.2">
      <c r="A36" s="446"/>
      <c r="B36" s="446"/>
      <c r="C36" s="446"/>
      <c r="D36" s="446"/>
      <c r="E36" s="446"/>
      <c r="F36" s="446"/>
      <c r="G36" s="446"/>
      <c r="H36" s="446"/>
      <c r="I36" s="446"/>
    </row>
    <row r="37" spans="1:9" x14ac:dyDescent="0.2">
      <c r="A37" s="446"/>
      <c r="B37" s="446"/>
      <c r="C37" s="446"/>
      <c r="D37" s="446"/>
      <c r="E37" s="446"/>
      <c r="F37" s="446"/>
      <c r="G37" s="446"/>
      <c r="H37" s="446"/>
      <c r="I37" s="446"/>
    </row>
    <row r="38" spans="1:9" x14ac:dyDescent="0.2">
      <c r="A38" s="446"/>
      <c r="B38" s="446"/>
      <c r="C38" s="446"/>
      <c r="D38" s="446"/>
      <c r="E38" s="446"/>
      <c r="F38" s="446"/>
      <c r="G38" s="446"/>
      <c r="H38" s="446"/>
      <c r="I38" s="446"/>
    </row>
    <row r="39" spans="1:9" x14ac:dyDescent="0.2">
      <c r="A39" s="446"/>
      <c r="B39" s="446"/>
      <c r="C39" s="446"/>
      <c r="D39" s="446"/>
      <c r="E39" s="446"/>
      <c r="F39" s="446"/>
      <c r="G39" s="446"/>
      <c r="H39" s="446"/>
      <c r="I39" s="446"/>
    </row>
    <row r="40" spans="1:9" x14ac:dyDescent="0.2">
      <c r="A40" s="446"/>
      <c r="B40" s="446"/>
      <c r="C40" s="446"/>
      <c r="D40" s="446"/>
      <c r="E40" s="446"/>
      <c r="F40" s="446"/>
      <c r="G40" s="446"/>
      <c r="H40" s="446"/>
      <c r="I40" s="446"/>
    </row>
    <row r="41" spans="1:9" x14ac:dyDescent="0.2">
      <c r="A41" s="446"/>
      <c r="B41" s="446"/>
      <c r="C41" s="446"/>
      <c r="D41" s="446"/>
      <c r="E41" s="446"/>
      <c r="F41" s="446"/>
      <c r="G41" s="446"/>
      <c r="H41" s="446"/>
      <c r="I41" s="446"/>
    </row>
    <row r="42" spans="1:9" x14ac:dyDescent="0.2">
      <c r="A42" s="446"/>
      <c r="B42" s="446"/>
      <c r="C42" s="446"/>
      <c r="D42" s="446"/>
      <c r="E42" s="446"/>
      <c r="F42" s="446"/>
      <c r="G42" s="446"/>
      <c r="H42" s="446"/>
      <c r="I42" s="446"/>
    </row>
    <row r="43" spans="1:9" x14ac:dyDescent="0.2">
      <c r="A43" s="446"/>
      <c r="B43" s="446"/>
      <c r="C43" s="446"/>
      <c r="D43" s="446"/>
      <c r="E43" s="446"/>
      <c r="F43" s="446"/>
      <c r="G43" s="446"/>
      <c r="H43" s="446"/>
      <c r="I43" s="446"/>
    </row>
    <row r="44" spans="1:9" x14ac:dyDescent="0.2">
      <c r="A44" s="446"/>
      <c r="B44" s="446"/>
      <c r="C44" s="446"/>
      <c r="D44" s="446"/>
      <c r="E44" s="446"/>
      <c r="F44" s="446"/>
      <c r="G44" s="446"/>
      <c r="H44" s="446"/>
      <c r="I44" s="446"/>
    </row>
    <row r="45" spans="1:9" x14ac:dyDescent="0.2">
      <c r="A45" s="446"/>
      <c r="B45" s="446"/>
      <c r="C45" s="446"/>
      <c r="D45" s="446"/>
      <c r="E45" s="446"/>
      <c r="F45" s="446"/>
      <c r="G45" s="446"/>
      <c r="H45" s="446"/>
      <c r="I45" s="446"/>
    </row>
    <row r="46" spans="1:9" x14ac:dyDescent="0.2">
      <c r="A46" s="446"/>
      <c r="B46" s="446"/>
      <c r="C46" s="446"/>
      <c r="D46" s="446"/>
      <c r="E46" s="446"/>
      <c r="F46" s="446"/>
      <c r="G46" s="446"/>
      <c r="H46" s="446"/>
      <c r="I46" s="446"/>
    </row>
    <row r="47" spans="1:9" x14ac:dyDescent="0.2">
      <c r="A47" s="446"/>
      <c r="B47" s="446"/>
      <c r="C47" s="446"/>
      <c r="D47" s="446"/>
      <c r="E47" s="446"/>
      <c r="F47" s="446"/>
      <c r="G47" s="446"/>
      <c r="H47" s="446"/>
      <c r="I47" s="446"/>
    </row>
    <row r="48" spans="1:9" x14ac:dyDescent="0.2">
      <c r="A48" s="446"/>
      <c r="B48" s="446"/>
      <c r="C48" s="446"/>
      <c r="D48" s="446"/>
      <c r="E48" s="446"/>
      <c r="F48" s="446"/>
      <c r="G48" s="446"/>
      <c r="H48" s="446"/>
      <c r="I48" s="446"/>
    </row>
    <row r="49" spans="1:9" x14ac:dyDescent="0.2">
      <c r="A49" s="446"/>
      <c r="B49" s="446"/>
      <c r="C49" s="446"/>
      <c r="D49" s="446"/>
      <c r="E49" s="446"/>
      <c r="F49" s="446"/>
      <c r="G49" s="446"/>
      <c r="H49" s="446"/>
      <c r="I49" s="446"/>
    </row>
    <row r="50" spans="1:9" x14ac:dyDescent="0.2">
      <c r="A50" s="446"/>
      <c r="B50" s="446"/>
      <c r="C50" s="446"/>
      <c r="D50" s="446"/>
      <c r="E50" s="446"/>
      <c r="F50" s="446"/>
      <c r="G50" s="446"/>
      <c r="H50" s="446"/>
      <c r="I50" s="446"/>
    </row>
    <row r="51" spans="1:9" x14ac:dyDescent="0.2">
      <c r="A51" s="446"/>
      <c r="B51" s="446"/>
      <c r="C51" s="446"/>
      <c r="D51" s="446"/>
      <c r="E51" s="446"/>
      <c r="F51" s="446"/>
      <c r="G51" s="446"/>
      <c r="H51" s="446"/>
      <c r="I51" s="446"/>
    </row>
    <row r="52" spans="1:9" x14ac:dyDescent="0.2">
      <c r="A52" s="446"/>
      <c r="B52" s="446"/>
      <c r="C52" s="446"/>
      <c r="D52" s="446"/>
      <c r="E52" s="446"/>
      <c r="F52" s="446"/>
      <c r="G52" s="446"/>
      <c r="H52" s="446"/>
      <c r="I52" s="446"/>
    </row>
    <row r="53" spans="1:9" x14ac:dyDescent="0.2">
      <c r="A53" s="446"/>
      <c r="B53" s="446"/>
      <c r="C53" s="446"/>
      <c r="D53" s="446"/>
      <c r="E53" s="446"/>
      <c r="F53" s="446"/>
      <c r="G53" s="446"/>
      <c r="H53" s="446"/>
      <c r="I53" s="446"/>
    </row>
    <row r="54" spans="1:9" x14ac:dyDescent="0.2">
      <c r="A54" s="446"/>
      <c r="B54" s="446"/>
      <c r="C54" s="446"/>
      <c r="D54" s="446"/>
      <c r="E54" s="446"/>
      <c r="F54" s="446"/>
      <c r="G54" s="446"/>
      <c r="H54" s="446"/>
      <c r="I54" s="446"/>
    </row>
    <row r="55" spans="1:9" x14ac:dyDescent="0.2">
      <c r="A55" s="446"/>
      <c r="B55" s="446"/>
      <c r="C55" s="446"/>
      <c r="D55" s="446"/>
      <c r="E55" s="446"/>
      <c r="F55" s="446"/>
      <c r="G55" s="446"/>
      <c r="H55" s="446"/>
      <c r="I55" s="446"/>
    </row>
    <row r="56" spans="1:9" x14ac:dyDescent="0.2">
      <c r="A56" s="446"/>
      <c r="B56" s="446"/>
      <c r="C56" s="446"/>
      <c r="D56" s="446"/>
      <c r="E56" s="446"/>
      <c r="F56" s="446"/>
      <c r="G56" s="446"/>
      <c r="H56" s="446"/>
      <c r="I56" s="446"/>
    </row>
    <row r="57" spans="1:9" x14ac:dyDescent="0.2">
      <c r="A57" s="446"/>
      <c r="B57" s="446"/>
      <c r="C57" s="446"/>
      <c r="D57" s="446"/>
      <c r="E57" s="446"/>
      <c r="F57" s="446"/>
      <c r="G57" s="446"/>
      <c r="H57" s="446"/>
      <c r="I57" s="446"/>
    </row>
    <row r="58" spans="1:9" x14ac:dyDescent="0.2">
      <c r="A58" s="446"/>
      <c r="B58" s="446"/>
      <c r="C58" s="446"/>
      <c r="D58" s="446"/>
      <c r="E58" s="446"/>
      <c r="F58" s="446"/>
      <c r="G58" s="446"/>
      <c r="H58" s="446"/>
      <c r="I58" s="446"/>
    </row>
    <row r="59" spans="1:9" x14ac:dyDescent="0.2">
      <c r="A59" s="446"/>
      <c r="B59" s="446"/>
      <c r="C59" s="446"/>
      <c r="D59" s="446"/>
      <c r="E59" s="446"/>
      <c r="F59" s="446"/>
      <c r="G59" s="446"/>
      <c r="H59" s="446"/>
      <c r="I59" s="446"/>
    </row>
    <row r="60" spans="1:9" x14ac:dyDescent="0.2">
      <c r="A60" s="446"/>
      <c r="B60" s="446"/>
      <c r="C60" s="446"/>
      <c r="D60" s="446"/>
      <c r="E60" s="446"/>
      <c r="F60" s="446"/>
      <c r="G60" s="446"/>
      <c r="H60" s="446"/>
      <c r="I60" s="446"/>
    </row>
    <row r="61" spans="1:9" x14ac:dyDescent="0.2">
      <c r="A61" s="446"/>
      <c r="B61" s="446"/>
      <c r="C61" s="446"/>
      <c r="D61" s="446"/>
      <c r="E61" s="446"/>
      <c r="F61" s="446"/>
      <c r="G61" s="446"/>
      <c r="H61" s="446"/>
      <c r="I61" s="446"/>
    </row>
    <row r="62" spans="1:9" x14ac:dyDescent="0.2">
      <c r="A62" s="446"/>
      <c r="B62" s="446"/>
      <c r="C62" s="446"/>
      <c r="D62" s="446"/>
      <c r="E62" s="446"/>
      <c r="F62" s="446"/>
      <c r="G62" s="446"/>
      <c r="H62" s="446"/>
      <c r="I62" s="446"/>
    </row>
    <row r="63" spans="1:9" x14ac:dyDescent="0.2">
      <c r="A63" s="446"/>
      <c r="B63" s="446"/>
      <c r="C63" s="446"/>
      <c r="D63" s="446"/>
      <c r="E63" s="446"/>
      <c r="F63" s="446"/>
      <c r="G63" s="446"/>
      <c r="H63" s="446"/>
      <c r="I63" s="446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349</v>
      </c>
      <c r="M1" s="53" t="str">
        <f>Titulní!A35</f>
        <v>II. čtvrtletí 2020</v>
      </c>
    </row>
    <row r="2" spans="1:24" ht="6" customHeight="1" x14ac:dyDescent="0.2">
      <c r="A2" s="333"/>
    </row>
    <row r="3" spans="1:24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4" ht="13.5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4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4" t="s">
        <v>54</v>
      </c>
      <c r="B7" s="451">
        <f>F8</f>
        <v>2790.1705599999982</v>
      </c>
      <c r="C7" s="452"/>
      <c r="D7" s="452"/>
      <c r="E7" s="452"/>
      <c r="F7" s="452"/>
      <c r="G7" s="453"/>
      <c r="H7" s="451">
        <f>SUM(H8,J8,L8)</f>
        <v>1571640.8359999999</v>
      </c>
      <c r="I7" s="452"/>
      <c r="J7" s="452"/>
      <c r="K7" s="452"/>
      <c r="L7" s="452"/>
      <c r="M7" s="452"/>
      <c r="N7" s="80"/>
    </row>
    <row r="8" spans="1:24" x14ac:dyDescent="0.2">
      <c r="A8" s="505"/>
      <c r="B8" s="417">
        <f>SUM(B9:B16)</f>
        <v>2791.3227999999981</v>
      </c>
      <c r="C8" s="418">
        <v>0.12819905220518438</v>
      </c>
      <c r="D8" s="419">
        <f>SUM(D9:D16)</f>
        <v>2791.2639199999981</v>
      </c>
      <c r="E8" s="418">
        <v>0.12819495907335537</v>
      </c>
      <c r="F8" s="419">
        <f>SUM(F9:F16)</f>
        <v>2790.1705599999982</v>
      </c>
      <c r="G8" s="420">
        <v>0.12818356290112951</v>
      </c>
      <c r="H8" s="417">
        <f>SUM(H9:H16)</f>
        <v>507301.61300000013</v>
      </c>
      <c r="I8" s="418">
        <v>9.0328630724032716E-2</v>
      </c>
      <c r="J8" s="419">
        <f>SUM(J9:J16)</f>
        <v>491404.24099999992</v>
      </c>
      <c r="K8" s="418">
        <v>8.1316859305330544E-2</v>
      </c>
      <c r="L8" s="419">
        <f>SUM(L9:L16)</f>
        <v>572934.98199999984</v>
      </c>
      <c r="M8" s="418">
        <v>9.3658682133272594E-2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1651.9759999999999</v>
      </c>
      <c r="C10" s="225">
        <v>0.15715386785831365</v>
      </c>
      <c r="D10" s="191">
        <v>1651.9759999999999</v>
      </c>
      <c r="E10" s="225">
        <v>0.15715685795115852</v>
      </c>
      <c r="F10" s="191">
        <v>1651.9759999999999</v>
      </c>
      <c r="G10" s="226">
        <v>0.15715760549214827</v>
      </c>
      <c r="H10" s="188">
        <v>385546.79300000001</v>
      </c>
      <c r="I10" s="225">
        <v>0.1600437842755445</v>
      </c>
      <c r="J10" s="191">
        <v>383586.50099999987</v>
      </c>
      <c r="K10" s="225">
        <v>0.18526472161106075</v>
      </c>
      <c r="L10" s="191">
        <v>420613.90399999992</v>
      </c>
      <c r="M10" s="225">
        <v>0.18938437374440456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197.68599999999998</v>
      </c>
      <c r="C12" s="225">
        <v>0.20889576451542707</v>
      </c>
      <c r="D12" s="191">
        <v>197.81099999999998</v>
      </c>
      <c r="E12" s="225">
        <v>0.20859450134134228</v>
      </c>
      <c r="F12" s="191">
        <v>197.69599999999997</v>
      </c>
      <c r="G12" s="226">
        <v>0.20862128824405304</v>
      </c>
      <c r="H12" s="188">
        <v>31681.694000000007</v>
      </c>
      <c r="I12" s="225">
        <v>0.10456664080507959</v>
      </c>
      <c r="J12" s="191">
        <v>29502.810999999994</v>
      </c>
      <c r="K12" s="225">
        <v>0.10003069361289245</v>
      </c>
      <c r="L12" s="191">
        <v>26461.640000000018</v>
      </c>
      <c r="M12" s="225">
        <v>9.7130037758301979E-2</v>
      </c>
      <c r="N12" s="83"/>
      <c r="O12" s="92"/>
      <c r="X12" s="77"/>
    </row>
    <row r="13" spans="1:24" x14ac:dyDescent="0.2">
      <c r="A13" s="204" t="s">
        <v>43</v>
      </c>
      <c r="B13" s="188">
        <v>644.24919999999997</v>
      </c>
      <c r="C13" s="225">
        <v>0.58910842195292168</v>
      </c>
      <c r="D13" s="191">
        <v>644.24919999999997</v>
      </c>
      <c r="E13" s="225">
        <v>0.5891275459657449</v>
      </c>
      <c r="F13" s="191">
        <v>644.27919999999995</v>
      </c>
      <c r="G13" s="226">
        <v>0.58962163418065039</v>
      </c>
      <c r="H13" s="188">
        <v>45627.583999999988</v>
      </c>
      <c r="I13" s="225">
        <v>0.33007888796748514</v>
      </c>
      <c r="J13" s="191">
        <v>43777.22</v>
      </c>
      <c r="K13" s="225">
        <v>0.39676266062770921</v>
      </c>
      <c r="L13" s="191">
        <v>96075.532999999981</v>
      </c>
      <c r="M13" s="225">
        <v>0.45669878520413271</v>
      </c>
      <c r="N13" s="83"/>
      <c r="O13" s="92"/>
      <c r="X13" s="77"/>
    </row>
    <row r="14" spans="1:24" x14ac:dyDescent="0.2">
      <c r="A14" s="204" t="s">
        <v>44</v>
      </c>
      <c r="B14" s="188">
        <v>45</v>
      </c>
      <c r="C14" s="225">
        <v>3.8412291933418691E-2</v>
      </c>
      <c r="D14" s="191">
        <v>45</v>
      </c>
      <c r="E14" s="225">
        <v>3.8412291933418691E-2</v>
      </c>
      <c r="F14" s="191">
        <v>45</v>
      </c>
      <c r="G14" s="226">
        <v>3.8412291933418691E-2</v>
      </c>
      <c r="H14" s="188">
        <v>6203.08</v>
      </c>
      <c r="I14" s="225">
        <v>4.5052990508925181E-2</v>
      </c>
      <c r="J14" s="191">
        <v>423.21</v>
      </c>
      <c r="K14" s="225">
        <v>3.5969624064265794E-3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6.0439999999999996</v>
      </c>
      <c r="C15" s="225">
        <v>1.780700960971595E-2</v>
      </c>
      <c r="D15" s="191">
        <v>6.0439999999999996</v>
      </c>
      <c r="E15" s="227">
        <v>1.780700960971595E-2</v>
      </c>
      <c r="F15" s="191">
        <v>6.0439999999999996</v>
      </c>
      <c r="G15" s="228">
        <v>1.780700960971595E-2</v>
      </c>
      <c r="H15" s="188">
        <v>602.66599999999994</v>
      </c>
      <c r="I15" s="225">
        <v>1.2305795797330599E-2</v>
      </c>
      <c r="J15" s="191">
        <v>589.89499999999998</v>
      </c>
      <c r="K15" s="227">
        <v>1.2696382897054595E-2</v>
      </c>
      <c r="L15" s="191">
        <v>477.89300000000003</v>
      </c>
      <c r="M15" s="227">
        <v>1.1803980412861317E-2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246.36759999999873</v>
      </c>
      <c r="C16" s="225">
        <v>0.11976123643877382</v>
      </c>
      <c r="D16" s="189">
        <v>246.18371999999883</v>
      </c>
      <c r="E16" s="227">
        <v>0.11975886014521243</v>
      </c>
      <c r="F16" s="189">
        <v>245.17535999999879</v>
      </c>
      <c r="G16" s="228">
        <v>0.1195594489840659</v>
      </c>
      <c r="H16" s="188">
        <v>37639.796000000089</v>
      </c>
      <c r="I16" s="225">
        <v>0.11590568189914767</v>
      </c>
      <c r="J16" s="189">
        <v>33524.60399999997</v>
      </c>
      <c r="K16" s="227">
        <v>0.11929210683216322</v>
      </c>
      <c r="L16" s="189">
        <v>29306.011999999904</v>
      </c>
      <c r="M16" s="227">
        <v>0.12102665965626887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506" t="s">
        <v>252</v>
      </c>
      <c r="C18" s="507"/>
      <c r="D18" s="507"/>
      <c r="E18" s="507"/>
      <c r="F18" s="507"/>
      <c r="G18" s="507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9.8607634066471911E-2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0.12416623482839681</v>
      </c>
      <c r="J20" s="94" t="str">
        <f t="shared" ref="J20:J26" si="1">A10</f>
        <v>PE</v>
      </c>
      <c r="K20" s="83">
        <f t="shared" si="0"/>
        <v>1189747.1979999999</v>
      </c>
      <c r="L20" s="94" t="str">
        <f t="shared" ref="L20:L26" si="2">A10</f>
        <v>PE</v>
      </c>
      <c r="M20" s="92">
        <f>K20/'6.1, 6.2'!C5</f>
        <v>0.17756255697522583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0.12786603445175224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1" t="s">
        <v>54</v>
      </c>
      <c r="B22" s="503">
        <f>SUM(B23,D23,F23)</f>
        <v>1621517.629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0.18216792530339507</v>
      </c>
      <c r="J22" s="94" t="str">
        <f t="shared" si="1"/>
        <v>PSE</v>
      </c>
      <c r="K22" s="83">
        <f t="shared" si="0"/>
        <v>87646.145000000019</v>
      </c>
      <c r="L22" s="94" t="str">
        <f t="shared" si="2"/>
        <v>PSE</v>
      </c>
      <c r="M22" s="92">
        <f>K22/'6.1, 6.2'!E5</f>
        <v>0.10070175944259058</v>
      </c>
      <c r="N22" s="85"/>
      <c r="O22" s="75"/>
    </row>
    <row r="23" spans="1:15" x14ac:dyDescent="0.2">
      <c r="A23" s="502"/>
      <c r="B23" s="417">
        <f>SUM(B24:B27)</f>
        <v>548343.98</v>
      </c>
      <c r="C23" s="421">
        <v>0.14155510621163631</v>
      </c>
      <c r="D23" s="419">
        <f>SUM(D24:D27)</f>
        <v>545370.13299999991</v>
      </c>
      <c r="E23" s="421">
        <v>0.13831172436492559</v>
      </c>
      <c r="F23" s="419">
        <f>SUM(F24:F27)</f>
        <v>527803.51600000006</v>
      </c>
      <c r="G23" s="421">
        <v>0.13410357826582925</v>
      </c>
      <c r="H23" s="75"/>
      <c r="I23" s="75"/>
      <c r="J23" s="94" t="str">
        <f t="shared" si="1"/>
        <v>VE</v>
      </c>
      <c r="K23" s="83">
        <f t="shared" si="0"/>
        <v>185480.33699999997</v>
      </c>
      <c r="L23" s="94" t="str">
        <f t="shared" si="2"/>
        <v>VE</v>
      </c>
      <c r="M23" s="92">
        <f>K23/'6.1, 6.2'!F5</f>
        <v>0.40415120185018799</v>
      </c>
      <c r="N23" s="85"/>
      <c r="O23" s="75"/>
    </row>
    <row r="24" spans="1:15" x14ac:dyDescent="0.2">
      <c r="A24" s="178" t="s">
        <v>8</v>
      </c>
      <c r="B24" s="188">
        <v>54183.059000000001</v>
      </c>
      <c r="C24" s="225">
        <v>0.10065509410087428</v>
      </c>
      <c r="D24" s="189">
        <v>54592.563000000002</v>
      </c>
      <c r="E24" s="225">
        <v>9.6476651823638029E-2</v>
      </c>
      <c r="F24" s="189">
        <v>58974.196000000004</v>
      </c>
      <c r="G24" s="225">
        <v>9.8781309948175133E-2</v>
      </c>
      <c r="H24" s="75"/>
      <c r="I24" s="75"/>
      <c r="J24" s="94" t="str">
        <f t="shared" si="1"/>
        <v>PVE</v>
      </c>
      <c r="K24" s="83">
        <f t="shared" si="0"/>
        <v>6626.29</v>
      </c>
      <c r="L24" s="94" t="str">
        <f t="shared" si="2"/>
        <v>PVE</v>
      </c>
      <c r="M24" s="92">
        <f>K24/'6.1, 6.2'!G5</f>
        <v>2.0952283562992058E-2</v>
      </c>
      <c r="N24" s="85"/>
      <c r="O24" s="93"/>
    </row>
    <row r="25" spans="1:15" x14ac:dyDescent="0.2">
      <c r="A25" s="178" t="s">
        <v>9</v>
      </c>
      <c r="B25" s="188">
        <v>190867.88099999999</v>
      </c>
      <c r="C25" s="225">
        <v>0.12582906706014232</v>
      </c>
      <c r="D25" s="191">
        <v>202641.58900000001</v>
      </c>
      <c r="E25" s="225">
        <v>0.12508045239815321</v>
      </c>
      <c r="F25" s="191">
        <v>218437.37400000001</v>
      </c>
      <c r="G25" s="225">
        <v>0.12193152120086334</v>
      </c>
      <c r="H25" s="75"/>
      <c r="I25" s="75"/>
      <c r="J25" s="94" t="str">
        <f t="shared" si="1"/>
        <v>VTE</v>
      </c>
      <c r="K25" s="83">
        <f t="shared" si="0"/>
        <v>1670.454</v>
      </c>
      <c r="L25" s="94" t="str">
        <f t="shared" si="2"/>
        <v>VTE</v>
      </c>
      <c r="M25" s="92">
        <f>K25/'6.1, 6.2'!H5</f>
        <v>1.2289837712068168E-2</v>
      </c>
      <c r="N25" s="85"/>
      <c r="O25" s="93"/>
    </row>
    <row r="26" spans="1:15" x14ac:dyDescent="0.2">
      <c r="A26" s="178" t="s">
        <v>146</v>
      </c>
      <c r="B26" s="188">
        <v>74591.623000000007</v>
      </c>
      <c r="C26" s="225">
        <v>0.12754991495771759</v>
      </c>
      <c r="D26" s="191">
        <v>71563.854999999996</v>
      </c>
      <c r="E26" s="227">
        <v>0.12746588764487521</v>
      </c>
      <c r="F26" s="191">
        <v>69092.335999999996</v>
      </c>
      <c r="G26" s="227">
        <v>0.12862844135981544</v>
      </c>
      <c r="H26" s="75"/>
      <c r="I26" s="75"/>
      <c r="J26" s="94" t="str">
        <f t="shared" si="1"/>
        <v>FVE</v>
      </c>
      <c r="K26" s="83">
        <f t="shared" si="0"/>
        <v>100470.41199999995</v>
      </c>
      <c r="L26" s="94" t="str">
        <f t="shared" si="2"/>
        <v>FVE</v>
      </c>
      <c r="M26" s="92">
        <f>K26/'6.1, 6.2'!I5</f>
        <v>0.11849048459089556</v>
      </c>
      <c r="N26" s="85"/>
      <c r="O26" s="93"/>
    </row>
    <row r="27" spans="1:15" x14ac:dyDescent="0.2">
      <c r="A27" s="178" t="s">
        <v>144</v>
      </c>
      <c r="B27" s="188">
        <v>228701.41699999999</v>
      </c>
      <c r="C27" s="225">
        <v>0.18537485850217345</v>
      </c>
      <c r="D27" s="189">
        <v>216572.12599999999</v>
      </c>
      <c r="E27" s="227">
        <v>0.18113150971125347</v>
      </c>
      <c r="F27" s="189">
        <v>181299.61</v>
      </c>
      <c r="G27" s="227">
        <v>0.17947796023436147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0.15715760549214827</v>
      </c>
      <c r="J32" s="94" t="str">
        <f t="shared" si="5"/>
        <v>PE</v>
      </c>
      <c r="K32" s="77">
        <f t="shared" si="6"/>
        <v>385546.79300000001</v>
      </c>
      <c r="L32" s="77">
        <f t="shared" si="7"/>
        <v>383586.50099999987</v>
      </c>
      <c r="M32" s="77">
        <f t="shared" si="8"/>
        <v>420613.90399999992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0.20862128824405304</v>
      </c>
      <c r="J34" s="94" t="str">
        <f t="shared" si="5"/>
        <v>PSE</v>
      </c>
      <c r="K34" s="77">
        <f t="shared" si="6"/>
        <v>31681.694000000007</v>
      </c>
      <c r="L34" s="77">
        <f t="shared" si="7"/>
        <v>29502.810999999994</v>
      </c>
      <c r="M34" s="77">
        <f t="shared" si="8"/>
        <v>26461.640000000018</v>
      </c>
    </row>
    <row r="35" spans="8:13" ht="13.5" customHeight="1" x14ac:dyDescent="0.2">
      <c r="H35" s="94" t="str">
        <f t="shared" si="3"/>
        <v>VE</v>
      </c>
      <c r="I35" s="95">
        <f t="shared" si="4"/>
        <v>0.58962163418065039</v>
      </c>
      <c r="J35" s="94" t="str">
        <f t="shared" si="5"/>
        <v>VE</v>
      </c>
      <c r="K35" s="77">
        <f t="shared" si="6"/>
        <v>45627.583999999988</v>
      </c>
      <c r="L35" s="77">
        <f t="shared" si="7"/>
        <v>43777.22</v>
      </c>
      <c r="M35" s="77">
        <f t="shared" si="8"/>
        <v>96075.532999999981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6203.08</v>
      </c>
      <c r="L36" s="77">
        <f t="shared" si="7"/>
        <v>423.21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1.780700960971595E-2</v>
      </c>
      <c r="J37" s="94" t="str">
        <f t="shared" si="5"/>
        <v>VTE</v>
      </c>
      <c r="K37" s="77">
        <f t="shared" si="6"/>
        <v>602.66599999999994</v>
      </c>
      <c r="L37" s="77">
        <f t="shared" si="7"/>
        <v>589.89499999999998</v>
      </c>
      <c r="M37" s="77">
        <f t="shared" si="8"/>
        <v>477.89300000000003</v>
      </c>
    </row>
    <row r="38" spans="8:13" ht="12.75" customHeight="1" x14ac:dyDescent="0.2">
      <c r="H38" s="94" t="str">
        <f t="shared" si="3"/>
        <v>FVE</v>
      </c>
      <c r="I38" s="95">
        <f t="shared" si="4"/>
        <v>0.1195594489840659</v>
      </c>
      <c r="J38" s="94" t="str">
        <f t="shared" si="5"/>
        <v>FVE</v>
      </c>
      <c r="K38" s="77">
        <f t="shared" si="6"/>
        <v>37639.796000000089</v>
      </c>
      <c r="L38" s="77">
        <f t="shared" si="7"/>
        <v>33524.60399999997</v>
      </c>
      <c r="M38" s="77">
        <f t="shared" si="8"/>
        <v>29306.011999999904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24"/>
    </row>
    <row r="4" spans="1:21" ht="13.5" customHeight="1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79"/>
    </row>
    <row r="5" spans="1:21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4" t="s">
        <v>54</v>
      </c>
      <c r="B7" s="451">
        <f>F8</f>
        <v>5659.7646100000002</v>
      </c>
      <c r="C7" s="452"/>
      <c r="D7" s="452"/>
      <c r="E7" s="452"/>
      <c r="F7" s="452"/>
      <c r="G7" s="453"/>
      <c r="H7" s="451">
        <f>SUM(H8,J8,L8)</f>
        <v>4743388.243999999</v>
      </c>
      <c r="I7" s="452"/>
      <c r="J7" s="452"/>
      <c r="K7" s="452"/>
      <c r="L7" s="452"/>
      <c r="M7" s="452"/>
      <c r="N7" s="80"/>
    </row>
    <row r="8" spans="1:21" x14ac:dyDescent="0.2">
      <c r="A8" s="505"/>
      <c r="B8" s="417">
        <f>SUM(B9:B16)</f>
        <v>5660.2132300000003</v>
      </c>
      <c r="C8" s="418">
        <v>0.25996060769655371</v>
      </c>
      <c r="D8" s="419">
        <f>SUM(D9:D16)</f>
        <v>5660.15751</v>
      </c>
      <c r="E8" s="418">
        <v>0.25995523215991545</v>
      </c>
      <c r="F8" s="419">
        <f>SUM(F9:F16)</f>
        <v>5659.7646100000002</v>
      </c>
      <c r="G8" s="420">
        <v>0.26001592995502115</v>
      </c>
      <c r="H8" s="417">
        <f>SUM(H9:H16)</f>
        <v>1685504.324</v>
      </c>
      <c r="I8" s="418">
        <v>0.30011593451479202</v>
      </c>
      <c r="J8" s="419">
        <f>SUM(J9:J16)</f>
        <v>1489976.3559999999</v>
      </c>
      <c r="K8" s="418">
        <v>0.24655912098471511</v>
      </c>
      <c r="L8" s="419">
        <f>SUM(L9:L16)</f>
        <v>1567907.5639999998</v>
      </c>
      <c r="M8" s="418">
        <v>0.25630858782337324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4443.4130000000005</v>
      </c>
      <c r="C10" s="225">
        <v>0.42270562008280577</v>
      </c>
      <c r="D10" s="191">
        <v>4443.4130000000005</v>
      </c>
      <c r="E10" s="225">
        <v>0.42271366270413813</v>
      </c>
      <c r="F10" s="191">
        <v>4443.4130000000005</v>
      </c>
      <c r="G10" s="226">
        <v>0.42271567340729116</v>
      </c>
      <c r="H10" s="188">
        <v>1387892.023</v>
      </c>
      <c r="I10" s="225">
        <v>0.57612589589549779</v>
      </c>
      <c r="J10" s="191">
        <v>1120584.0860000001</v>
      </c>
      <c r="K10" s="225">
        <v>0.54122003301303623</v>
      </c>
      <c r="L10" s="191">
        <v>1067781.2609999997</v>
      </c>
      <c r="M10" s="225">
        <v>0.48077603590226436</v>
      </c>
      <c r="N10" s="83"/>
      <c r="O10" s="92"/>
    </row>
    <row r="11" spans="1:21" x14ac:dyDescent="0.2">
      <c r="A11" s="204" t="s">
        <v>21</v>
      </c>
      <c r="B11" s="188">
        <v>845</v>
      </c>
      <c r="C11" s="225">
        <v>0.61972863953061974</v>
      </c>
      <c r="D11" s="191">
        <v>845</v>
      </c>
      <c r="E11" s="225">
        <v>0.61972863953061974</v>
      </c>
      <c r="F11" s="191">
        <v>845</v>
      </c>
      <c r="G11" s="226">
        <v>0.61972863953061974</v>
      </c>
      <c r="H11" s="188">
        <v>225530.54</v>
      </c>
      <c r="I11" s="225">
        <v>0.56733217920137491</v>
      </c>
      <c r="J11" s="191">
        <v>304505.23</v>
      </c>
      <c r="K11" s="225">
        <v>0.65778333114508025</v>
      </c>
      <c r="L11" s="191">
        <v>435383.61</v>
      </c>
      <c r="M11" s="225">
        <v>0.73543503827860501</v>
      </c>
      <c r="N11" s="83"/>
      <c r="O11" s="92"/>
    </row>
    <row r="12" spans="1:21" x14ac:dyDescent="0.2">
      <c r="A12" s="204" t="s">
        <v>22</v>
      </c>
      <c r="B12" s="188">
        <v>45.669000000000025</v>
      </c>
      <c r="C12" s="225">
        <v>4.8258655998174103E-2</v>
      </c>
      <c r="D12" s="191">
        <v>45.669000000000025</v>
      </c>
      <c r="E12" s="225">
        <v>4.8158607366414238E-2</v>
      </c>
      <c r="F12" s="191">
        <v>45.639000000000024</v>
      </c>
      <c r="G12" s="226">
        <v>4.8161151334221955E-2</v>
      </c>
      <c r="H12" s="188">
        <v>13623.041000000001</v>
      </c>
      <c r="I12" s="225">
        <v>4.49633670131361E-2</v>
      </c>
      <c r="J12" s="191">
        <v>11292.581999999997</v>
      </c>
      <c r="K12" s="225">
        <v>3.8288040083382706E-2</v>
      </c>
      <c r="L12" s="191">
        <v>9859.0689999999995</v>
      </c>
      <c r="M12" s="225">
        <v>3.6188677052204771E-2</v>
      </c>
      <c r="N12" s="83"/>
      <c r="O12" s="92"/>
    </row>
    <row r="13" spans="1:21" x14ac:dyDescent="0.2">
      <c r="A13" s="204" t="s">
        <v>43</v>
      </c>
      <c r="B13" s="188">
        <v>77.322499999999991</v>
      </c>
      <c r="C13" s="225">
        <v>7.0704528552700999E-2</v>
      </c>
      <c r="D13" s="191">
        <v>77.311499999999995</v>
      </c>
      <c r="E13" s="225">
        <v>7.0696764962891206E-2</v>
      </c>
      <c r="F13" s="191">
        <v>77.311499999999995</v>
      </c>
      <c r="G13" s="226">
        <v>7.0752762111453163E-2</v>
      </c>
      <c r="H13" s="188">
        <v>22013.988000000005</v>
      </c>
      <c r="I13" s="225">
        <v>0.159253505045754</v>
      </c>
      <c r="J13" s="191">
        <v>17278.774000000001</v>
      </c>
      <c r="K13" s="225">
        <v>0.15660136355448989</v>
      </c>
      <c r="L13" s="191">
        <v>25422.195000000007</v>
      </c>
      <c r="M13" s="225">
        <v>0.12084539331905222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86.8</v>
      </c>
      <c r="C15" s="225">
        <v>0.25573269922623171</v>
      </c>
      <c r="D15" s="191">
        <v>86.8</v>
      </c>
      <c r="E15" s="227">
        <v>0.25573269922623171</v>
      </c>
      <c r="F15" s="191">
        <v>86.8</v>
      </c>
      <c r="G15" s="228">
        <v>0.25573269922623171</v>
      </c>
      <c r="H15" s="188">
        <v>13318.184999999998</v>
      </c>
      <c r="I15" s="225">
        <v>0.27194310779282621</v>
      </c>
      <c r="J15" s="191">
        <v>15116.672999999997</v>
      </c>
      <c r="K15" s="227">
        <v>0.32535801886364002</v>
      </c>
      <c r="L15" s="191">
        <v>11025.209999999997</v>
      </c>
      <c r="M15" s="227">
        <v>0.27232322483836902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162.00872999999984</v>
      </c>
      <c r="C16" s="225">
        <v>7.8753723373834669E-2</v>
      </c>
      <c r="D16" s="189">
        <v>161.96400999999986</v>
      </c>
      <c r="E16" s="227">
        <v>7.8789227907303805E-2</v>
      </c>
      <c r="F16" s="189">
        <v>161.60110999999978</v>
      </c>
      <c r="G16" s="228">
        <v>7.8804573456376245E-2</v>
      </c>
      <c r="H16" s="188">
        <v>23126.546999999999</v>
      </c>
      <c r="I16" s="225">
        <v>7.1214472044632798E-2</v>
      </c>
      <c r="J16" s="189">
        <v>21199.011000000006</v>
      </c>
      <c r="K16" s="227">
        <v>7.5433394677777738E-2</v>
      </c>
      <c r="L16" s="189">
        <v>18436.218999999986</v>
      </c>
      <c r="M16" s="227">
        <v>7.613707393081813E-2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506" t="s">
        <v>252</v>
      </c>
      <c r="C18" s="507"/>
      <c r="D18" s="507"/>
      <c r="E18" s="507"/>
      <c r="F18" s="507"/>
      <c r="G18" s="507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0.22426284951404329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6.7631952554726482E-2</v>
      </c>
      <c r="J20" s="94" t="str">
        <f t="shared" ref="J20:J26" si="1">A10</f>
        <v>PE</v>
      </c>
      <c r="K20" s="83">
        <f t="shared" si="0"/>
        <v>3576257.37</v>
      </c>
      <c r="L20" s="94" t="str">
        <f t="shared" ref="L20:L26" si="2">A10</f>
        <v>PE</v>
      </c>
      <c r="M20" s="92">
        <f>K20/'6.1, 6.2'!C5</f>
        <v>0.53373473296357898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7.0616198083401208E-2</v>
      </c>
      <c r="J21" s="94" t="str">
        <f t="shared" si="1"/>
        <v>PPE</v>
      </c>
      <c r="K21" s="83">
        <f t="shared" si="0"/>
        <v>965419.38</v>
      </c>
      <c r="L21" s="94" t="str">
        <f t="shared" si="2"/>
        <v>PPE</v>
      </c>
      <c r="M21" s="92">
        <f>K21/'6.1, 6.2'!D5</f>
        <v>0.66467753022437148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1" t="s">
        <v>54</v>
      </c>
      <c r="B22" s="503">
        <f>SUM(B23,D23,F23)</f>
        <v>1067419.4920000001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6.7948720141064636E-2</v>
      </c>
      <c r="J22" s="94" t="str">
        <f t="shared" si="1"/>
        <v>PSE</v>
      </c>
      <c r="K22" s="83">
        <f t="shared" si="0"/>
        <v>34774.691999999995</v>
      </c>
      <c r="L22" s="94" t="str">
        <f t="shared" si="2"/>
        <v>PSE</v>
      </c>
      <c r="M22" s="92">
        <f>K22/'6.1, 6.2'!E5</f>
        <v>3.9954668496534305E-2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2"/>
      <c r="B23" s="417">
        <f>SUM(B24:B27)</f>
        <v>344249.30200000003</v>
      </c>
      <c r="C23" s="421">
        <v>8.8868024972010587E-2</v>
      </c>
      <c r="D23" s="419">
        <f>SUM(D24:D27)</f>
        <v>356243.80000000005</v>
      </c>
      <c r="E23" s="421">
        <v>9.0347254627370088E-2</v>
      </c>
      <c r="F23" s="419">
        <f>SUM(F24:F27)</f>
        <v>366926.39</v>
      </c>
      <c r="G23" s="421">
        <v>9.3228143366826652E-2</v>
      </c>
      <c r="H23" s="75"/>
      <c r="I23" s="75"/>
      <c r="J23" s="94" t="str">
        <f t="shared" si="1"/>
        <v>VE</v>
      </c>
      <c r="K23" s="83">
        <f t="shared" si="0"/>
        <v>64714.957000000009</v>
      </c>
      <c r="L23" s="94" t="str">
        <f t="shared" si="2"/>
        <v>VE</v>
      </c>
      <c r="M23" s="92">
        <f>K23/'6.1, 6.2'!F5</f>
        <v>0.14101024438635371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114758.689</v>
      </c>
      <c r="C24" s="225">
        <v>0.2131855759599687</v>
      </c>
      <c r="D24" s="189">
        <v>127020.23</v>
      </c>
      <c r="E24" s="225">
        <v>0.22447171978843383</v>
      </c>
      <c r="F24" s="189">
        <v>139733.65400000001</v>
      </c>
      <c r="G24" s="225">
        <v>0.23405276073564552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102984.326</v>
      </c>
      <c r="C25" s="225">
        <v>6.7892102089180534E-2</v>
      </c>
      <c r="D25" s="191">
        <v>108912.122</v>
      </c>
      <c r="E25" s="225">
        <v>6.7225970535608345E-2</v>
      </c>
      <c r="F25" s="191">
        <v>121424.12000000001</v>
      </c>
      <c r="G25" s="225">
        <v>6.7778820954312397E-2</v>
      </c>
      <c r="H25" s="75"/>
      <c r="I25" s="75"/>
      <c r="J25" s="94" t="str">
        <f t="shared" si="1"/>
        <v>VTE</v>
      </c>
      <c r="K25" s="83">
        <f t="shared" si="0"/>
        <v>39460.067999999992</v>
      </c>
      <c r="L25" s="94" t="str">
        <f t="shared" si="2"/>
        <v>VTE</v>
      </c>
      <c r="M25" s="92">
        <f>K25/'6.1, 6.2'!H5</f>
        <v>0.29031498731912059</v>
      </c>
      <c r="N25" s="85"/>
      <c r="O25" s="93"/>
    </row>
    <row r="26" spans="1:20" x14ac:dyDescent="0.2">
      <c r="A26" s="178" t="s">
        <v>146</v>
      </c>
      <c r="B26" s="188">
        <v>41200.553</v>
      </c>
      <c r="C26" s="225">
        <v>7.0451973291436973E-2</v>
      </c>
      <c r="D26" s="191">
        <v>39529.945</v>
      </c>
      <c r="E26" s="227">
        <v>7.0408721385650574E-2</v>
      </c>
      <c r="F26" s="191">
        <v>38143.777999999998</v>
      </c>
      <c r="G26" s="227">
        <v>7.1011851614263238E-2</v>
      </c>
      <c r="H26" s="75"/>
      <c r="I26" s="75"/>
      <c r="J26" s="94" t="str">
        <f t="shared" si="1"/>
        <v>FVE</v>
      </c>
      <c r="K26" s="83">
        <f t="shared" si="0"/>
        <v>62761.776999999987</v>
      </c>
      <c r="L26" s="94" t="str">
        <f t="shared" si="2"/>
        <v>FVE</v>
      </c>
      <c r="M26" s="92">
        <f>K26/'6.1, 6.2'!I5</f>
        <v>7.4018541603230667E-2</v>
      </c>
      <c r="N26" s="85"/>
      <c r="O26" s="93"/>
    </row>
    <row r="27" spans="1:20" x14ac:dyDescent="0.2">
      <c r="A27" s="178" t="s">
        <v>144</v>
      </c>
      <c r="B27" s="188">
        <v>85305.733999999997</v>
      </c>
      <c r="C27" s="225">
        <v>6.9144907701529659E-2</v>
      </c>
      <c r="D27" s="189">
        <v>80781.502999999997</v>
      </c>
      <c r="E27" s="227">
        <v>6.756213675962229E-2</v>
      </c>
      <c r="F27" s="189">
        <v>67624.838000000003</v>
      </c>
      <c r="G27" s="227">
        <v>6.69453617987327E-2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0.42271567340729116</v>
      </c>
      <c r="J32" s="94" t="str">
        <f t="shared" si="5"/>
        <v>PE</v>
      </c>
      <c r="K32" s="77">
        <f t="shared" si="6"/>
        <v>1387892.023</v>
      </c>
      <c r="L32" s="77">
        <f t="shared" si="7"/>
        <v>1120584.0860000001</v>
      </c>
      <c r="M32" s="77">
        <f t="shared" si="8"/>
        <v>1067781.2609999997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225530.54</v>
      </c>
      <c r="L33" s="77">
        <f t="shared" si="7"/>
        <v>304505.23</v>
      </c>
      <c r="M33" s="77">
        <f t="shared" si="8"/>
        <v>435383.61</v>
      </c>
    </row>
    <row r="34" spans="8:13" ht="13.5" customHeight="1" x14ac:dyDescent="0.2">
      <c r="H34" s="94" t="str">
        <f t="shared" si="3"/>
        <v>PSE</v>
      </c>
      <c r="I34" s="95">
        <f t="shared" si="4"/>
        <v>4.8161151334221955E-2</v>
      </c>
      <c r="J34" s="94" t="str">
        <f t="shared" si="5"/>
        <v>PSE</v>
      </c>
      <c r="K34" s="77">
        <f t="shared" si="6"/>
        <v>13623.041000000001</v>
      </c>
      <c r="L34" s="77">
        <f t="shared" si="7"/>
        <v>11292.581999999997</v>
      </c>
      <c r="M34" s="77">
        <f t="shared" si="8"/>
        <v>9859.0689999999995</v>
      </c>
    </row>
    <row r="35" spans="8:13" ht="12.75" customHeight="1" x14ac:dyDescent="0.2">
      <c r="H35" s="94" t="str">
        <f t="shared" si="3"/>
        <v>VE</v>
      </c>
      <c r="I35" s="95">
        <f t="shared" si="4"/>
        <v>7.0752762111453163E-2</v>
      </c>
      <c r="J35" s="94" t="str">
        <f t="shared" si="5"/>
        <v>VE</v>
      </c>
      <c r="K35" s="77">
        <f t="shared" si="6"/>
        <v>22013.988000000005</v>
      </c>
      <c r="L35" s="77">
        <f t="shared" si="7"/>
        <v>17278.774000000001</v>
      </c>
      <c r="M35" s="77">
        <f t="shared" si="8"/>
        <v>25422.195000000007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0.25573269922623171</v>
      </c>
      <c r="J37" s="94" t="str">
        <f t="shared" si="5"/>
        <v>VTE</v>
      </c>
      <c r="K37" s="77">
        <f t="shared" si="6"/>
        <v>13318.184999999998</v>
      </c>
      <c r="L37" s="77">
        <f t="shared" si="7"/>
        <v>15116.672999999997</v>
      </c>
      <c r="M37" s="77">
        <f t="shared" si="8"/>
        <v>11025.209999999997</v>
      </c>
    </row>
    <row r="38" spans="8:13" ht="12.75" customHeight="1" x14ac:dyDescent="0.2">
      <c r="H38" s="94" t="str">
        <f t="shared" si="3"/>
        <v>FVE</v>
      </c>
      <c r="I38" s="95">
        <f t="shared" si="4"/>
        <v>7.8804573456376245E-2</v>
      </c>
      <c r="J38" s="94" t="str">
        <f t="shared" si="5"/>
        <v>FVE</v>
      </c>
      <c r="K38" s="77">
        <f t="shared" si="6"/>
        <v>23126.546999999999</v>
      </c>
      <c r="L38" s="77">
        <f t="shared" si="7"/>
        <v>21199.011000000006</v>
      </c>
      <c r="M38" s="77">
        <f t="shared" si="8"/>
        <v>18436.218999999986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2020</v>
      </c>
      <c r="N1" s="98"/>
      <c r="O1" s="98"/>
      <c r="P1" s="99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29"/>
      <c r="B3" s="506" t="s">
        <v>205</v>
      </c>
      <c r="C3" s="507"/>
      <c r="D3" s="507"/>
      <c r="E3" s="507"/>
      <c r="F3" s="507"/>
      <c r="G3" s="512"/>
      <c r="H3" s="506" t="s">
        <v>19</v>
      </c>
      <c r="I3" s="507"/>
      <c r="J3" s="507"/>
      <c r="K3" s="507"/>
      <c r="L3" s="507"/>
      <c r="M3" s="507"/>
      <c r="N3" s="68"/>
      <c r="O3" s="99"/>
      <c r="P3" s="99"/>
    </row>
    <row r="4" spans="1:21" ht="13.5" customHeight="1" x14ac:dyDescent="0.25">
      <c r="A4" s="229"/>
      <c r="B4" s="508" t="s">
        <v>186</v>
      </c>
      <c r="C4" s="509"/>
      <c r="D4" s="509"/>
      <c r="E4" s="509"/>
      <c r="F4" s="509"/>
      <c r="G4" s="513"/>
      <c r="H4" s="508" t="s">
        <v>5</v>
      </c>
      <c r="I4" s="509"/>
      <c r="J4" s="509"/>
      <c r="K4" s="509"/>
      <c r="L4" s="509"/>
      <c r="M4" s="509"/>
      <c r="N4" s="68"/>
      <c r="O4" s="99"/>
      <c r="P4" s="99"/>
    </row>
    <row r="5" spans="1:21" x14ac:dyDescent="0.2">
      <c r="A5" s="230"/>
      <c r="B5" s="510" t="s">
        <v>65</v>
      </c>
      <c r="C5" s="511"/>
      <c r="D5" s="511" t="s">
        <v>66</v>
      </c>
      <c r="E5" s="511"/>
      <c r="F5" s="511" t="s">
        <v>67</v>
      </c>
      <c r="G5" s="514"/>
      <c r="H5" s="510" t="s">
        <v>65</v>
      </c>
      <c r="I5" s="511"/>
      <c r="J5" s="511" t="s">
        <v>66</v>
      </c>
      <c r="K5" s="511"/>
      <c r="L5" s="511" t="s">
        <v>67</v>
      </c>
      <c r="M5" s="511"/>
      <c r="N5" s="68"/>
      <c r="O5" s="99"/>
      <c r="P5" s="99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68"/>
      <c r="O6" s="99"/>
      <c r="P6" s="99"/>
    </row>
    <row r="7" spans="1:21" x14ac:dyDescent="0.2">
      <c r="A7" s="504" t="s">
        <v>54</v>
      </c>
      <c r="B7" s="451">
        <f>F8</f>
        <v>338.12323000000049</v>
      </c>
      <c r="C7" s="452"/>
      <c r="D7" s="452"/>
      <c r="E7" s="452"/>
      <c r="F7" s="452"/>
      <c r="G7" s="453"/>
      <c r="H7" s="451">
        <f>SUM(H8,J8,L8)</f>
        <v>160616.13999999998</v>
      </c>
      <c r="I7" s="452"/>
      <c r="J7" s="452"/>
      <c r="K7" s="452"/>
      <c r="L7" s="452"/>
      <c r="M7" s="452"/>
      <c r="N7" s="68"/>
      <c r="O7" s="99"/>
      <c r="P7" s="99"/>
    </row>
    <row r="8" spans="1:21" x14ac:dyDescent="0.2">
      <c r="A8" s="505"/>
      <c r="B8" s="417">
        <f>SUM(B9:B16)</f>
        <v>338.5774300000005</v>
      </c>
      <c r="C8" s="418">
        <v>1.5550084577845048E-2</v>
      </c>
      <c r="D8" s="419">
        <f>SUM(D9:D16)</f>
        <v>338.45300000000049</v>
      </c>
      <c r="E8" s="418">
        <v>1.5544201382166126E-2</v>
      </c>
      <c r="F8" s="419">
        <f>SUM(F9:F16)</f>
        <v>338.12323000000049</v>
      </c>
      <c r="G8" s="420">
        <v>1.5533760173083529E-2</v>
      </c>
      <c r="H8" s="417">
        <f>SUM(H9:H16)</f>
        <v>58079.904999999984</v>
      </c>
      <c r="I8" s="418">
        <v>1.0341536783625205E-2</v>
      </c>
      <c r="J8" s="419">
        <f>SUM(J9:J16)</f>
        <v>52757.151999999973</v>
      </c>
      <c r="K8" s="418">
        <v>8.7301768047499135E-3</v>
      </c>
      <c r="L8" s="419">
        <f>SUM(L9:L16)</f>
        <v>49779.083000000021</v>
      </c>
      <c r="M8" s="418">
        <v>8.1374736367254962E-3</v>
      </c>
      <c r="N8" s="68"/>
      <c r="O8" s="99"/>
      <c r="P8" s="99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97"/>
      <c r="O9" s="100"/>
      <c r="P9" s="99"/>
    </row>
    <row r="10" spans="1:21" x14ac:dyDescent="0.2">
      <c r="A10" s="204" t="s">
        <v>20</v>
      </c>
      <c r="B10" s="188">
        <v>136.69200000000004</v>
      </c>
      <c r="C10" s="225">
        <v>1.3003625055865591E-2</v>
      </c>
      <c r="D10" s="191">
        <v>136.69200000000004</v>
      </c>
      <c r="E10" s="225">
        <v>1.3003872469733075E-2</v>
      </c>
      <c r="F10" s="191">
        <v>136.69200000000004</v>
      </c>
      <c r="G10" s="226">
        <v>1.3003934324671024E-2</v>
      </c>
      <c r="H10" s="188">
        <v>19213.482</v>
      </c>
      <c r="I10" s="225">
        <v>7.9756813549478993E-3</v>
      </c>
      <c r="J10" s="191">
        <v>18768.616000000002</v>
      </c>
      <c r="K10" s="225">
        <v>9.0648717022106633E-3</v>
      </c>
      <c r="L10" s="191">
        <v>19535.530999999999</v>
      </c>
      <c r="M10" s="225">
        <v>8.7960104718730406E-3</v>
      </c>
      <c r="N10" s="97"/>
      <c r="O10" s="100"/>
      <c r="P10" s="99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97"/>
      <c r="O11" s="100"/>
      <c r="P11" s="99"/>
    </row>
    <row r="12" spans="1:21" x14ac:dyDescent="0.2">
      <c r="A12" s="204" t="s">
        <v>22</v>
      </c>
      <c r="B12" s="188">
        <v>36.948000000000008</v>
      </c>
      <c r="C12" s="225">
        <v>3.9043132580536821E-2</v>
      </c>
      <c r="D12" s="191">
        <v>36.948000000000008</v>
      </c>
      <c r="E12" s="225">
        <v>3.8962189340127275E-2</v>
      </c>
      <c r="F12" s="191">
        <v>36.948000000000008</v>
      </c>
      <c r="G12" s="226">
        <v>3.8989859977143063E-2</v>
      </c>
      <c r="H12" s="188">
        <v>10817.137000000001</v>
      </c>
      <c r="I12" s="225">
        <v>3.5702373718347759E-2</v>
      </c>
      <c r="J12" s="191">
        <v>10177.163</v>
      </c>
      <c r="K12" s="225">
        <v>3.4506158545416762E-2</v>
      </c>
      <c r="L12" s="191">
        <v>8592.5290000000023</v>
      </c>
      <c r="M12" s="225">
        <v>3.1539718105503073E-2</v>
      </c>
      <c r="N12" s="97"/>
      <c r="O12" s="100"/>
      <c r="P12" s="99"/>
    </row>
    <row r="13" spans="1:21" x14ac:dyDescent="0.2">
      <c r="A13" s="204" t="s">
        <v>43</v>
      </c>
      <c r="B13" s="188">
        <v>7.6324999999999994</v>
      </c>
      <c r="C13" s="225">
        <v>6.9792403786542133E-3</v>
      </c>
      <c r="D13" s="191">
        <v>7.6324999999999994</v>
      </c>
      <c r="E13" s="225">
        <v>6.9794669432007798E-3</v>
      </c>
      <c r="F13" s="191">
        <v>7.5884999999999989</v>
      </c>
      <c r="G13" s="226">
        <v>6.9447279548678041E-3</v>
      </c>
      <c r="H13" s="188">
        <v>1802.0999999999997</v>
      </c>
      <c r="I13" s="225">
        <v>1.3036744702638759E-2</v>
      </c>
      <c r="J13" s="191">
        <v>1702.3789999999999</v>
      </c>
      <c r="K13" s="225">
        <v>1.5429038697220584E-2</v>
      </c>
      <c r="L13" s="191">
        <v>2695.2329999999997</v>
      </c>
      <c r="M13" s="225">
        <v>1.2811894959168119E-2</v>
      </c>
      <c r="N13" s="97"/>
      <c r="O13" s="100"/>
      <c r="P13" s="99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0.22500000000000001</v>
      </c>
      <c r="C15" s="225">
        <v>6.6290158209564678E-4</v>
      </c>
      <c r="D15" s="191">
        <v>0.22500000000000001</v>
      </c>
      <c r="E15" s="227">
        <v>6.6290158209564678E-4</v>
      </c>
      <c r="F15" s="191">
        <v>0.22500000000000001</v>
      </c>
      <c r="G15" s="228">
        <v>6.6290158209564678E-4</v>
      </c>
      <c r="H15" s="188">
        <v>11.025</v>
      </c>
      <c r="I15" s="225">
        <v>2.2511872026225116E-4</v>
      </c>
      <c r="J15" s="191">
        <v>10.545999999999999</v>
      </c>
      <c r="K15" s="227">
        <v>2.2698285971628468E-4</v>
      </c>
      <c r="L15" s="191">
        <v>6.8659999999999997</v>
      </c>
      <c r="M15" s="227">
        <v>1.6959053494130651E-4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157.07993000000047</v>
      </c>
      <c r="C16" s="225">
        <v>7.6357794760821607E-2</v>
      </c>
      <c r="D16" s="189">
        <v>156.95550000000046</v>
      </c>
      <c r="E16" s="227">
        <v>7.6352781465492667E-2</v>
      </c>
      <c r="F16" s="189">
        <v>156.66973000000047</v>
      </c>
      <c r="G16" s="228">
        <v>7.6399792341622447E-2</v>
      </c>
      <c r="H16" s="188">
        <v>26236.160999999982</v>
      </c>
      <c r="I16" s="225">
        <v>8.0790026893897485E-2</v>
      </c>
      <c r="J16" s="189">
        <v>22098.447999999971</v>
      </c>
      <c r="K16" s="227">
        <v>7.8633901824492924E-2</v>
      </c>
      <c r="L16" s="189">
        <v>18948.924000000017</v>
      </c>
      <c r="M16" s="227">
        <v>7.8254420144252809E-2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101"/>
      <c r="O17" s="99"/>
      <c r="P17" s="99"/>
    </row>
    <row r="18" spans="1:20" x14ac:dyDescent="0.2">
      <c r="A18" s="234"/>
      <c r="B18" s="506" t="s">
        <v>252</v>
      </c>
      <c r="C18" s="507"/>
      <c r="D18" s="507"/>
      <c r="E18" s="507"/>
      <c r="F18" s="507"/>
      <c r="G18" s="507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35"/>
      <c r="B19" s="508" t="s">
        <v>5</v>
      </c>
      <c r="C19" s="509"/>
      <c r="D19" s="509"/>
      <c r="E19" s="509"/>
      <c r="F19" s="509"/>
      <c r="G19" s="509"/>
      <c r="H19" s="85" t="str">
        <f>A24</f>
        <v>VO z vvn</v>
      </c>
      <c r="I19" s="93">
        <f>(B24+D24+F24)/'6.1, 6.2'!B25</f>
        <v>7.2711774267178106E-2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36"/>
      <c r="B20" s="510" t="s">
        <v>65</v>
      </c>
      <c r="C20" s="511"/>
      <c r="D20" s="511" t="s">
        <v>66</v>
      </c>
      <c r="E20" s="511"/>
      <c r="F20" s="511" t="s">
        <v>67</v>
      </c>
      <c r="G20" s="511"/>
      <c r="H20" s="85" t="str">
        <f>A25</f>
        <v>VO z vn</v>
      </c>
      <c r="I20" s="93">
        <f>(B25+D25+F25)/'6.1, 6.2'!C25</f>
        <v>4.3525938858283722E-2</v>
      </c>
      <c r="J20" s="94" t="str">
        <f t="shared" ref="J20:J26" si="1">A10</f>
        <v>PE</v>
      </c>
      <c r="K20" s="83">
        <f t="shared" si="0"/>
        <v>57517.629000000001</v>
      </c>
      <c r="L20" s="94" t="str">
        <f t="shared" ref="L20:L26" si="2">A10</f>
        <v>PE</v>
      </c>
      <c r="M20" s="92">
        <f>K20/'6.1, 6.2'!C5</f>
        <v>8.5841574525754027E-3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5.4797642342433991E-2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501" t="s">
        <v>54</v>
      </c>
      <c r="B22" s="503">
        <f>SUM(B23,D23,F23)</f>
        <v>637966.8811338736</v>
      </c>
      <c r="C22" s="503"/>
      <c r="D22" s="503"/>
      <c r="E22" s="503"/>
      <c r="F22" s="503"/>
      <c r="G22" s="503"/>
      <c r="H22" s="85" t="str">
        <f>A27</f>
        <v>MOO</v>
      </c>
      <c r="I22" s="93">
        <f>(B27+D27+F27)/'6.1, 6.2'!E25</f>
        <v>6.0330760452024353E-2</v>
      </c>
      <c r="J22" s="94" t="str">
        <f t="shared" si="1"/>
        <v>PSE</v>
      </c>
      <c r="K22" s="83">
        <f t="shared" si="0"/>
        <v>29586.829000000005</v>
      </c>
      <c r="L22" s="94" t="str">
        <f t="shared" si="2"/>
        <v>PSE</v>
      </c>
      <c r="M22" s="92">
        <f>K22/'6.1, 6.2'!E5</f>
        <v>3.3994030617399799E-2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502"/>
      <c r="B23" s="417">
        <f>SUM(B24:B27)</f>
        <v>204722.80846696446</v>
      </c>
      <c r="C23" s="421">
        <v>5.2849233243128943E-2</v>
      </c>
      <c r="D23" s="419">
        <f>SUM(D24:D27)</f>
        <v>214205.90218603332</v>
      </c>
      <c r="E23" s="421">
        <v>5.4324917900289295E-2</v>
      </c>
      <c r="F23" s="419">
        <f>SUM(F24:F27)</f>
        <v>219038.17048087579</v>
      </c>
      <c r="G23" s="421">
        <v>5.5652911638213058E-2</v>
      </c>
      <c r="H23" s="75"/>
      <c r="I23" s="75"/>
      <c r="J23" s="94" t="str">
        <f t="shared" si="1"/>
        <v>VE</v>
      </c>
      <c r="K23" s="83">
        <f t="shared" si="0"/>
        <v>6199.7119999999995</v>
      </c>
      <c r="L23" s="94" t="str">
        <f t="shared" si="2"/>
        <v>VE</v>
      </c>
      <c r="M23" s="92">
        <f>K23/'6.1, 6.2'!F5</f>
        <v>1.3508823072307836E-2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78" t="s">
        <v>8</v>
      </c>
      <c r="B24" s="188">
        <v>29976.105526574102</v>
      </c>
      <c r="C24" s="225">
        <v>5.5686182696976443E-2</v>
      </c>
      <c r="D24" s="189">
        <v>40999.302858904601</v>
      </c>
      <c r="E24" s="225">
        <v>7.2454474557833562E-2</v>
      </c>
      <c r="F24" s="189">
        <v>52720.763977341499</v>
      </c>
      <c r="G24" s="225">
        <v>8.830686097272708E-2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78" t="s">
        <v>9</v>
      </c>
      <c r="B25" s="188">
        <v>69570.584109686199</v>
      </c>
      <c r="C25" s="225">
        <v>4.5864194894849691E-2</v>
      </c>
      <c r="D25" s="191">
        <v>69576.460133999804</v>
      </c>
      <c r="E25" s="225">
        <v>4.2946046528596696E-2</v>
      </c>
      <c r="F25" s="191">
        <v>75368.286379612691</v>
      </c>
      <c r="G25" s="225">
        <v>4.2070501216373735E-2</v>
      </c>
      <c r="H25" s="75"/>
      <c r="I25" s="75"/>
      <c r="J25" s="94" t="str">
        <f t="shared" si="1"/>
        <v>VTE</v>
      </c>
      <c r="K25" s="83">
        <f t="shared" si="0"/>
        <v>28.436999999999998</v>
      </c>
      <c r="L25" s="94" t="str">
        <f t="shared" si="2"/>
        <v>VTE</v>
      </c>
      <c r="M25" s="92">
        <f>K25/'6.1, 6.2'!H5</f>
        <v>2.0921624601340862E-4</v>
      </c>
      <c r="N25" s="102"/>
      <c r="O25" s="103"/>
      <c r="P25" s="99"/>
    </row>
    <row r="26" spans="1:20" x14ac:dyDescent="0.2">
      <c r="A26" s="178" t="s">
        <v>146</v>
      </c>
      <c r="B26" s="188">
        <v>30833.464120811048</v>
      </c>
      <c r="C26" s="225">
        <v>5.2724495972708431E-2</v>
      </c>
      <c r="D26" s="191">
        <v>30167.702008971581</v>
      </c>
      <c r="E26" s="227">
        <v>5.3733171791537054E-2</v>
      </c>
      <c r="F26" s="191">
        <v>31244.384278785008</v>
      </c>
      <c r="G26" s="227">
        <v>5.816732627229794E-2</v>
      </c>
      <c r="H26" s="75"/>
      <c r="I26" s="75"/>
      <c r="J26" s="94" t="str">
        <f t="shared" si="1"/>
        <v>FVE</v>
      </c>
      <c r="K26" s="83">
        <f t="shared" si="0"/>
        <v>67283.532999999967</v>
      </c>
      <c r="L26" s="94" t="str">
        <f t="shared" si="2"/>
        <v>FVE</v>
      </c>
      <c r="M26" s="92">
        <f>K26/'6.1, 6.2'!I5</f>
        <v>7.9351306234889452E-2</v>
      </c>
      <c r="N26" s="102"/>
      <c r="O26" s="103"/>
      <c r="P26" s="99"/>
    </row>
    <row r="27" spans="1:20" x14ac:dyDescent="0.2">
      <c r="A27" s="178" t="s">
        <v>144</v>
      </c>
      <c r="B27" s="188">
        <v>74342.654709893104</v>
      </c>
      <c r="C27" s="225">
        <v>6.0258739444200175E-2</v>
      </c>
      <c r="D27" s="189">
        <v>73462.437184157301</v>
      </c>
      <c r="E27" s="227">
        <v>6.1440788341499387E-2</v>
      </c>
      <c r="F27" s="189">
        <v>59704.735845136602</v>
      </c>
      <c r="G27" s="227">
        <v>5.9104838702170863E-2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1.3003934324671024E-2</v>
      </c>
      <c r="J32" s="94" t="str">
        <f t="shared" si="5"/>
        <v>PE</v>
      </c>
      <c r="K32" s="77">
        <f t="shared" si="6"/>
        <v>19213.482</v>
      </c>
      <c r="L32" s="77">
        <f t="shared" si="7"/>
        <v>18768.616000000002</v>
      </c>
      <c r="M32" s="77">
        <f t="shared" si="8"/>
        <v>19535.530999999999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3.8989859977143063E-2</v>
      </c>
      <c r="J34" s="94" t="str">
        <f t="shared" si="5"/>
        <v>PSE</v>
      </c>
      <c r="K34" s="77">
        <f t="shared" si="6"/>
        <v>10817.137000000001</v>
      </c>
      <c r="L34" s="77">
        <f t="shared" si="7"/>
        <v>10177.163</v>
      </c>
      <c r="M34" s="77">
        <f t="shared" si="8"/>
        <v>8592.5290000000023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6.9447279548678041E-3</v>
      </c>
      <c r="J35" s="94" t="str">
        <f t="shared" si="5"/>
        <v>VE</v>
      </c>
      <c r="K35" s="77">
        <f t="shared" si="6"/>
        <v>1802.0999999999997</v>
      </c>
      <c r="L35" s="77">
        <f t="shared" si="7"/>
        <v>1702.3789999999999</v>
      </c>
      <c r="M35" s="77">
        <f t="shared" si="8"/>
        <v>2695.2329999999997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6.6290158209564678E-4</v>
      </c>
      <c r="J37" s="94" t="str">
        <f t="shared" si="5"/>
        <v>VTE</v>
      </c>
      <c r="K37" s="77">
        <f t="shared" si="6"/>
        <v>11.025</v>
      </c>
      <c r="L37" s="77">
        <f t="shared" si="7"/>
        <v>10.545999999999999</v>
      </c>
      <c r="M37" s="77">
        <f t="shared" si="8"/>
        <v>6.8659999999999997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7.6399792341622447E-2</v>
      </c>
      <c r="J38" s="94" t="str">
        <f t="shared" si="5"/>
        <v>FVE</v>
      </c>
      <c r="K38" s="77">
        <f t="shared" si="6"/>
        <v>26236.160999999982</v>
      </c>
      <c r="L38" s="77">
        <f t="shared" si="7"/>
        <v>22098.447999999971</v>
      </c>
      <c r="M38" s="77">
        <f t="shared" si="8"/>
        <v>18948.924000000017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38" t="s">
        <v>352</v>
      </c>
      <c r="M1" s="58"/>
      <c r="N1" s="129" t="str">
        <f>Titulní!A35</f>
        <v>II. čtvrtletí 2020</v>
      </c>
    </row>
    <row r="2" spans="1:14" ht="6" customHeight="1" x14ac:dyDescent="0.2"/>
    <row r="3" spans="1:14" ht="12.75" customHeight="1" x14ac:dyDescent="0.2">
      <c r="A3" s="454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58"/>
      <c r="N3" s="462" t="s">
        <v>54</v>
      </c>
    </row>
    <row r="4" spans="1:14" x14ac:dyDescent="0.2">
      <c r="A4" s="455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6" t="s">
        <v>73</v>
      </c>
      <c r="N4" s="463"/>
    </row>
    <row r="5" spans="1:14" ht="12.75" customHeight="1" x14ac:dyDescent="0.2">
      <c r="A5" s="449" t="s">
        <v>42</v>
      </c>
      <c r="B5" s="451">
        <f>SUM(B6:D6)</f>
        <v>-2034.9032910000001</v>
      </c>
      <c r="C5" s="452"/>
      <c r="D5" s="453"/>
      <c r="E5" s="451">
        <f>SUM(E6:G6)</f>
        <v>-2137.6727580000002</v>
      </c>
      <c r="F5" s="452"/>
      <c r="G5" s="453"/>
      <c r="H5" s="459">
        <f>SUM(H6:J6)</f>
        <v>0</v>
      </c>
      <c r="I5" s="460"/>
      <c r="J5" s="461"/>
      <c r="K5" s="459">
        <f>SUM(K6:M6)</f>
        <v>0</v>
      </c>
      <c r="L5" s="460"/>
      <c r="M5" s="461"/>
      <c r="N5" s="464">
        <f>SUM(B6:M6)</f>
        <v>-4172.5760490000002</v>
      </c>
    </row>
    <row r="6" spans="1:14" x14ac:dyDescent="0.2">
      <c r="A6" s="450"/>
      <c r="B6" s="263">
        <f>B7+B18</f>
        <v>-866.825558</v>
      </c>
      <c r="C6" s="264">
        <f t="shared" ref="C6:M6" si="0">C7+C18</f>
        <v>-672.92486199999985</v>
      </c>
      <c r="D6" s="265">
        <f t="shared" si="0"/>
        <v>-495.15287100000023</v>
      </c>
      <c r="E6" s="263">
        <f t="shared" si="0"/>
        <v>-394.5650740000001</v>
      </c>
      <c r="F6" s="264">
        <f t="shared" si="0"/>
        <v>-791.11175100000003</v>
      </c>
      <c r="G6" s="265">
        <f t="shared" si="0"/>
        <v>-951.99593300000004</v>
      </c>
      <c r="H6" s="287">
        <f t="shared" si="0"/>
        <v>0</v>
      </c>
      <c r="I6" s="288">
        <f t="shared" si="0"/>
        <v>0</v>
      </c>
      <c r="J6" s="289">
        <f t="shared" si="0"/>
        <v>0</v>
      </c>
      <c r="K6" s="287">
        <f t="shared" si="0"/>
        <v>0</v>
      </c>
      <c r="L6" s="288">
        <f t="shared" si="0"/>
        <v>0</v>
      </c>
      <c r="M6" s="289">
        <f t="shared" si="0"/>
        <v>0</v>
      </c>
      <c r="N6" s="465"/>
    </row>
    <row r="7" spans="1:14" x14ac:dyDescent="0.2">
      <c r="A7" s="335" t="s">
        <v>86</v>
      </c>
      <c r="B7" s="276">
        <f>B8+B13</f>
        <v>-2559.393388</v>
      </c>
      <c r="C7" s="177">
        <f t="shared" ref="C7:M7" si="1">C8+C13</f>
        <v>-1993.6329579999999</v>
      </c>
      <c r="D7" s="277">
        <f t="shared" si="1"/>
        <v>-1714.0378710000002</v>
      </c>
      <c r="E7" s="276">
        <f t="shared" si="1"/>
        <v>-1500.590559</v>
      </c>
      <c r="F7" s="177">
        <f t="shared" si="1"/>
        <v>-1794.898218</v>
      </c>
      <c r="G7" s="277">
        <f t="shared" si="1"/>
        <v>-1666.494639</v>
      </c>
      <c r="H7" s="344">
        <f t="shared" si="1"/>
        <v>0</v>
      </c>
      <c r="I7" s="345">
        <f t="shared" si="1"/>
        <v>0</v>
      </c>
      <c r="J7" s="346">
        <f t="shared" si="1"/>
        <v>0</v>
      </c>
      <c r="K7" s="344">
        <f t="shared" si="1"/>
        <v>0</v>
      </c>
      <c r="L7" s="345">
        <f t="shared" si="1"/>
        <v>0</v>
      </c>
      <c r="M7" s="346">
        <f t="shared" si="1"/>
        <v>0</v>
      </c>
      <c r="N7" s="336">
        <f>SUM(B7:M7)</f>
        <v>-11229.047633</v>
      </c>
    </row>
    <row r="8" spans="1:14" x14ac:dyDescent="0.2">
      <c r="A8" s="337" t="s">
        <v>74</v>
      </c>
      <c r="B8" s="298">
        <f>SUM(B9:B12)</f>
        <v>-2514.4569999999999</v>
      </c>
      <c r="C8" s="270">
        <f t="shared" ref="C8:M8" si="2">SUM(C9:C12)</f>
        <v>-1952.095</v>
      </c>
      <c r="D8" s="300">
        <f t="shared" si="2"/>
        <v>-1680.8980000000001</v>
      </c>
      <c r="E8" s="298">
        <f t="shared" si="2"/>
        <v>-1475.7829999999999</v>
      </c>
      <c r="F8" s="270">
        <f t="shared" si="2"/>
        <v>-1774.018</v>
      </c>
      <c r="G8" s="300">
        <f t="shared" si="2"/>
        <v>-1620.145</v>
      </c>
      <c r="H8" s="347">
        <f t="shared" si="2"/>
        <v>0</v>
      </c>
      <c r="I8" s="348">
        <f t="shared" si="2"/>
        <v>0</v>
      </c>
      <c r="J8" s="349">
        <f t="shared" si="2"/>
        <v>0</v>
      </c>
      <c r="K8" s="347">
        <f t="shared" si="2"/>
        <v>0</v>
      </c>
      <c r="L8" s="348">
        <f t="shared" si="2"/>
        <v>0</v>
      </c>
      <c r="M8" s="349">
        <f t="shared" si="2"/>
        <v>0</v>
      </c>
      <c r="N8" s="276">
        <f>SUM(B8:M8)</f>
        <v>-11017.396000000001</v>
      </c>
    </row>
    <row r="9" spans="1:14" x14ac:dyDescent="0.2">
      <c r="A9" s="156" t="s">
        <v>75</v>
      </c>
      <c r="B9" s="160">
        <v>-14.605</v>
      </c>
      <c r="C9" s="161">
        <v>-41.822000000000003</v>
      </c>
      <c r="D9" s="162">
        <v>-81.284999999999997</v>
      </c>
      <c r="E9" s="160">
        <v>-105.65</v>
      </c>
      <c r="F9" s="161">
        <v>-189.327</v>
      </c>
      <c r="G9" s="162">
        <v>-237.947</v>
      </c>
      <c r="H9" s="308">
        <v>0</v>
      </c>
      <c r="I9" s="309">
        <v>0</v>
      </c>
      <c r="J9" s="310">
        <v>0</v>
      </c>
      <c r="K9" s="308">
        <v>0</v>
      </c>
      <c r="L9" s="309">
        <v>0</v>
      </c>
      <c r="M9" s="310">
        <v>0</v>
      </c>
      <c r="N9" s="298">
        <f t="shared" ref="N9:N14" si="3">SUM(B9:M9)</f>
        <v>-670.63599999999997</v>
      </c>
    </row>
    <row r="10" spans="1:14" x14ac:dyDescent="0.2">
      <c r="A10" s="156" t="s">
        <v>76</v>
      </c>
      <c r="B10" s="157">
        <v>-122.608</v>
      </c>
      <c r="C10" s="158">
        <v>-176.27600000000001</v>
      </c>
      <c r="D10" s="159">
        <v>-176.499</v>
      </c>
      <c r="E10" s="157">
        <v>-140.654</v>
      </c>
      <c r="F10" s="158">
        <v>-156.53399999999999</v>
      </c>
      <c r="G10" s="159">
        <v>-295.31299999999999</v>
      </c>
      <c r="H10" s="304">
        <v>0</v>
      </c>
      <c r="I10" s="305">
        <v>0</v>
      </c>
      <c r="J10" s="306">
        <v>0</v>
      </c>
      <c r="K10" s="304">
        <v>0</v>
      </c>
      <c r="L10" s="305">
        <v>0</v>
      </c>
      <c r="M10" s="306">
        <v>0</v>
      </c>
      <c r="N10" s="298">
        <f t="shared" si="3"/>
        <v>-1067.884</v>
      </c>
    </row>
    <row r="11" spans="1:14" x14ac:dyDescent="0.2">
      <c r="A11" s="156" t="s">
        <v>77</v>
      </c>
      <c r="B11" s="157">
        <v>-1112.55</v>
      </c>
      <c r="C11" s="158">
        <v>-782.73</v>
      </c>
      <c r="D11" s="159">
        <v>-666.13</v>
      </c>
      <c r="E11" s="157">
        <v>-546.55399999999997</v>
      </c>
      <c r="F11" s="158">
        <v>-681.07600000000002</v>
      </c>
      <c r="G11" s="159">
        <v>-443.04399999999998</v>
      </c>
      <c r="H11" s="304">
        <v>0</v>
      </c>
      <c r="I11" s="305">
        <v>0</v>
      </c>
      <c r="J11" s="306">
        <v>0</v>
      </c>
      <c r="K11" s="304">
        <v>0</v>
      </c>
      <c r="L11" s="305">
        <v>0</v>
      </c>
      <c r="M11" s="306">
        <v>0</v>
      </c>
      <c r="N11" s="298">
        <f t="shared" si="3"/>
        <v>-4232.0839999999998</v>
      </c>
    </row>
    <row r="12" spans="1:14" x14ac:dyDescent="0.2">
      <c r="A12" s="156" t="s">
        <v>78</v>
      </c>
      <c r="B12" s="160">
        <v>-1264.694</v>
      </c>
      <c r="C12" s="161">
        <v>-951.26700000000005</v>
      </c>
      <c r="D12" s="162">
        <v>-756.98400000000004</v>
      </c>
      <c r="E12" s="160">
        <v>-682.92499999999995</v>
      </c>
      <c r="F12" s="161">
        <v>-747.08100000000002</v>
      </c>
      <c r="G12" s="162">
        <v>-643.84100000000001</v>
      </c>
      <c r="H12" s="308">
        <v>0</v>
      </c>
      <c r="I12" s="309">
        <v>0</v>
      </c>
      <c r="J12" s="310">
        <v>0</v>
      </c>
      <c r="K12" s="308">
        <v>0</v>
      </c>
      <c r="L12" s="309">
        <v>0</v>
      </c>
      <c r="M12" s="310">
        <v>0</v>
      </c>
      <c r="N12" s="298">
        <f t="shared" si="3"/>
        <v>-5046.7920000000004</v>
      </c>
    </row>
    <row r="13" spans="1:14" x14ac:dyDescent="0.2">
      <c r="A13" s="338" t="s">
        <v>79</v>
      </c>
      <c r="B13" s="298">
        <f>SUM(B14:B17)</f>
        <v>-44.936388000000001</v>
      </c>
      <c r="C13" s="270">
        <f t="shared" ref="C13:M13" si="4">SUM(C14:C17)</f>
        <v>-41.537957999999996</v>
      </c>
      <c r="D13" s="300">
        <f t="shared" si="4"/>
        <v>-33.139870999999999</v>
      </c>
      <c r="E13" s="298">
        <f t="shared" si="4"/>
        <v>-24.807559000000001</v>
      </c>
      <c r="F13" s="270">
        <f t="shared" si="4"/>
        <v>-20.880217999999999</v>
      </c>
      <c r="G13" s="300">
        <f t="shared" si="4"/>
        <v>-46.349639000000003</v>
      </c>
      <c r="H13" s="347">
        <f t="shared" si="4"/>
        <v>0</v>
      </c>
      <c r="I13" s="348">
        <f t="shared" si="4"/>
        <v>0</v>
      </c>
      <c r="J13" s="349">
        <f t="shared" si="4"/>
        <v>0</v>
      </c>
      <c r="K13" s="347">
        <f t="shared" si="4"/>
        <v>0</v>
      </c>
      <c r="L13" s="348">
        <f t="shared" si="4"/>
        <v>0</v>
      </c>
      <c r="M13" s="349">
        <f t="shared" si="4"/>
        <v>0</v>
      </c>
      <c r="N13" s="276">
        <f>SUM(B13:M13)</f>
        <v>-211.65163299999998</v>
      </c>
    </row>
    <row r="14" spans="1:14" x14ac:dyDescent="0.2">
      <c r="A14" s="156" t="s">
        <v>75</v>
      </c>
      <c r="B14" s="218">
        <v>-44.784379000000001</v>
      </c>
      <c r="C14" s="219">
        <v>-41.410955999999999</v>
      </c>
      <c r="D14" s="220">
        <v>-33.058019000000002</v>
      </c>
      <c r="E14" s="415">
        <v>-24.766235000000002</v>
      </c>
      <c r="F14" s="219">
        <v>-20.845420999999998</v>
      </c>
      <c r="G14" s="220">
        <v>-46.316319</v>
      </c>
      <c r="H14" s="326">
        <v>0</v>
      </c>
      <c r="I14" s="327">
        <v>0</v>
      </c>
      <c r="J14" s="328">
        <v>0</v>
      </c>
      <c r="K14" s="326">
        <v>0</v>
      </c>
      <c r="L14" s="327">
        <v>0</v>
      </c>
      <c r="M14" s="310">
        <v>0</v>
      </c>
      <c r="N14" s="298">
        <f t="shared" si="3"/>
        <v>-211.18132899999998</v>
      </c>
    </row>
    <row r="15" spans="1:14" x14ac:dyDescent="0.2">
      <c r="A15" s="156" t="s">
        <v>76</v>
      </c>
      <c r="B15" s="221">
        <v>0</v>
      </c>
      <c r="C15" s="222">
        <v>0</v>
      </c>
      <c r="D15" s="223">
        <v>0</v>
      </c>
      <c r="E15" s="416">
        <v>0</v>
      </c>
      <c r="F15" s="222">
        <v>0</v>
      </c>
      <c r="G15" s="223">
        <v>0</v>
      </c>
      <c r="H15" s="329">
        <v>0</v>
      </c>
      <c r="I15" s="330">
        <v>0</v>
      </c>
      <c r="J15" s="331">
        <v>0</v>
      </c>
      <c r="K15" s="329">
        <v>0</v>
      </c>
      <c r="L15" s="330">
        <v>0</v>
      </c>
      <c r="M15" s="306">
        <v>0</v>
      </c>
      <c r="N15" s="298">
        <f t="shared" ref="N15:N28" si="5">SUM(B15:M15)</f>
        <v>0</v>
      </c>
    </row>
    <row r="16" spans="1:14" x14ac:dyDescent="0.2">
      <c r="A16" s="156" t="s">
        <v>77</v>
      </c>
      <c r="B16" s="221">
        <v>0</v>
      </c>
      <c r="C16" s="222">
        <v>0</v>
      </c>
      <c r="D16" s="223">
        <v>0</v>
      </c>
      <c r="E16" s="416">
        <v>0</v>
      </c>
      <c r="F16" s="222">
        <v>0</v>
      </c>
      <c r="G16" s="223">
        <v>0</v>
      </c>
      <c r="H16" s="329">
        <v>0</v>
      </c>
      <c r="I16" s="330">
        <v>0</v>
      </c>
      <c r="J16" s="331">
        <v>0</v>
      </c>
      <c r="K16" s="329">
        <v>0</v>
      </c>
      <c r="L16" s="330">
        <v>0</v>
      </c>
      <c r="M16" s="306">
        <v>0</v>
      </c>
      <c r="N16" s="298">
        <f t="shared" si="5"/>
        <v>0</v>
      </c>
    </row>
    <row r="17" spans="1:14" x14ac:dyDescent="0.2">
      <c r="A17" s="156" t="s">
        <v>78</v>
      </c>
      <c r="B17" s="218">
        <v>-0.15200900000000001</v>
      </c>
      <c r="C17" s="219">
        <v>-0.127002</v>
      </c>
      <c r="D17" s="220">
        <v>-8.1852000000000008E-2</v>
      </c>
      <c r="E17" s="415">
        <v>-4.1324000000000007E-2</v>
      </c>
      <c r="F17" s="219">
        <v>-3.4797000000000002E-2</v>
      </c>
      <c r="G17" s="220">
        <v>-3.3320000000000002E-2</v>
      </c>
      <c r="H17" s="326">
        <v>0</v>
      </c>
      <c r="I17" s="327">
        <v>0</v>
      </c>
      <c r="J17" s="328">
        <v>0</v>
      </c>
      <c r="K17" s="326">
        <v>0</v>
      </c>
      <c r="L17" s="327">
        <v>0</v>
      </c>
      <c r="M17" s="310">
        <v>0</v>
      </c>
      <c r="N17" s="298">
        <f t="shared" si="5"/>
        <v>-0.47030400000000011</v>
      </c>
    </row>
    <row r="18" spans="1:14" x14ac:dyDescent="0.2">
      <c r="A18" s="335" t="s">
        <v>87</v>
      </c>
      <c r="B18" s="276">
        <f>B19+B24</f>
        <v>1692.56783</v>
      </c>
      <c r="C18" s="177">
        <f t="shared" ref="C18:M18" si="6">C19+C24</f>
        <v>1320.7080960000001</v>
      </c>
      <c r="D18" s="277">
        <f t="shared" si="6"/>
        <v>1218.885</v>
      </c>
      <c r="E18" s="276">
        <f t="shared" si="6"/>
        <v>1106.0254849999999</v>
      </c>
      <c r="F18" s="177">
        <f t="shared" si="6"/>
        <v>1003.786467</v>
      </c>
      <c r="G18" s="277">
        <f t="shared" si="6"/>
        <v>714.49870599999997</v>
      </c>
      <c r="H18" s="344">
        <f t="shared" si="6"/>
        <v>0</v>
      </c>
      <c r="I18" s="345">
        <f t="shared" si="6"/>
        <v>0</v>
      </c>
      <c r="J18" s="346">
        <f t="shared" si="6"/>
        <v>0</v>
      </c>
      <c r="K18" s="344">
        <f t="shared" si="6"/>
        <v>0</v>
      </c>
      <c r="L18" s="345">
        <f t="shared" si="6"/>
        <v>0</v>
      </c>
      <c r="M18" s="346">
        <f t="shared" si="6"/>
        <v>0</v>
      </c>
      <c r="N18" s="276">
        <f>SUM(B18:M18)</f>
        <v>7056.4715840000008</v>
      </c>
    </row>
    <row r="19" spans="1:14" x14ac:dyDescent="0.2">
      <c r="A19" s="338" t="s">
        <v>80</v>
      </c>
      <c r="B19" s="298">
        <f>SUM(B20:B23)</f>
        <v>1692.4839999999999</v>
      </c>
      <c r="C19" s="270">
        <f t="shared" ref="C19:M19" si="7">SUM(C20:C23)</f>
        <v>1313.009</v>
      </c>
      <c r="D19" s="300">
        <f t="shared" si="7"/>
        <v>1218.885</v>
      </c>
      <c r="E19" s="298">
        <f t="shared" si="7"/>
        <v>1105.847</v>
      </c>
      <c r="F19" s="270">
        <f t="shared" si="7"/>
        <v>1002.193</v>
      </c>
      <c r="G19" s="300">
        <f t="shared" si="7"/>
        <v>713.46899999999994</v>
      </c>
      <c r="H19" s="347">
        <f t="shared" si="7"/>
        <v>0</v>
      </c>
      <c r="I19" s="348">
        <f t="shared" si="7"/>
        <v>0</v>
      </c>
      <c r="J19" s="349">
        <f t="shared" si="7"/>
        <v>0</v>
      </c>
      <c r="K19" s="347">
        <f t="shared" si="7"/>
        <v>0</v>
      </c>
      <c r="L19" s="348">
        <f t="shared" si="7"/>
        <v>0</v>
      </c>
      <c r="M19" s="349">
        <f t="shared" si="7"/>
        <v>0</v>
      </c>
      <c r="N19" s="276">
        <f>SUM(B19:M19)</f>
        <v>7045.8869999999997</v>
      </c>
    </row>
    <row r="20" spans="1:14" x14ac:dyDescent="0.2">
      <c r="A20" s="156" t="s">
        <v>82</v>
      </c>
      <c r="B20" s="160">
        <v>550.06899999999996</v>
      </c>
      <c r="C20" s="161">
        <v>303.35199999999998</v>
      </c>
      <c r="D20" s="162">
        <v>313.45999999999998</v>
      </c>
      <c r="E20" s="160">
        <v>266.84199999999998</v>
      </c>
      <c r="F20" s="161">
        <v>201.922</v>
      </c>
      <c r="G20" s="162">
        <v>158.84299999999999</v>
      </c>
      <c r="H20" s="308">
        <v>0</v>
      </c>
      <c r="I20" s="309">
        <v>0</v>
      </c>
      <c r="J20" s="310">
        <v>0</v>
      </c>
      <c r="K20" s="308">
        <v>0</v>
      </c>
      <c r="L20" s="309">
        <v>0</v>
      </c>
      <c r="M20" s="310">
        <v>0</v>
      </c>
      <c r="N20" s="298">
        <f t="shared" si="5"/>
        <v>1794.4880000000001</v>
      </c>
    </row>
    <row r="21" spans="1:14" x14ac:dyDescent="0.2">
      <c r="A21" s="156" t="s">
        <v>83</v>
      </c>
      <c r="B21" s="157">
        <v>1141.748</v>
      </c>
      <c r="C21" s="158">
        <v>994.91800000000001</v>
      </c>
      <c r="D21" s="159">
        <v>876.37800000000004</v>
      </c>
      <c r="E21" s="157">
        <v>806.29100000000005</v>
      </c>
      <c r="F21" s="158">
        <v>731.30399999999997</v>
      </c>
      <c r="G21" s="159">
        <v>407.31700000000001</v>
      </c>
      <c r="H21" s="304">
        <v>0</v>
      </c>
      <c r="I21" s="305">
        <v>0</v>
      </c>
      <c r="J21" s="306">
        <v>0</v>
      </c>
      <c r="K21" s="304">
        <v>0</v>
      </c>
      <c r="L21" s="305">
        <v>0</v>
      </c>
      <c r="M21" s="306">
        <v>0</v>
      </c>
      <c r="N21" s="298">
        <f t="shared" si="5"/>
        <v>4957.9560000000001</v>
      </c>
    </row>
    <row r="22" spans="1:14" x14ac:dyDescent="0.2">
      <c r="A22" s="156" t="s">
        <v>84</v>
      </c>
      <c r="B22" s="157">
        <v>0.48199999999999998</v>
      </c>
      <c r="C22" s="158">
        <v>10.82</v>
      </c>
      <c r="D22" s="159">
        <v>23.498000000000001</v>
      </c>
      <c r="E22" s="157">
        <v>30.809000000000001</v>
      </c>
      <c r="F22" s="158">
        <v>46.151000000000003</v>
      </c>
      <c r="G22" s="159">
        <v>70.650000000000006</v>
      </c>
      <c r="H22" s="304">
        <v>0</v>
      </c>
      <c r="I22" s="305">
        <v>0</v>
      </c>
      <c r="J22" s="306">
        <v>0</v>
      </c>
      <c r="K22" s="304">
        <v>0</v>
      </c>
      <c r="L22" s="305">
        <v>0</v>
      </c>
      <c r="M22" s="306">
        <v>0</v>
      </c>
      <c r="N22" s="298">
        <f t="shared" si="5"/>
        <v>182.41</v>
      </c>
    </row>
    <row r="23" spans="1:14" x14ac:dyDescent="0.2">
      <c r="A23" s="156" t="s">
        <v>85</v>
      </c>
      <c r="B23" s="160">
        <v>0.185</v>
      </c>
      <c r="C23" s="161">
        <v>3.919</v>
      </c>
      <c r="D23" s="162">
        <v>5.5490000000000004</v>
      </c>
      <c r="E23" s="160">
        <v>1.905</v>
      </c>
      <c r="F23" s="161">
        <v>22.815999999999999</v>
      </c>
      <c r="G23" s="162">
        <v>76.659000000000006</v>
      </c>
      <c r="H23" s="308">
        <v>0</v>
      </c>
      <c r="I23" s="309">
        <v>0</v>
      </c>
      <c r="J23" s="310">
        <v>0</v>
      </c>
      <c r="K23" s="308">
        <v>0</v>
      </c>
      <c r="L23" s="309">
        <v>0</v>
      </c>
      <c r="M23" s="310">
        <v>0</v>
      </c>
      <c r="N23" s="298">
        <f t="shared" si="5"/>
        <v>111.033</v>
      </c>
    </row>
    <row r="24" spans="1:14" x14ac:dyDescent="0.2">
      <c r="A24" s="338" t="s">
        <v>81</v>
      </c>
      <c r="B24" s="298">
        <f>SUM(B25:B28)</f>
        <v>8.3830000000000002E-2</v>
      </c>
      <c r="C24" s="270">
        <f t="shared" ref="C24:M24" si="8">SUM(C25:C28)</f>
        <v>7.6990959999999999</v>
      </c>
      <c r="D24" s="300">
        <f t="shared" si="8"/>
        <v>0</v>
      </c>
      <c r="E24" s="298">
        <f t="shared" si="8"/>
        <v>0.178485</v>
      </c>
      <c r="F24" s="270">
        <f t="shared" si="8"/>
        <v>1.593467</v>
      </c>
      <c r="G24" s="300">
        <f t="shared" si="8"/>
        <v>1.029706</v>
      </c>
      <c r="H24" s="347">
        <f t="shared" si="8"/>
        <v>0</v>
      </c>
      <c r="I24" s="348">
        <f t="shared" si="8"/>
        <v>0</v>
      </c>
      <c r="J24" s="349">
        <f t="shared" si="8"/>
        <v>0</v>
      </c>
      <c r="K24" s="347">
        <f t="shared" si="8"/>
        <v>0</v>
      </c>
      <c r="L24" s="348">
        <f t="shared" si="8"/>
        <v>0</v>
      </c>
      <c r="M24" s="349">
        <f t="shared" si="8"/>
        <v>0</v>
      </c>
      <c r="N24" s="276">
        <f>SUM(B24:M24)</f>
        <v>10.584584</v>
      </c>
    </row>
    <row r="25" spans="1:14" x14ac:dyDescent="0.2">
      <c r="A25" s="156" t="s">
        <v>82</v>
      </c>
      <c r="B25" s="160">
        <v>1.1510000000000001E-3</v>
      </c>
      <c r="C25" s="161">
        <v>7.5890219999999999</v>
      </c>
      <c r="D25" s="162">
        <v>0</v>
      </c>
      <c r="E25" s="160">
        <v>2.9999999999999997E-4</v>
      </c>
      <c r="F25" s="161">
        <v>1.4028499999999999</v>
      </c>
      <c r="G25" s="162">
        <v>1.0562E-2</v>
      </c>
      <c r="H25" s="308">
        <v>0</v>
      </c>
      <c r="I25" s="309">
        <v>0</v>
      </c>
      <c r="J25" s="310">
        <v>0</v>
      </c>
      <c r="K25" s="308">
        <v>0</v>
      </c>
      <c r="L25" s="309">
        <v>0</v>
      </c>
      <c r="M25" s="310">
        <v>0</v>
      </c>
      <c r="N25" s="298">
        <f t="shared" si="5"/>
        <v>9.0038850000000004</v>
      </c>
    </row>
    <row r="26" spans="1:14" x14ac:dyDescent="0.2">
      <c r="A26" s="156" t="s">
        <v>83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304">
        <v>0</v>
      </c>
      <c r="I26" s="305">
        <v>0</v>
      </c>
      <c r="J26" s="306">
        <v>0</v>
      </c>
      <c r="K26" s="304">
        <v>0</v>
      </c>
      <c r="L26" s="305">
        <v>0</v>
      </c>
      <c r="M26" s="306">
        <v>0</v>
      </c>
      <c r="N26" s="298">
        <f t="shared" si="5"/>
        <v>0</v>
      </c>
    </row>
    <row r="27" spans="1:14" x14ac:dyDescent="0.2">
      <c r="A27" s="156" t="s">
        <v>84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304">
        <v>0</v>
      </c>
      <c r="I27" s="305">
        <v>0</v>
      </c>
      <c r="J27" s="306">
        <v>0</v>
      </c>
      <c r="K27" s="304">
        <v>0</v>
      </c>
      <c r="L27" s="305">
        <v>0</v>
      </c>
      <c r="M27" s="306">
        <v>0</v>
      </c>
      <c r="N27" s="298">
        <f t="shared" si="5"/>
        <v>0</v>
      </c>
    </row>
    <row r="28" spans="1:14" x14ac:dyDescent="0.2">
      <c r="A28" s="156" t="s">
        <v>85</v>
      </c>
      <c r="B28" s="160">
        <v>8.2679000000000002E-2</v>
      </c>
      <c r="C28" s="161">
        <v>0.11007399999999999</v>
      </c>
      <c r="D28" s="162">
        <v>0</v>
      </c>
      <c r="E28" s="160">
        <v>0.17818500000000001</v>
      </c>
      <c r="F28" s="161">
        <v>0.19061699999999998</v>
      </c>
      <c r="G28" s="162">
        <v>1.019144</v>
      </c>
      <c r="H28" s="308">
        <v>0</v>
      </c>
      <c r="I28" s="309">
        <v>0</v>
      </c>
      <c r="J28" s="310">
        <v>0</v>
      </c>
      <c r="K28" s="308">
        <v>0</v>
      </c>
      <c r="L28" s="309">
        <v>0</v>
      </c>
      <c r="M28" s="310">
        <v>0</v>
      </c>
      <c r="N28" s="298">
        <f t="shared" si="5"/>
        <v>1.5806990000000001</v>
      </c>
    </row>
    <row r="29" spans="1:14" x14ac:dyDescent="0.2">
      <c r="A29" s="22"/>
      <c r="N29" s="14" t="s">
        <v>110</v>
      </c>
    </row>
    <row r="30" spans="1:14" ht="12.75" x14ac:dyDescent="0.2">
      <c r="I30" s="59"/>
      <c r="K30" s="122">
        <v>-624.85197500000004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15">
        <v>629.020712</v>
      </c>
      <c r="K35" s="515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15">
        <v>1944.912</v>
      </c>
      <c r="I39" s="515"/>
      <c r="J39" s="515"/>
    </row>
    <row r="40" spans="7:14" x14ac:dyDescent="0.2">
      <c r="J40" s="24" t="s">
        <v>176</v>
      </c>
      <c r="K40" s="518">
        <v>-2137.6727579999992</v>
      </c>
      <c r="L40" s="518"/>
    </row>
    <row r="41" spans="7:14" ht="10.5" customHeight="1" x14ac:dyDescent="0.2"/>
    <row r="42" spans="7:14" ht="10.5" customHeight="1" x14ac:dyDescent="0.2"/>
    <row r="43" spans="7:14" x14ac:dyDescent="0.2">
      <c r="G43" s="517">
        <v>-592.50099999999998</v>
      </c>
      <c r="H43" s="517"/>
      <c r="K43" s="121">
        <v>147.61000000000001</v>
      </c>
    </row>
    <row r="44" spans="7:14" x14ac:dyDescent="0.2">
      <c r="L44" s="122">
        <v>102.76794600000001</v>
      </c>
    </row>
    <row r="45" spans="7:14" x14ac:dyDescent="0.2">
      <c r="M45" s="517">
        <v>-2073.9564409999998</v>
      </c>
      <c r="N45" s="517"/>
    </row>
    <row r="46" spans="7:14" ht="10.5" customHeight="1" x14ac:dyDescent="0.2"/>
    <row r="47" spans="7:14" ht="10.5" customHeight="1" x14ac:dyDescent="0.2">
      <c r="J47" s="516">
        <v>-1670.674</v>
      </c>
      <c r="K47" s="516"/>
      <c r="L47" s="516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416</v>
      </c>
      <c r="I1" s="58"/>
      <c r="J1" s="58"/>
      <c r="M1" s="58"/>
      <c r="N1" s="129" t="str">
        <f>Titulní!A35</f>
        <v>II. čtvrtletí 2020</v>
      </c>
    </row>
    <row r="2" spans="1:14" s="22" customFormat="1" ht="15.75" x14ac:dyDescent="0.25">
      <c r="A2" s="175" t="s">
        <v>412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522"/>
      <c r="B4" s="522"/>
      <c r="C4" s="201" t="s">
        <v>62</v>
      </c>
      <c r="D4" s="201" t="s">
        <v>63</v>
      </c>
      <c r="E4" s="201" t="s">
        <v>64</v>
      </c>
      <c r="F4" s="201" t="s">
        <v>65</v>
      </c>
      <c r="G4" s="201" t="s">
        <v>66</v>
      </c>
      <c r="H4" s="201" t="s">
        <v>67</v>
      </c>
      <c r="I4" s="201" t="s">
        <v>68</v>
      </c>
      <c r="J4" s="201" t="s">
        <v>69</v>
      </c>
      <c r="K4" s="201" t="s">
        <v>70</v>
      </c>
      <c r="L4" s="201" t="s">
        <v>71</v>
      </c>
      <c r="M4" s="201" t="s">
        <v>72</v>
      </c>
      <c r="N4" s="201" t="s">
        <v>73</v>
      </c>
    </row>
    <row r="5" spans="1:14" ht="12.6" customHeight="1" x14ac:dyDescent="0.2">
      <c r="A5" s="519" t="s">
        <v>55</v>
      </c>
      <c r="B5" s="519"/>
      <c r="C5" s="167">
        <v>11648.8380775977</v>
      </c>
      <c r="D5" s="167">
        <v>11094.3050918277</v>
      </c>
      <c r="E5" s="167">
        <v>10687.742967546401</v>
      </c>
      <c r="F5" s="167">
        <v>9306.9719425477506</v>
      </c>
      <c r="G5" s="167">
        <v>8793.3847923792091</v>
      </c>
      <c r="H5" s="167">
        <v>8844.3251862642192</v>
      </c>
      <c r="I5" s="317">
        <v>0</v>
      </c>
      <c r="J5" s="317">
        <v>0</v>
      </c>
      <c r="K5" s="317">
        <v>0</v>
      </c>
      <c r="L5" s="317">
        <v>0</v>
      </c>
      <c r="M5" s="317">
        <v>0</v>
      </c>
      <c r="N5" s="317">
        <v>0</v>
      </c>
    </row>
    <row r="6" spans="1:14" ht="12.6" customHeight="1" x14ac:dyDescent="0.2">
      <c r="A6" s="520" t="s">
        <v>49</v>
      </c>
      <c r="B6" s="521"/>
      <c r="C6" s="239">
        <v>43852</v>
      </c>
      <c r="D6" s="239">
        <v>43867</v>
      </c>
      <c r="E6" s="239">
        <v>43893</v>
      </c>
      <c r="F6" s="239">
        <v>43922</v>
      </c>
      <c r="G6" s="239">
        <v>43957</v>
      </c>
      <c r="H6" s="239">
        <v>43992</v>
      </c>
      <c r="I6" s="339">
        <v>44013</v>
      </c>
      <c r="J6" s="339">
        <v>44044</v>
      </c>
      <c r="K6" s="339">
        <v>44075</v>
      </c>
      <c r="L6" s="339">
        <v>44105</v>
      </c>
      <c r="M6" s="339">
        <v>44136</v>
      </c>
      <c r="N6" s="340">
        <v>44166</v>
      </c>
    </row>
    <row r="7" spans="1:14" ht="12.6" customHeight="1" x14ac:dyDescent="0.2">
      <c r="A7" s="519" t="s">
        <v>56</v>
      </c>
      <c r="B7" s="519"/>
      <c r="C7" s="240" t="s">
        <v>424</v>
      </c>
      <c r="D7" s="240" t="s">
        <v>425</v>
      </c>
      <c r="E7" s="240" t="s">
        <v>426</v>
      </c>
      <c r="F7" s="240" t="s">
        <v>427</v>
      </c>
      <c r="G7" s="240" t="s">
        <v>428</v>
      </c>
      <c r="H7" s="240" t="s">
        <v>426</v>
      </c>
      <c r="I7" s="341" t="s">
        <v>429</v>
      </c>
      <c r="J7" s="341" t="s">
        <v>429</v>
      </c>
      <c r="K7" s="341" t="s">
        <v>429</v>
      </c>
      <c r="L7" s="341" t="s">
        <v>429</v>
      </c>
      <c r="M7" s="341" t="s">
        <v>429</v>
      </c>
      <c r="N7" s="341" t="s">
        <v>429</v>
      </c>
    </row>
    <row r="8" spans="1:14" ht="12.6" customHeight="1" x14ac:dyDescent="0.2">
      <c r="A8" s="519" t="s">
        <v>59</v>
      </c>
      <c r="B8" s="519"/>
      <c r="C8" s="241">
        <v>6200.9979699297101</v>
      </c>
      <c r="D8" s="167">
        <v>6653.5568617562603</v>
      </c>
      <c r="E8" s="167">
        <v>6058.8937750669302</v>
      </c>
      <c r="F8" s="241">
        <v>5138.1000789422296</v>
      </c>
      <c r="G8" s="167">
        <v>4849.4176313821799</v>
      </c>
      <c r="H8" s="167">
        <v>4770.1647556395001</v>
      </c>
      <c r="I8" s="342">
        <v>0</v>
      </c>
      <c r="J8" s="317">
        <v>0</v>
      </c>
      <c r="K8" s="317">
        <v>0</v>
      </c>
      <c r="L8" s="342">
        <v>0</v>
      </c>
      <c r="M8" s="317">
        <v>0</v>
      </c>
      <c r="N8" s="317">
        <v>0</v>
      </c>
    </row>
    <row r="9" spans="1:14" ht="12.6" customHeight="1" x14ac:dyDescent="0.2">
      <c r="A9" s="520" t="s">
        <v>49</v>
      </c>
      <c r="B9" s="521"/>
      <c r="C9" s="239">
        <v>43831</v>
      </c>
      <c r="D9" s="239">
        <v>43863</v>
      </c>
      <c r="E9" s="239">
        <v>43919</v>
      </c>
      <c r="F9" s="239">
        <v>43934</v>
      </c>
      <c r="G9" s="239">
        <v>43961</v>
      </c>
      <c r="H9" s="239">
        <v>44010</v>
      </c>
      <c r="I9" s="339">
        <v>44013</v>
      </c>
      <c r="J9" s="339">
        <v>44044</v>
      </c>
      <c r="K9" s="339">
        <v>44075</v>
      </c>
      <c r="L9" s="339">
        <v>44105</v>
      </c>
      <c r="M9" s="339">
        <v>44136</v>
      </c>
      <c r="N9" s="340">
        <v>44166</v>
      </c>
    </row>
    <row r="10" spans="1:14" x14ac:dyDescent="0.2">
      <c r="A10" s="519" t="s">
        <v>56</v>
      </c>
      <c r="B10" s="519"/>
      <c r="C10" s="242" t="s">
        <v>430</v>
      </c>
      <c r="D10" s="242" t="s">
        <v>431</v>
      </c>
      <c r="E10" s="242" t="s">
        <v>431</v>
      </c>
      <c r="F10" s="242" t="s">
        <v>432</v>
      </c>
      <c r="G10" s="242" t="s">
        <v>433</v>
      </c>
      <c r="H10" s="242" t="s">
        <v>433</v>
      </c>
      <c r="I10" s="343" t="s">
        <v>429</v>
      </c>
      <c r="J10" s="343" t="s">
        <v>429</v>
      </c>
      <c r="K10" s="343" t="s">
        <v>429</v>
      </c>
      <c r="L10" s="343" t="s">
        <v>429</v>
      </c>
      <c r="M10" s="343" t="s">
        <v>429</v>
      </c>
      <c r="N10" s="343" t="s">
        <v>429</v>
      </c>
    </row>
    <row r="11" spans="1:14" ht="12.6" customHeight="1" x14ac:dyDescent="0.2">
      <c r="N11" s="14" t="s">
        <v>102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75" t="s">
        <v>413</v>
      </c>
      <c r="Q1" s="129" t="str">
        <f>Titulní!A35</f>
        <v>II. čtvrtletí 2020</v>
      </c>
    </row>
    <row r="2" spans="1:17" ht="6" customHeight="1" x14ac:dyDescent="0.2"/>
    <row r="3" spans="1:17" ht="36" x14ac:dyDescent="0.2">
      <c r="A3" s="472" t="s">
        <v>65</v>
      </c>
      <c r="B3" s="472"/>
      <c r="C3" s="249" t="s">
        <v>243</v>
      </c>
      <c r="D3" s="249" t="s">
        <v>406</v>
      </c>
      <c r="E3" s="249" t="s">
        <v>407</v>
      </c>
      <c r="G3" s="472" t="s">
        <v>66</v>
      </c>
      <c r="H3" s="472"/>
      <c r="I3" s="249" t="s">
        <v>243</v>
      </c>
      <c r="J3" s="249" t="s">
        <v>406</v>
      </c>
      <c r="K3" s="249" t="s">
        <v>407</v>
      </c>
      <c r="M3" s="472" t="s">
        <v>67</v>
      </c>
      <c r="N3" s="472"/>
      <c r="O3" s="249" t="s">
        <v>243</v>
      </c>
      <c r="P3" s="249" t="s">
        <v>406</v>
      </c>
      <c r="Q3" s="249" t="s">
        <v>407</v>
      </c>
    </row>
    <row r="4" spans="1:17" ht="9.75" customHeight="1" x14ac:dyDescent="0.2">
      <c r="A4" s="523"/>
      <c r="B4" s="523"/>
      <c r="C4" s="250" t="s">
        <v>5</v>
      </c>
      <c r="D4" s="250" t="s">
        <v>4</v>
      </c>
      <c r="E4" s="250" t="s">
        <v>4</v>
      </c>
      <c r="G4" s="523"/>
      <c r="H4" s="523"/>
      <c r="I4" s="250" t="s">
        <v>5</v>
      </c>
      <c r="J4" s="250" t="s">
        <v>4</v>
      </c>
      <c r="K4" s="250" t="s">
        <v>4</v>
      </c>
      <c r="M4" s="523"/>
      <c r="N4" s="523"/>
      <c r="O4" s="250" t="s">
        <v>5</v>
      </c>
      <c r="P4" s="250" t="s">
        <v>4</v>
      </c>
      <c r="Q4" s="250" t="s">
        <v>4</v>
      </c>
    </row>
    <row r="5" spans="1:17" ht="12.6" customHeight="1" x14ac:dyDescent="0.2">
      <c r="A5" s="243">
        <v>43922</v>
      </c>
      <c r="B5" s="244">
        <v>43922</v>
      </c>
      <c r="C5" s="245">
        <v>201772.18757640693</v>
      </c>
      <c r="D5" s="245">
        <v>9306.9719425477506</v>
      </c>
      <c r="E5" s="245">
        <v>7250.8037320755402</v>
      </c>
      <c r="G5" s="243">
        <v>43952</v>
      </c>
      <c r="H5" s="244">
        <v>43952</v>
      </c>
      <c r="I5" s="245">
        <v>141595.48505336454</v>
      </c>
      <c r="J5" s="245">
        <v>6853.4101322776596</v>
      </c>
      <c r="K5" s="245">
        <v>5162.97176346366</v>
      </c>
      <c r="M5" s="243">
        <v>43983</v>
      </c>
      <c r="N5" s="244">
        <v>43983</v>
      </c>
      <c r="O5" s="245">
        <v>174558.7626943689</v>
      </c>
      <c r="P5" s="245">
        <v>8474.4746084077906</v>
      </c>
      <c r="Q5" s="245">
        <v>5674.8194051978699</v>
      </c>
    </row>
    <row r="6" spans="1:17" ht="12.6" customHeight="1" x14ac:dyDescent="0.2">
      <c r="A6" s="246">
        <v>43923</v>
      </c>
      <c r="B6" s="395">
        <v>43923</v>
      </c>
      <c r="C6" s="248">
        <v>197973.446781112</v>
      </c>
      <c r="D6" s="248">
        <v>9156.3448117867702</v>
      </c>
      <c r="E6" s="247">
        <v>7199.9601762759903</v>
      </c>
      <c r="G6" s="246">
        <v>43953</v>
      </c>
      <c r="H6" s="395">
        <v>43953</v>
      </c>
      <c r="I6" s="248">
        <v>139719.64385267068</v>
      </c>
      <c r="J6" s="248">
        <v>6707.6585660255896</v>
      </c>
      <c r="K6" s="247">
        <v>4952.9246258295798</v>
      </c>
      <c r="M6" s="246">
        <v>43984</v>
      </c>
      <c r="N6" s="395">
        <v>43984</v>
      </c>
      <c r="O6" s="248">
        <v>178009.99630377447</v>
      </c>
      <c r="P6" s="248">
        <v>8521.3796455283209</v>
      </c>
      <c r="Q6" s="247">
        <v>5970.7397412169703</v>
      </c>
    </row>
    <row r="7" spans="1:17" ht="12.6" customHeight="1" x14ac:dyDescent="0.2">
      <c r="A7" s="246">
        <v>43924</v>
      </c>
      <c r="B7" s="395">
        <v>43924</v>
      </c>
      <c r="C7" s="248">
        <v>194861.84611342437</v>
      </c>
      <c r="D7" s="248">
        <v>9158.7030397894905</v>
      </c>
      <c r="E7" s="247">
        <v>6988.3193063829704</v>
      </c>
      <c r="G7" s="246">
        <v>43954</v>
      </c>
      <c r="H7" s="395">
        <v>43954</v>
      </c>
      <c r="I7" s="248">
        <v>142145.99518308771</v>
      </c>
      <c r="J7" s="248">
        <v>6868.2392610135603</v>
      </c>
      <c r="K7" s="247">
        <v>4980.4523873991202</v>
      </c>
      <c r="M7" s="246">
        <v>43985</v>
      </c>
      <c r="N7" s="395">
        <v>43985</v>
      </c>
      <c r="O7" s="248">
        <v>178917.96054147737</v>
      </c>
      <c r="P7" s="248">
        <v>8601.2476475119402</v>
      </c>
      <c r="Q7" s="247">
        <v>6001.7147110852302</v>
      </c>
    </row>
    <row r="8" spans="1:17" ht="12.6" customHeight="1" x14ac:dyDescent="0.2">
      <c r="A8" s="246">
        <v>43925</v>
      </c>
      <c r="B8" s="395">
        <v>43925</v>
      </c>
      <c r="C8" s="248">
        <v>169940.86020052791</v>
      </c>
      <c r="D8" s="248">
        <v>7888.6177532668498</v>
      </c>
      <c r="E8" s="247">
        <v>6379.0624602490798</v>
      </c>
      <c r="G8" s="246">
        <v>43955</v>
      </c>
      <c r="H8" s="395">
        <v>43955</v>
      </c>
      <c r="I8" s="248">
        <v>172401.75309937287</v>
      </c>
      <c r="J8" s="248">
        <v>8250.8548204547897</v>
      </c>
      <c r="K8" s="247">
        <v>5574.0607657491</v>
      </c>
      <c r="M8" s="246">
        <v>43986</v>
      </c>
      <c r="N8" s="395">
        <v>43986</v>
      </c>
      <c r="O8" s="248">
        <v>177810.59362382282</v>
      </c>
      <c r="P8" s="248">
        <v>8491.1628619204694</v>
      </c>
      <c r="Q8" s="247">
        <v>5996.36067479948</v>
      </c>
    </row>
    <row r="9" spans="1:17" ht="12.6" customHeight="1" x14ac:dyDescent="0.2">
      <c r="A9" s="246">
        <v>43926</v>
      </c>
      <c r="B9" s="395">
        <v>43926</v>
      </c>
      <c r="C9" s="248">
        <v>161285.76806769331</v>
      </c>
      <c r="D9" s="248">
        <v>7429.6377438915597</v>
      </c>
      <c r="E9" s="247">
        <v>6016.1645236463301</v>
      </c>
      <c r="G9" s="246">
        <v>43956</v>
      </c>
      <c r="H9" s="395">
        <v>43956</v>
      </c>
      <c r="I9" s="248">
        <v>178114.5849058727</v>
      </c>
      <c r="J9" s="248">
        <v>8481.38254234329</v>
      </c>
      <c r="K9" s="247">
        <v>5908.2371945407704</v>
      </c>
      <c r="M9" s="246">
        <v>43987</v>
      </c>
      <c r="N9" s="395">
        <v>43987</v>
      </c>
      <c r="O9" s="248">
        <v>172248.04630846757</v>
      </c>
      <c r="P9" s="248">
        <v>8436.9691595093991</v>
      </c>
      <c r="Q9" s="247">
        <v>5792.4091651992703</v>
      </c>
    </row>
    <row r="10" spans="1:17" ht="12.6" customHeight="1" x14ac:dyDescent="0.2">
      <c r="A10" s="246">
        <v>43927</v>
      </c>
      <c r="B10" s="395">
        <v>43927</v>
      </c>
      <c r="C10" s="248">
        <v>179591.88167608832</v>
      </c>
      <c r="D10" s="248">
        <v>8358.6285580896692</v>
      </c>
      <c r="E10" s="247">
        <v>6236.6796498028298</v>
      </c>
      <c r="G10" s="246">
        <v>43957</v>
      </c>
      <c r="H10" s="395">
        <v>43957</v>
      </c>
      <c r="I10" s="248">
        <v>181158.44873910226</v>
      </c>
      <c r="J10" s="248">
        <v>8793.3847923792091</v>
      </c>
      <c r="K10" s="247">
        <v>6106.9983978277896</v>
      </c>
      <c r="M10" s="246">
        <v>43988</v>
      </c>
      <c r="N10" s="395">
        <v>43988</v>
      </c>
      <c r="O10" s="248">
        <v>147381.19214473318</v>
      </c>
      <c r="P10" s="248">
        <v>7169.3128142576397</v>
      </c>
      <c r="Q10" s="247">
        <v>5159.0181843004702</v>
      </c>
    </row>
    <row r="11" spans="1:17" ht="12.6" customHeight="1" x14ac:dyDescent="0.2">
      <c r="A11" s="246">
        <v>43928</v>
      </c>
      <c r="B11" s="395">
        <v>43928</v>
      </c>
      <c r="C11" s="248">
        <v>181011.61412375112</v>
      </c>
      <c r="D11" s="248">
        <v>8436.1623982988895</v>
      </c>
      <c r="E11" s="247">
        <v>6363.6452861196503</v>
      </c>
      <c r="G11" s="246">
        <v>43958</v>
      </c>
      <c r="H11" s="395">
        <v>43958</v>
      </c>
      <c r="I11" s="248">
        <v>172042.36809074748</v>
      </c>
      <c r="J11" s="248">
        <v>8202.9082103751098</v>
      </c>
      <c r="K11" s="247">
        <v>6047.9489639163503</v>
      </c>
      <c r="M11" s="246">
        <v>43989</v>
      </c>
      <c r="N11" s="395">
        <v>43989</v>
      </c>
      <c r="O11" s="248">
        <v>145494.20899551181</v>
      </c>
      <c r="P11" s="248">
        <v>6983.5018286090799</v>
      </c>
      <c r="Q11" s="247">
        <v>4866.1712933410399</v>
      </c>
    </row>
    <row r="12" spans="1:17" ht="12.6" customHeight="1" x14ac:dyDescent="0.2">
      <c r="A12" s="246">
        <v>43929</v>
      </c>
      <c r="B12" s="395">
        <v>43929</v>
      </c>
      <c r="C12" s="248">
        <v>179920.0064567581</v>
      </c>
      <c r="D12" s="248">
        <v>8395.1014306731304</v>
      </c>
      <c r="E12" s="247">
        <v>6366.36206287613</v>
      </c>
      <c r="G12" s="246">
        <v>43959</v>
      </c>
      <c r="H12" s="395">
        <v>43959</v>
      </c>
      <c r="I12" s="248">
        <v>145505.50197932322</v>
      </c>
      <c r="J12" s="248">
        <v>6872.7637246607801</v>
      </c>
      <c r="K12" s="247">
        <v>5461.5841425871004</v>
      </c>
      <c r="M12" s="246">
        <v>43990</v>
      </c>
      <c r="N12" s="395">
        <v>43990</v>
      </c>
      <c r="O12" s="248">
        <v>176940.26558633294</v>
      </c>
      <c r="P12" s="248">
        <v>8583.0829464418603</v>
      </c>
      <c r="Q12" s="247">
        <v>5659.0459942989501</v>
      </c>
    </row>
    <row r="13" spans="1:17" ht="12.6" customHeight="1" x14ac:dyDescent="0.2">
      <c r="A13" s="246">
        <v>43930</v>
      </c>
      <c r="B13" s="395">
        <v>43930</v>
      </c>
      <c r="C13" s="248">
        <v>174664.26379751749</v>
      </c>
      <c r="D13" s="248">
        <v>8151.7159813130302</v>
      </c>
      <c r="E13" s="247">
        <v>6277.1158340552201</v>
      </c>
      <c r="G13" s="246">
        <v>43960</v>
      </c>
      <c r="H13" s="395">
        <v>43960</v>
      </c>
      <c r="I13" s="248">
        <v>140081.8657964193</v>
      </c>
      <c r="J13" s="248">
        <v>6639.3871710580297</v>
      </c>
      <c r="K13" s="247">
        <v>5018.92079355026</v>
      </c>
      <c r="M13" s="246">
        <v>43991</v>
      </c>
      <c r="N13" s="395">
        <v>43991</v>
      </c>
      <c r="O13" s="248">
        <v>180467.74538900846</v>
      </c>
      <c r="P13" s="248">
        <v>8613.2255330273292</v>
      </c>
      <c r="Q13" s="247">
        <v>5955.1268437599201</v>
      </c>
    </row>
    <row r="14" spans="1:17" ht="12.6" customHeight="1" x14ac:dyDescent="0.2">
      <c r="A14" s="246">
        <v>43931</v>
      </c>
      <c r="B14" s="395">
        <v>43931</v>
      </c>
      <c r="C14" s="248">
        <v>150224.65901496122</v>
      </c>
      <c r="D14" s="248">
        <v>6983.0970334234999</v>
      </c>
      <c r="E14" s="247">
        <v>5564.1025025813497</v>
      </c>
      <c r="G14" s="246">
        <v>43961</v>
      </c>
      <c r="H14" s="395">
        <v>43961</v>
      </c>
      <c r="I14" s="248">
        <v>140594.07527030588</v>
      </c>
      <c r="J14" s="248">
        <v>6674.7779037041</v>
      </c>
      <c r="K14" s="247">
        <v>4849.4176313821799</v>
      </c>
      <c r="M14" s="246">
        <v>43992</v>
      </c>
      <c r="N14" s="395">
        <v>43992</v>
      </c>
      <c r="O14" s="248">
        <v>183283.16310221492</v>
      </c>
      <c r="P14" s="248">
        <v>8844.3251862642192</v>
      </c>
      <c r="Q14" s="247">
        <v>6012.5510876705102</v>
      </c>
    </row>
    <row r="15" spans="1:17" ht="12.6" customHeight="1" x14ac:dyDescent="0.2">
      <c r="A15" s="246">
        <v>43932</v>
      </c>
      <c r="B15" s="395">
        <v>43932</v>
      </c>
      <c r="C15" s="248">
        <v>146431.49758365325</v>
      </c>
      <c r="D15" s="248">
        <v>6926.85775643941</v>
      </c>
      <c r="E15" s="247">
        <v>5332.93681058947</v>
      </c>
      <c r="G15" s="246">
        <v>43962</v>
      </c>
      <c r="H15" s="395">
        <v>43962</v>
      </c>
      <c r="I15" s="248">
        <v>174207.78253168182</v>
      </c>
      <c r="J15" s="248">
        <v>8429.7701142674196</v>
      </c>
      <c r="K15" s="247">
        <v>5485.6781330963904</v>
      </c>
      <c r="M15" s="246">
        <v>43993</v>
      </c>
      <c r="N15" s="395">
        <v>43993</v>
      </c>
      <c r="O15" s="248">
        <v>177953.3801840283</v>
      </c>
      <c r="P15" s="248">
        <v>8548.1666092793093</v>
      </c>
      <c r="Q15" s="247">
        <v>5971.2548897874103</v>
      </c>
    </row>
    <row r="16" spans="1:17" ht="12.6" customHeight="1" x14ac:dyDescent="0.2">
      <c r="A16" s="246">
        <v>43933</v>
      </c>
      <c r="B16" s="395">
        <v>43933</v>
      </c>
      <c r="C16" s="248">
        <v>141732.69355923866</v>
      </c>
      <c r="D16" s="248">
        <v>6741.2132195109398</v>
      </c>
      <c r="E16" s="247">
        <v>5274.8088011561604</v>
      </c>
      <c r="G16" s="246">
        <v>43963</v>
      </c>
      <c r="H16" s="395">
        <v>43963</v>
      </c>
      <c r="I16" s="248">
        <v>180733.28674433971</v>
      </c>
      <c r="J16" s="248">
        <v>8630.2249527384502</v>
      </c>
      <c r="K16" s="247">
        <v>6062.9573692667</v>
      </c>
      <c r="M16" s="246">
        <v>43994</v>
      </c>
      <c r="N16" s="395">
        <v>43994</v>
      </c>
      <c r="O16" s="248">
        <v>172068.29557550768</v>
      </c>
      <c r="P16" s="248">
        <v>8359.4987736653802</v>
      </c>
      <c r="Q16" s="247">
        <v>5810.7142285375403</v>
      </c>
    </row>
    <row r="17" spans="1:17" ht="12.6" customHeight="1" x14ac:dyDescent="0.2">
      <c r="A17" s="246">
        <v>43934</v>
      </c>
      <c r="B17" s="395">
        <v>43934</v>
      </c>
      <c r="C17" s="248">
        <v>143112.11502400614</v>
      </c>
      <c r="D17" s="248">
        <v>6648.45249414707</v>
      </c>
      <c r="E17" s="247">
        <v>5138.1000789422296</v>
      </c>
      <c r="G17" s="246">
        <v>43964</v>
      </c>
      <c r="H17" s="395">
        <v>43964</v>
      </c>
      <c r="I17" s="248">
        <v>182715.51496655867</v>
      </c>
      <c r="J17" s="248">
        <v>8607.9887495863895</v>
      </c>
      <c r="K17" s="247">
        <v>6225.4375536875796</v>
      </c>
      <c r="M17" s="246">
        <v>43995</v>
      </c>
      <c r="N17" s="395">
        <v>43995</v>
      </c>
      <c r="O17" s="248">
        <v>147420.93321501452</v>
      </c>
      <c r="P17" s="248">
        <v>7141.0848238439203</v>
      </c>
      <c r="Q17" s="247">
        <v>5108.7755837559598</v>
      </c>
    </row>
    <row r="18" spans="1:17" ht="12.6" customHeight="1" x14ac:dyDescent="0.2">
      <c r="A18" s="246">
        <v>43935</v>
      </c>
      <c r="B18" s="395">
        <v>43935</v>
      </c>
      <c r="C18" s="248">
        <v>176037.4136517155</v>
      </c>
      <c r="D18" s="248">
        <v>8467.4368441497409</v>
      </c>
      <c r="E18" s="247">
        <v>5648.13067045966</v>
      </c>
      <c r="G18" s="246">
        <v>43965</v>
      </c>
      <c r="H18" s="395">
        <v>43965</v>
      </c>
      <c r="I18" s="248">
        <v>181405.81667500982</v>
      </c>
      <c r="J18" s="248">
        <v>8731.2659110817895</v>
      </c>
      <c r="K18" s="247">
        <v>6099.2305833284299</v>
      </c>
      <c r="M18" s="246">
        <v>43996</v>
      </c>
      <c r="N18" s="395">
        <v>43996</v>
      </c>
      <c r="O18" s="248">
        <v>144050.14370991811</v>
      </c>
      <c r="P18" s="248">
        <v>7035.5936231956402</v>
      </c>
      <c r="Q18" s="247">
        <v>4773.4111366239304</v>
      </c>
    </row>
    <row r="19" spans="1:17" ht="12.6" customHeight="1" x14ac:dyDescent="0.2">
      <c r="A19" s="246">
        <v>43936</v>
      </c>
      <c r="B19" s="395">
        <v>43936</v>
      </c>
      <c r="C19" s="248">
        <v>180710.58216761262</v>
      </c>
      <c r="D19" s="248">
        <v>8374.0395994605406</v>
      </c>
      <c r="E19" s="247">
        <v>6369.7137731232597</v>
      </c>
      <c r="G19" s="246">
        <v>43966</v>
      </c>
      <c r="H19" s="395">
        <v>43966</v>
      </c>
      <c r="I19" s="248">
        <v>177042.74249260902</v>
      </c>
      <c r="J19" s="248">
        <v>8543.8035953907402</v>
      </c>
      <c r="K19" s="247">
        <v>5974.9153360910996</v>
      </c>
      <c r="M19" s="246">
        <v>43997</v>
      </c>
      <c r="N19" s="395">
        <v>43997</v>
      </c>
      <c r="O19" s="248">
        <v>174458.44858278558</v>
      </c>
      <c r="P19" s="248">
        <v>8488.5020407466309</v>
      </c>
      <c r="Q19" s="247">
        <v>5604.2170042778598</v>
      </c>
    </row>
    <row r="20" spans="1:17" ht="12.6" customHeight="1" x14ac:dyDescent="0.2">
      <c r="A20" s="246">
        <v>43937</v>
      </c>
      <c r="B20" s="395">
        <v>43937</v>
      </c>
      <c r="C20" s="248">
        <v>175928.99668222896</v>
      </c>
      <c r="D20" s="248">
        <v>8195.4385396606904</v>
      </c>
      <c r="E20" s="247">
        <v>6238.1449240019701</v>
      </c>
      <c r="G20" s="246">
        <v>43967</v>
      </c>
      <c r="H20" s="395">
        <v>43967</v>
      </c>
      <c r="I20" s="248">
        <v>149140.57673363117</v>
      </c>
      <c r="J20" s="248">
        <v>7093.9321439241403</v>
      </c>
      <c r="K20" s="247">
        <v>5559.0828583555804</v>
      </c>
      <c r="M20" s="246">
        <v>43998</v>
      </c>
      <c r="N20" s="395">
        <v>43998</v>
      </c>
      <c r="O20" s="248">
        <v>176709.04741640645</v>
      </c>
      <c r="P20" s="248">
        <v>8476.9938192080699</v>
      </c>
      <c r="Q20" s="247">
        <v>5833.6082567643298</v>
      </c>
    </row>
    <row r="21" spans="1:17" ht="12.6" customHeight="1" x14ac:dyDescent="0.2">
      <c r="A21" s="246">
        <v>43938</v>
      </c>
      <c r="B21" s="395">
        <v>43938</v>
      </c>
      <c r="C21" s="248">
        <v>170153.07754561384</v>
      </c>
      <c r="D21" s="248">
        <v>7994.8437489583703</v>
      </c>
      <c r="E21" s="247">
        <v>6000.6376530862299</v>
      </c>
      <c r="G21" s="246">
        <v>43968</v>
      </c>
      <c r="H21" s="395">
        <v>43968</v>
      </c>
      <c r="I21" s="248">
        <v>144829.22115980342</v>
      </c>
      <c r="J21" s="248">
        <v>6858.7593182711498</v>
      </c>
      <c r="K21" s="247">
        <v>5166.7532994826897</v>
      </c>
      <c r="M21" s="246">
        <v>43999</v>
      </c>
      <c r="N21" s="395">
        <v>43999</v>
      </c>
      <c r="O21" s="248">
        <v>177993.04668941177</v>
      </c>
      <c r="P21" s="248">
        <v>8549.1399395491499</v>
      </c>
      <c r="Q21" s="247">
        <v>5891.8044937499199</v>
      </c>
    </row>
    <row r="22" spans="1:17" ht="12.6" customHeight="1" x14ac:dyDescent="0.2">
      <c r="A22" s="246">
        <v>43939</v>
      </c>
      <c r="B22" s="395">
        <v>43939</v>
      </c>
      <c r="C22" s="248">
        <v>148832.18130600965</v>
      </c>
      <c r="D22" s="248">
        <v>7028.0339166757203</v>
      </c>
      <c r="E22" s="247">
        <v>5535.7028162611696</v>
      </c>
      <c r="G22" s="246">
        <v>43969</v>
      </c>
      <c r="H22" s="395">
        <v>43969</v>
      </c>
      <c r="I22" s="248">
        <v>172680.08472783444</v>
      </c>
      <c r="J22" s="248">
        <v>8340.6537804427207</v>
      </c>
      <c r="K22" s="247">
        <v>5705.9198584630803</v>
      </c>
      <c r="M22" s="246">
        <v>44000</v>
      </c>
      <c r="N22" s="395">
        <v>44000</v>
      </c>
      <c r="O22" s="248">
        <v>180187.34328551049</v>
      </c>
      <c r="P22" s="248">
        <v>8693.2898831374005</v>
      </c>
      <c r="Q22" s="247">
        <v>5914.5260719895896</v>
      </c>
    </row>
    <row r="23" spans="1:17" ht="12.6" customHeight="1" x14ac:dyDescent="0.2">
      <c r="A23" s="246">
        <v>43940</v>
      </c>
      <c r="B23" s="395">
        <v>43940</v>
      </c>
      <c r="C23" s="248">
        <v>146928.82465473947</v>
      </c>
      <c r="D23" s="248">
        <v>7140.6545217961302</v>
      </c>
      <c r="E23" s="247">
        <v>5210.8257918853196</v>
      </c>
      <c r="G23" s="246">
        <v>43970</v>
      </c>
      <c r="H23" s="395">
        <v>43970</v>
      </c>
      <c r="I23" s="248">
        <v>174996.27007477608</v>
      </c>
      <c r="J23" s="248">
        <v>8480.7585904605694</v>
      </c>
      <c r="K23" s="247">
        <v>5865.6628671814096</v>
      </c>
      <c r="M23" s="246">
        <v>44001</v>
      </c>
      <c r="N23" s="395">
        <v>44001</v>
      </c>
      <c r="O23" s="248">
        <v>174314.96218171649</v>
      </c>
      <c r="P23" s="248">
        <v>8526.7148309887998</v>
      </c>
      <c r="Q23" s="247">
        <v>5837.0919145895696</v>
      </c>
    </row>
    <row r="24" spans="1:17" ht="12.6" customHeight="1" x14ac:dyDescent="0.2">
      <c r="A24" s="246">
        <v>43941</v>
      </c>
      <c r="B24" s="395">
        <v>43941</v>
      </c>
      <c r="C24" s="248">
        <v>172289.54392884212</v>
      </c>
      <c r="D24" s="248">
        <v>8180.5827961228197</v>
      </c>
      <c r="E24" s="247">
        <v>5809.8461670647703</v>
      </c>
      <c r="G24" s="246">
        <v>43971</v>
      </c>
      <c r="H24" s="395">
        <v>43971</v>
      </c>
      <c r="I24" s="248">
        <v>174644.36556726377</v>
      </c>
      <c r="J24" s="248">
        <v>8428.3114309358407</v>
      </c>
      <c r="K24" s="247">
        <v>5842.5092884297701</v>
      </c>
      <c r="M24" s="246">
        <v>44002</v>
      </c>
      <c r="N24" s="395">
        <v>44002</v>
      </c>
      <c r="O24" s="248">
        <v>148881.52538727337</v>
      </c>
      <c r="P24" s="248">
        <v>7357.4921010903799</v>
      </c>
      <c r="Q24" s="247">
        <v>5141.08292671857</v>
      </c>
    </row>
    <row r="25" spans="1:17" ht="12.6" customHeight="1" x14ac:dyDescent="0.2">
      <c r="A25" s="246">
        <v>43942</v>
      </c>
      <c r="B25" s="395">
        <v>43942</v>
      </c>
      <c r="C25" s="248">
        <v>175613.07434723727</v>
      </c>
      <c r="D25" s="248">
        <v>8279.6981301742908</v>
      </c>
      <c r="E25" s="247">
        <v>6092.7938014044903</v>
      </c>
      <c r="G25" s="246">
        <v>43972</v>
      </c>
      <c r="H25" s="395">
        <v>43972</v>
      </c>
      <c r="I25" s="248">
        <v>171906.18978842936</v>
      </c>
      <c r="J25" s="248">
        <v>8237.2469488402603</v>
      </c>
      <c r="K25" s="247">
        <v>5870.2572238535604</v>
      </c>
      <c r="M25" s="246">
        <v>44003</v>
      </c>
      <c r="N25" s="395">
        <v>44003</v>
      </c>
      <c r="O25" s="248">
        <v>145178.09138189346</v>
      </c>
      <c r="P25" s="248">
        <v>7011.9052363629298</v>
      </c>
      <c r="Q25" s="247">
        <v>4900.9987421311298</v>
      </c>
    </row>
    <row r="26" spans="1:17" ht="12.6" customHeight="1" x14ac:dyDescent="0.2">
      <c r="A26" s="246">
        <v>43943</v>
      </c>
      <c r="B26" s="395">
        <v>43943</v>
      </c>
      <c r="C26" s="248">
        <v>174287.56476253326</v>
      </c>
      <c r="D26" s="248">
        <v>8211.2974761572204</v>
      </c>
      <c r="E26" s="247">
        <v>6073.3554239245004</v>
      </c>
      <c r="G26" s="246">
        <v>43973</v>
      </c>
      <c r="H26" s="395">
        <v>43973</v>
      </c>
      <c r="I26" s="248">
        <v>167067.28227035265</v>
      </c>
      <c r="J26" s="248">
        <v>7988.9593288781598</v>
      </c>
      <c r="K26" s="247">
        <v>5774.79099986648</v>
      </c>
      <c r="M26" s="246">
        <v>44004</v>
      </c>
      <c r="N26" s="395">
        <v>44004</v>
      </c>
      <c r="O26" s="248">
        <v>176328.82516022501</v>
      </c>
      <c r="P26" s="248">
        <v>8584.3172066679399</v>
      </c>
      <c r="Q26" s="247">
        <v>5640.1947199214701</v>
      </c>
    </row>
    <row r="27" spans="1:17" ht="12.6" customHeight="1" x14ac:dyDescent="0.2">
      <c r="A27" s="246">
        <v>43944</v>
      </c>
      <c r="B27" s="395">
        <v>43944</v>
      </c>
      <c r="C27" s="248">
        <v>172755.87601098715</v>
      </c>
      <c r="D27" s="248">
        <v>8151.3741635081797</v>
      </c>
      <c r="E27" s="247">
        <v>6070.8303164162298</v>
      </c>
      <c r="G27" s="246">
        <v>43974</v>
      </c>
      <c r="H27" s="395">
        <v>43974</v>
      </c>
      <c r="I27" s="248">
        <v>148069.0182633966</v>
      </c>
      <c r="J27" s="248">
        <v>7264.3171849707896</v>
      </c>
      <c r="K27" s="247">
        <v>5147.4336049306003</v>
      </c>
      <c r="M27" s="246">
        <v>44005</v>
      </c>
      <c r="N27" s="395">
        <v>44005</v>
      </c>
      <c r="O27" s="248">
        <v>178919.9913400028</v>
      </c>
      <c r="P27" s="248">
        <v>8560.6322006267001</v>
      </c>
      <c r="Q27" s="247">
        <v>5987.7570399916804</v>
      </c>
    </row>
    <row r="28" spans="1:17" ht="12.6" customHeight="1" x14ac:dyDescent="0.2">
      <c r="A28" s="246">
        <v>43945</v>
      </c>
      <c r="B28" s="395">
        <v>43945</v>
      </c>
      <c r="C28" s="248">
        <v>167592.41412254007</v>
      </c>
      <c r="D28" s="248">
        <v>7891.49051335684</v>
      </c>
      <c r="E28" s="247">
        <v>5981.2791248275598</v>
      </c>
      <c r="G28" s="246">
        <v>43975</v>
      </c>
      <c r="H28" s="395">
        <v>43975</v>
      </c>
      <c r="I28" s="248">
        <v>143843.55452846666</v>
      </c>
      <c r="J28" s="248">
        <v>6859.4939386021497</v>
      </c>
      <c r="K28" s="247">
        <v>4925.4825866648998</v>
      </c>
      <c r="M28" s="246">
        <v>44006</v>
      </c>
      <c r="N28" s="395">
        <v>44006</v>
      </c>
      <c r="O28" s="248">
        <v>179768.42387477969</v>
      </c>
      <c r="P28" s="248">
        <v>8612.2121235640498</v>
      </c>
      <c r="Q28" s="247">
        <v>5984.6094775943702</v>
      </c>
    </row>
    <row r="29" spans="1:17" ht="12.6" customHeight="1" x14ac:dyDescent="0.2">
      <c r="A29" s="246">
        <v>43946</v>
      </c>
      <c r="B29" s="395">
        <v>43946</v>
      </c>
      <c r="C29" s="248">
        <v>148836.49437409008</v>
      </c>
      <c r="D29" s="248">
        <v>7140.1854164982196</v>
      </c>
      <c r="E29" s="247">
        <v>5366.7918257368301</v>
      </c>
      <c r="G29" s="246">
        <v>43976</v>
      </c>
      <c r="H29" s="395">
        <v>43976</v>
      </c>
      <c r="I29" s="248">
        <v>175952.21709623197</v>
      </c>
      <c r="J29" s="248">
        <v>8566.1512378802308</v>
      </c>
      <c r="K29" s="247">
        <v>5539.0488609420599</v>
      </c>
      <c r="M29" s="246">
        <v>44007</v>
      </c>
      <c r="N29" s="395">
        <v>44007</v>
      </c>
      <c r="O29" s="248">
        <v>177515.52675690872</v>
      </c>
      <c r="P29" s="248">
        <v>8499.0616029817793</v>
      </c>
      <c r="Q29" s="247">
        <v>5877.17698860564</v>
      </c>
    </row>
    <row r="30" spans="1:17" ht="12.6" customHeight="1" x14ac:dyDescent="0.2">
      <c r="A30" s="246">
        <v>43947</v>
      </c>
      <c r="B30" s="395">
        <v>43947</v>
      </c>
      <c r="C30" s="248">
        <v>148572.84010669682</v>
      </c>
      <c r="D30" s="248">
        <v>7001.2455426651204</v>
      </c>
      <c r="E30" s="247">
        <v>5343.2367160967597</v>
      </c>
      <c r="G30" s="246">
        <v>43977</v>
      </c>
      <c r="H30" s="395">
        <v>43977</v>
      </c>
      <c r="I30" s="248">
        <v>179625.52986658321</v>
      </c>
      <c r="J30" s="248">
        <v>8692.3211964582097</v>
      </c>
      <c r="K30" s="247">
        <v>5978.8431205452198</v>
      </c>
      <c r="M30" s="246">
        <v>44008</v>
      </c>
      <c r="N30" s="395">
        <v>44008</v>
      </c>
      <c r="O30" s="248">
        <v>171588.2980101968</v>
      </c>
      <c r="P30" s="248">
        <v>8338.9853090584602</v>
      </c>
      <c r="Q30" s="247">
        <v>5767.55081594491</v>
      </c>
    </row>
    <row r="31" spans="1:17" ht="12.6" customHeight="1" x14ac:dyDescent="0.2">
      <c r="A31" s="246">
        <v>43948</v>
      </c>
      <c r="B31" s="395">
        <v>43948</v>
      </c>
      <c r="C31" s="248">
        <v>173345.94573492283</v>
      </c>
      <c r="D31" s="248">
        <v>8268.1527825135399</v>
      </c>
      <c r="E31" s="247">
        <v>5851.8044368515502</v>
      </c>
      <c r="G31" s="246">
        <v>43978</v>
      </c>
      <c r="H31" s="395">
        <v>43978</v>
      </c>
      <c r="I31" s="248">
        <v>177917.52603214901</v>
      </c>
      <c r="J31" s="248">
        <v>8431.4472538958707</v>
      </c>
      <c r="K31" s="247">
        <v>6103.0358342754398</v>
      </c>
      <c r="M31" s="246">
        <v>44009</v>
      </c>
      <c r="N31" s="395">
        <v>44009</v>
      </c>
      <c r="O31" s="248">
        <v>147368.80193435555</v>
      </c>
      <c r="P31" s="248">
        <v>7098.8152603791696</v>
      </c>
      <c r="Q31" s="247">
        <v>5144.0772285290504</v>
      </c>
    </row>
    <row r="32" spans="1:17" ht="12.6" customHeight="1" x14ac:dyDescent="0.2">
      <c r="A32" s="246">
        <v>43949</v>
      </c>
      <c r="B32" s="395">
        <v>43949</v>
      </c>
      <c r="C32" s="248">
        <v>172993.42848653565</v>
      </c>
      <c r="D32" s="248">
        <v>8246.5386897099306</v>
      </c>
      <c r="E32" s="247">
        <v>6034.2415306622897</v>
      </c>
      <c r="G32" s="246">
        <v>43979</v>
      </c>
      <c r="H32" s="395">
        <v>43979</v>
      </c>
      <c r="I32" s="248">
        <v>178779.72148640803</v>
      </c>
      <c r="J32" s="248">
        <v>8631.3078792526703</v>
      </c>
      <c r="K32" s="247">
        <v>5881.1995435958397</v>
      </c>
      <c r="M32" s="246">
        <v>44010</v>
      </c>
      <c r="N32" s="395">
        <v>44010</v>
      </c>
      <c r="O32" s="248">
        <v>146706.15030619039</v>
      </c>
      <c r="P32" s="248">
        <v>7018.3903024916499</v>
      </c>
      <c r="Q32" s="247">
        <v>4770.1647556395001</v>
      </c>
    </row>
    <row r="33" spans="1:17" ht="12.6" customHeight="1" x14ac:dyDescent="0.2">
      <c r="A33" s="246">
        <v>43950</v>
      </c>
      <c r="B33" s="395">
        <v>43950</v>
      </c>
      <c r="C33" s="248">
        <v>174097.73576419012</v>
      </c>
      <c r="D33" s="248">
        <v>8425.1800634433694</v>
      </c>
      <c r="E33" s="247">
        <v>5843.8529215722601</v>
      </c>
      <c r="G33" s="246">
        <v>43980</v>
      </c>
      <c r="H33" s="395">
        <v>43980</v>
      </c>
      <c r="I33" s="248">
        <v>171401.11526385497</v>
      </c>
      <c r="J33" s="248">
        <v>8317.5511223803696</v>
      </c>
      <c r="K33" s="247">
        <v>5841.1739663312401</v>
      </c>
      <c r="M33" s="246">
        <v>44011</v>
      </c>
      <c r="N33" s="395">
        <v>44011</v>
      </c>
      <c r="O33" s="248">
        <v>177593.93875401377</v>
      </c>
      <c r="P33" s="248">
        <v>8768.7823482383501</v>
      </c>
      <c r="Q33" s="247">
        <v>5643.6841381252498</v>
      </c>
    </row>
    <row r="34" spans="1:17" ht="12.6" customHeight="1" x14ac:dyDescent="0.2">
      <c r="A34" s="246">
        <v>43951</v>
      </c>
      <c r="B34" s="395">
        <v>43951</v>
      </c>
      <c r="C34" s="248">
        <v>165292.73229826329</v>
      </c>
      <c r="D34" s="248">
        <v>7953.6867588833902</v>
      </c>
      <c r="E34" s="247">
        <v>5751.2955995310404</v>
      </c>
      <c r="G34" s="246">
        <v>43981</v>
      </c>
      <c r="H34" s="395">
        <v>43981</v>
      </c>
      <c r="I34" s="248">
        <v>147974.99711530918</v>
      </c>
      <c r="J34" s="248">
        <v>7129.3810374649202</v>
      </c>
      <c r="K34" s="247">
        <v>5278.4768032951397</v>
      </c>
      <c r="M34" s="246">
        <v>44012</v>
      </c>
      <c r="N34" s="395">
        <v>44012</v>
      </c>
      <c r="O34" s="248">
        <v>177906.25516718719</v>
      </c>
      <c r="P34" s="248">
        <v>8492.1590339808899</v>
      </c>
      <c r="Q34" s="247">
        <v>5869.79163699741</v>
      </c>
    </row>
    <row r="35" spans="1:17" ht="12.6" customHeight="1" x14ac:dyDescent="0.2">
      <c r="A35" s="243"/>
      <c r="B35" s="244"/>
      <c r="C35" s="245"/>
      <c r="D35" s="245"/>
      <c r="E35" s="245"/>
      <c r="G35" s="243">
        <v>43982</v>
      </c>
      <c r="H35" s="244">
        <v>43982</v>
      </c>
      <c r="I35" s="245">
        <v>149719.08183217127</v>
      </c>
      <c r="J35" s="245">
        <v>7362.89692540547</v>
      </c>
      <c r="K35" s="245">
        <v>5011.4691617252802</v>
      </c>
      <c r="M35" s="243"/>
      <c r="N35" s="244"/>
      <c r="O35" s="245"/>
      <c r="P35" s="245"/>
      <c r="Q35" s="245"/>
    </row>
    <row r="36" spans="1:17" ht="11.25" customHeight="1" x14ac:dyDescent="0.2"/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434</v>
      </c>
      <c r="B1" s="175"/>
      <c r="N1" s="62"/>
      <c r="O1" s="129" t="str">
        <f>Titulní!A35</f>
        <v>II.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376</v>
      </c>
      <c r="K3" s="373" t="s">
        <v>94</v>
      </c>
      <c r="L3" s="373" t="s">
        <v>211</v>
      </c>
      <c r="M3" s="373" t="s">
        <v>354</v>
      </c>
      <c r="N3" s="373" t="s">
        <v>374</v>
      </c>
      <c r="O3" s="373" t="s">
        <v>375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377</v>
      </c>
      <c r="Q4" s="379" t="s">
        <v>378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2607.9907246898301</v>
      </c>
      <c r="C5" s="376">
        <v>4457.7329289190102</v>
      </c>
      <c r="D5" s="376">
        <v>1041.3776010972099</v>
      </c>
      <c r="E5" s="376">
        <v>419.15021036241001</v>
      </c>
      <c r="F5" s="376">
        <v>46.181784205301199</v>
      </c>
      <c r="G5" s="376">
        <v>0</v>
      </c>
      <c r="H5" s="376">
        <v>0</v>
      </c>
      <c r="I5" s="376">
        <v>16.627338374901299</v>
      </c>
      <c r="J5" s="376">
        <v>-1315.20398876068</v>
      </c>
      <c r="K5" s="376">
        <v>-23.0528668124396</v>
      </c>
      <c r="L5" s="376">
        <v>-589.06569569528301</v>
      </c>
      <c r="M5" s="376">
        <v>7250.8037320755402</v>
      </c>
      <c r="N5" s="376">
        <v>6661.7380363802604</v>
      </c>
      <c r="O5" s="376">
        <f>M5</f>
        <v>7250.8037320755402</v>
      </c>
      <c r="P5" s="26">
        <f t="shared" ref="P5:P28" si="0">IF(J5&lt;0,0,J5)</f>
        <v>0</v>
      </c>
      <c r="Q5" s="26">
        <f t="shared" ref="Q5:Q28" si="1">IF(J5&lt;0,J5,0)</f>
        <v>-1315.20398876068</v>
      </c>
    </row>
    <row r="6" spans="1:27" ht="12.6" customHeight="1" x14ac:dyDescent="0.2">
      <c r="A6" s="253">
        <v>4.1666666666666664E-2</v>
      </c>
      <c r="B6" s="254">
        <v>2613.3085747677401</v>
      </c>
      <c r="C6" s="255">
        <v>4393.1301239316299</v>
      </c>
      <c r="D6" s="255">
        <v>1036.8407032561799</v>
      </c>
      <c r="E6" s="255">
        <v>425.47957717092601</v>
      </c>
      <c r="F6" s="255">
        <v>178.67310097519999</v>
      </c>
      <c r="G6" s="255">
        <v>0</v>
      </c>
      <c r="H6" s="255">
        <v>0</v>
      </c>
      <c r="I6" s="255">
        <v>8.9186491194494604</v>
      </c>
      <c r="J6" s="255">
        <v>-162.67532437025801</v>
      </c>
      <c r="K6" s="255">
        <v>-1073.38183719109</v>
      </c>
      <c r="L6" s="255">
        <v>-566.74942387958401</v>
      </c>
      <c r="M6" s="256">
        <v>7420.2935676597799</v>
      </c>
      <c r="N6" s="255">
        <v>6853.5441437801901</v>
      </c>
      <c r="O6" s="256">
        <f t="shared" ref="O6:O28" si="2">M6</f>
        <v>7420.2935676597799</v>
      </c>
      <c r="P6" s="26">
        <f t="shared" si="0"/>
        <v>0</v>
      </c>
      <c r="Q6" s="26">
        <f t="shared" si="1"/>
        <v>-162.67532437025801</v>
      </c>
    </row>
    <row r="7" spans="1:27" ht="12.6" customHeight="1" x14ac:dyDescent="0.2">
      <c r="A7" s="253">
        <v>8.3333333333333301E-2</v>
      </c>
      <c r="B7" s="254">
        <v>2614.5258097759202</v>
      </c>
      <c r="C7" s="255">
        <v>4404.2740048756305</v>
      </c>
      <c r="D7" s="255">
        <v>1036.0287690483799</v>
      </c>
      <c r="E7" s="255">
        <v>423.28099883737599</v>
      </c>
      <c r="F7" s="255">
        <v>179.683515957048</v>
      </c>
      <c r="G7" s="255">
        <v>0</v>
      </c>
      <c r="H7" s="255">
        <v>0</v>
      </c>
      <c r="I7" s="255">
        <v>8.0033070370329504</v>
      </c>
      <c r="J7" s="255">
        <v>-662.09492070169995</v>
      </c>
      <c r="K7" s="255">
        <v>-567.04539430735997</v>
      </c>
      <c r="L7" s="255">
        <v>-567.66124672320302</v>
      </c>
      <c r="M7" s="256">
        <v>7436.6560905223196</v>
      </c>
      <c r="N7" s="255">
        <v>6868.9948437991197</v>
      </c>
      <c r="O7" s="256">
        <f t="shared" si="2"/>
        <v>7436.6560905223196</v>
      </c>
      <c r="P7" s="26">
        <f t="shared" si="0"/>
        <v>0</v>
      </c>
      <c r="Q7" s="26">
        <f t="shared" si="1"/>
        <v>-662.09492070169995</v>
      </c>
    </row>
    <row r="8" spans="1:27" ht="12.6" customHeight="1" x14ac:dyDescent="0.2">
      <c r="A8" s="253">
        <v>0.125</v>
      </c>
      <c r="B8" s="254">
        <v>2613.3202379282502</v>
      </c>
      <c r="C8" s="255">
        <v>4385.4712885221197</v>
      </c>
      <c r="D8" s="255">
        <v>1081.11085848063</v>
      </c>
      <c r="E8" s="255">
        <v>423.97051258376399</v>
      </c>
      <c r="F8" s="255">
        <v>179.57293723179399</v>
      </c>
      <c r="G8" s="255">
        <v>0</v>
      </c>
      <c r="H8" s="255">
        <v>0</v>
      </c>
      <c r="I8" s="255">
        <v>8.3322641286024695</v>
      </c>
      <c r="J8" s="255">
        <v>-784.73511787124596</v>
      </c>
      <c r="K8" s="255">
        <v>-550.66121773396105</v>
      </c>
      <c r="L8" s="255">
        <v>-566.49088839363105</v>
      </c>
      <c r="M8" s="256">
        <v>7356.3817632699602</v>
      </c>
      <c r="N8" s="255">
        <v>6789.8908748763297</v>
      </c>
      <c r="O8" s="256">
        <f t="shared" si="2"/>
        <v>7356.3817632699602</v>
      </c>
      <c r="P8" s="26">
        <f t="shared" si="0"/>
        <v>0</v>
      </c>
      <c r="Q8" s="26">
        <f t="shared" si="1"/>
        <v>-784.73511787124596</v>
      </c>
    </row>
    <row r="9" spans="1:27" ht="12.6" customHeight="1" x14ac:dyDescent="0.2">
      <c r="A9" s="253">
        <v>0.16666666666666699</v>
      </c>
      <c r="B9" s="254">
        <v>2613.7721416358099</v>
      </c>
      <c r="C9" s="255">
        <v>4454.8202755837601</v>
      </c>
      <c r="D9" s="255">
        <v>1102.28447579062</v>
      </c>
      <c r="E9" s="255">
        <v>427.76135862579798</v>
      </c>
      <c r="F9" s="255">
        <v>178.37175250402501</v>
      </c>
      <c r="G9" s="255">
        <v>0</v>
      </c>
      <c r="H9" s="255">
        <v>0</v>
      </c>
      <c r="I9" s="255">
        <v>9.2376060689443502</v>
      </c>
      <c r="J9" s="255">
        <v>-906.51750273472499</v>
      </c>
      <c r="K9" s="255">
        <v>-438.95491856014002</v>
      </c>
      <c r="L9" s="255">
        <v>-573.05836703763805</v>
      </c>
      <c r="M9" s="256">
        <v>7440.77518891409</v>
      </c>
      <c r="N9" s="255">
        <v>6867.71682187645</v>
      </c>
      <c r="O9" s="256">
        <f t="shared" si="2"/>
        <v>7440.77518891409</v>
      </c>
      <c r="P9" s="26">
        <f t="shared" si="0"/>
        <v>0</v>
      </c>
      <c r="Q9" s="26">
        <f t="shared" si="1"/>
        <v>-906.51750273472499</v>
      </c>
    </row>
    <row r="10" spans="1:27" ht="12.6" customHeight="1" x14ac:dyDescent="0.2">
      <c r="A10" s="253">
        <v>0.20833333333333301</v>
      </c>
      <c r="B10" s="254">
        <v>2615.76307773799</v>
      </c>
      <c r="C10" s="255">
        <v>4457.9945059210204</v>
      </c>
      <c r="D10" s="255">
        <v>1099.26732000282</v>
      </c>
      <c r="E10" s="255">
        <v>436.01208604864001</v>
      </c>
      <c r="F10" s="255">
        <v>178.979400176658</v>
      </c>
      <c r="G10" s="255">
        <v>0</v>
      </c>
      <c r="H10" s="255">
        <v>1.53381940240277</v>
      </c>
      <c r="I10" s="255">
        <v>13.421990157666601</v>
      </c>
      <c r="J10" s="255">
        <v>-797.34507244117594</v>
      </c>
      <c r="K10" s="255">
        <v>-121.344259892195</v>
      </c>
      <c r="L10" s="255">
        <v>-573.94438679171105</v>
      </c>
      <c r="M10" s="256">
        <v>7884.2828671138204</v>
      </c>
      <c r="N10" s="255">
        <v>7310.3384803221097</v>
      </c>
      <c r="O10" s="256">
        <f t="shared" si="2"/>
        <v>7884.2828671138204</v>
      </c>
      <c r="P10" s="26">
        <f t="shared" si="0"/>
        <v>0</v>
      </c>
      <c r="Q10" s="26">
        <f t="shared" si="1"/>
        <v>-797.34507244117594</v>
      </c>
    </row>
    <row r="11" spans="1:27" ht="12.6" customHeight="1" x14ac:dyDescent="0.2">
      <c r="A11" s="253">
        <v>0.25</v>
      </c>
      <c r="B11" s="254">
        <v>2613.8355053682199</v>
      </c>
      <c r="C11" s="255">
        <v>4554.4749829316897</v>
      </c>
      <c r="D11" s="255">
        <v>1114.90612962614</v>
      </c>
      <c r="E11" s="255">
        <v>497.78533775042598</v>
      </c>
      <c r="F11" s="255">
        <v>187.04518579828601</v>
      </c>
      <c r="G11" s="255">
        <v>304.535116550591</v>
      </c>
      <c r="H11" s="255">
        <v>10.5141115885761</v>
      </c>
      <c r="I11" s="255">
        <v>17.559050746118299</v>
      </c>
      <c r="J11" s="255">
        <v>-685.93053229869201</v>
      </c>
      <c r="K11" s="255">
        <v>0</v>
      </c>
      <c r="L11" s="255">
        <v>-590.07488054683404</v>
      </c>
      <c r="M11" s="256">
        <v>8614.7248880613606</v>
      </c>
      <c r="N11" s="255">
        <v>8024.6500075145304</v>
      </c>
      <c r="O11" s="256">
        <f t="shared" si="2"/>
        <v>8614.7248880613606</v>
      </c>
      <c r="P11" s="26">
        <f t="shared" si="0"/>
        <v>0</v>
      </c>
      <c r="Q11" s="26">
        <f t="shared" si="1"/>
        <v>-685.93053229869201</v>
      </c>
    </row>
    <row r="12" spans="1:27" ht="12.6" customHeight="1" x14ac:dyDescent="0.2">
      <c r="A12" s="253">
        <v>0.29166666666666702</v>
      </c>
      <c r="B12" s="254">
        <v>2612.6282644469702</v>
      </c>
      <c r="C12" s="255">
        <v>4648.0692951546798</v>
      </c>
      <c r="D12" s="255">
        <v>1121.9044088836799</v>
      </c>
      <c r="E12" s="255">
        <v>514.05463532598799</v>
      </c>
      <c r="F12" s="255">
        <v>267.76230067098697</v>
      </c>
      <c r="G12" s="255">
        <v>858.85016126189703</v>
      </c>
      <c r="H12" s="255">
        <v>156.47569400534201</v>
      </c>
      <c r="I12" s="255">
        <v>15.621889592686401</v>
      </c>
      <c r="J12" s="255">
        <v>-1185.66330779686</v>
      </c>
      <c r="K12" s="255">
        <v>0</v>
      </c>
      <c r="L12" s="255">
        <v>-608.31246356991903</v>
      </c>
      <c r="M12" s="256">
        <v>9009.7033415453807</v>
      </c>
      <c r="N12" s="255">
        <v>8401.3908779754602</v>
      </c>
      <c r="O12" s="256">
        <f t="shared" si="2"/>
        <v>9009.7033415453807</v>
      </c>
      <c r="P12" s="26">
        <f t="shared" si="0"/>
        <v>0</v>
      </c>
      <c r="Q12" s="26">
        <f t="shared" si="1"/>
        <v>-1185.66330779686</v>
      </c>
    </row>
    <row r="13" spans="1:27" ht="12.6" customHeight="1" x14ac:dyDescent="0.2">
      <c r="A13" s="253">
        <v>0.33333333333333298</v>
      </c>
      <c r="B13" s="254">
        <v>2614.4541128883302</v>
      </c>
      <c r="C13" s="255">
        <v>4689.2235569130798</v>
      </c>
      <c r="D13" s="255">
        <v>1123.526598915</v>
      </c>
      <c r="E13" s="255">
        <v>515.75714772081096</v>
      </c>
      <c r="F13" s="255">
        <v>212.56323412170701</v>
      </c>
      <c r="G13" s="255">
        <v>524.401063829338</v>
      </c>
      <c r="H13" s="255">
        <v>557.37647845434003</v>
      </c>
      <c r="I13" s="255">
        <v>10.618637889181199</v>
      </c>
      <c r="J13" s="255">
        <v>-1076.2871052805499</v>
      </c>
      <c r="K13" s="255">
        <v>0</v>
      </c>
      <c r="L13" s="255">
        <v>-610.57548843391999</v>
      </c>
      <c r="M13" s="256">
        <v>9171.63372545124</v>
      </c>
      <c r="N13" s="255">
        <v>8561.0582370173197</v>
      </c>
      <c r="O13" s="256">
        <f t="shared" si="2"/>
        <v>9171.63372545124</v>
      </c>
      <c r="P13" s="26">
        <f t="shared" si="0"/>
        <v>0</v>
      </c>
      <c r="Q13" s="26">
        <f t="shared" si="1"/>
        <v>-1076.2871052805499</v>
      </c>
    </row>
    <row r="14" spans="1:27" ht="12.6" customHeight="1" x14ac:dyDescent="0.2">
      <c r="A14" s="253">
        <v>0.375</v>
      </c>
      <c r="B14" s="254">
        <v>2613.0818290862899</v>
      </c>
      <c r="C14" s="255">
        <v>4556.5563354386404</v>
      </c>
      <c r="D14" s="255">
        <v>1105.74102769249</v>
      </c>
      <c r="E14" s="255">
        <v>513.02074301557695</v>
      </c>
      <c r="F14" s="255">
        <v>210.881582112019</v>
      </c>
      <c r="G14" s="255">
        <v>21.142379030868199</v>
      </c>
      <c r="H14" s="255">
        <v>989.69142878335401</v>
      </c>
      <c r="I14" s="255">
        <v>9.4580280660903195</v>
      </c>
      <c r="J14" s="255">
        <v>-726.93527524398905</v>
      </c>
      <c r="K14" s="255">
        <v>0</v>
      </c>
      <c r="L14" s="255">
        <v>-595.529675202259</v>
      </c>
      <c r="M14" s="256">
        <v>9292.6380779813408</v>
      </c>
      <c r="N14" s="255">
        <v>8697.1084027790803</v>
      </c>
      <c r="O14" s="256">
        <f t="shared" si="2"/>
        <v>9292.6380779813408</v>
      </c>
      <c r="P14" s="26">
        <f t="shared" si="0"/>
        <v>0</v>
      </c>
      <c r="Q14" s="26">
        <f t="shared" si="1"/>
        <v>-726.93527524398905</v>
      </c>
    </row>
    <row r="15" spans="1:27" ht="12.6" customHeight="1" x14ac:dyDescent="0.2">
      <c r="A15" s="253">
        <v>0.41666666666666702</v>
      </c>
      <c r="B15" s="254">
        <v>2608.4479638192802</v>
      </c>
      <c r="C15" s="255">
        <v>4399.6190839778901</v>
      </c>
      <c r="D15" s="255">
        <v>1007.90198084322</v>
      </c>
      <c r="E15" s="255">
        <v>491.16476911868398</v>
      </c>
      <c r="F15" s="255">
        <v>200.66110637476501</v>
      </c>
      <c r="G15" s="255">
        <v>0</v>
      </c>
      <c r="H15" s="255">
        <v>1300.48271130851</v>
      </c>
      <c r="I15" s="255">
        <v>12.286022410958999</v>
      </c>
      <c r="J15" s="255">
        <v>-713.59169530556801</v>
      </c>
      <c r="K15" s="255">
        <v>0</v>
      </c>
      <c r="L15" s="255">
        <v>-581.42401577875398</v>
      </c>
      <c r="M15" s="256">
        <v>9306.9719425477506</v>
      </c>
      <c r="N15" s="255">
        <v>8725.5479267689898</v>
      </c>
      <c r="O15" s="256">
        <f t="shared" si="2"/>
        <v>9306.9719425477506</v>
      </c>
      <c r="P15" s="26">
        <f t="shared" si="0"/>
        <v>0</v>
      </c>
      <c r="Q15" s="26">
        <f t="shared" si="1"/>
        <v>-713.59169530556801</v>
      </c>
    </row>
    <row r="16" spans="1:27" ht="12.6" customHeight="1" x14ac:dyDescent="0.2">
      <c r="A16" s="253">
        <v>0.45833333333333298</v>
      </c>
      <c r="B16" s="254">
        <v>2606.6004744141201</v>
      </c>
      <c r="C16" s="255">
        <v>4414.3317806903297</v>
      </c>
      <c r="D16" s="255">
        <v>592.50365779644505</v>
      </c>
      <c r="E16" s="255">
        <v>481.15475818897698</v>
      </c>
      <c r="F16" s="255">
        <v>192.05275678443701</v>
      </c>
      <c r="G16" s="255">
        <v>0</v>
      </c>
      <c r="H16" s="255">
        <v>1490.5902639237399</v>
      </c>
      <c r="I16" s="255">
        <v>13.7251588316973</v>
      </c>
      <c r="J16" s="255">
        <v>-492.081445336912</v>
      </c>
      <c r="K16" s="255">
        <v>0</v>
      </c>
      <c r="L16" s="255">
        <v>-578.91324094567199</v>
      </c>
      <c r="M16" s="256">
        <v>9298.8774052928402</v>
      </c>
      <c r="N16" s="255">
        <v>8719.9641643471605</v>
      </c>
      <c r="O16" s="256">
        <f t="shared" si="2"/>
        <v>9298.8774052928402</v>
      </c>
      <c r="P16" s="26">
        <f t="shared" si="0"/>
        <v>0</v>
      </c>
      <c r="Q16" s="26">
        <f t="shared" si="1"/>
        <v>-492.081445336912</v>
      </c>
    </row>
    <row r="17" spans="1:17" ht="12.6" customHeight="1" x14ac:dyDescent="0.2">
      <c r="A17" s="253">
        <v>0.5</v>
      </c>
      <c r="B17" s="254">
        <v>2608.39129266484</v>
      </c>
      <c r="C17" s="255">
        <v>4453.3065044176201</v>
      </c>
      <c r="D17" s="255">
        <v>276.86561515189402</v>
      </c>
      <c r="E17" s="255">
        <v>470.43916786110299</v>
      </c>
      <c r="F17" s="255">
        <v>179.263844527983</v>
      </c>
      <c r="G17" s="255">
        <v>0</v>
      </c>
      <c r="H17" s="255">
        <v>1586.4543955481299</v>
      </c>
      <c r="I17" s="255">
        <v>16.513171038581199</v>
      </c>
      <c r="J17" s="255">
        <v>-332.35808831871901</v>
      </c>
      <c r="K17" s="255">
        <v>0</v>
      </c>
      <c r="L17" s="255">
        <v>-579.01257216456497</v>
      </c>
      <c r="M17" s="256">
        <v>9258.8759028914192</v>
      </c>
      <c r="N17" s="255">
        <v>8679.8633307268592</v>
      </c>
      <c r="O17" s="256">
        <f t="shared" si="2"/>
        <v>9258.8759028914192</v>
      </c>
      <c r="P17" s="26">
        <f t="shared" si="0"/>
        <v>0</v>
      </c>
      <c r="Q17" s="26">
        <f t="shared" si="1"/>
        <v>-332.35808831871901</v>
      </c>
    </row>
    <row r="18" spans="1:17" ht="12.6" customHeight="1" x14ac:dyDescent="0.2">
      <c r="A18" s="253">
        <v>0.54166666666666696</v>
      </c>
      <c r="B18" s="254">
        <v>2607.2007180539299</v>
      </c>
      <c r="C18" s="255">
        <v>4460.4874978102598</v>
      </c>
      <c r="D18" s="255">
        <v>275.091399803841</v>
      </c>
      <c r="E18" s="255">
        <v>470.02282836566798</v>
      </c>
      <c r="F18" s="255">
        <v>178.885504051418</v>
      </c>
      <c r="G18" s="255">
        <v>0</v>
      </c>
      <c r="H18" s="255">
        <v>1607.6118809499001</v>
      </c>
      <c r="I18" s="255">
        <v>18.787325152050901</v>
      </c>
      <c r="J18" s="255">
        <v>-313.78421776642102</v>
      </c>
      <c r="K18" s="255">
        <v>-237.315397021346</v>
      </c>
      <c r="L18" s="255">
        <v>-579.736802911979</v>
      </c>
      <c r="M18" s="256">
        <v>9066.9875393993007</v>
      </c>
      <c r="N18" s="255">
        <v>8487.25073648732</v>
      </c>
      <c r="O18" s="256">
        <f t="shared" si="2"/>
        <v>9066.9875393993007</v>
      </c>
      <c r="P18" s="26">
        <f t="shared" si="0"/>
        <v>0</v>
      </c>
      <c r="Q18" s="26">
        <f t="shared" si="1"/>
        <v>-313.78421776642102</v>
      </c>
    </row>
    <row r="19" spans="1:17" ht="12.6" customHeight="1" x14ac:dyDescent="0.2">
      <c r="A19" s="253">
        <v>0.58333333333333304</v>
      </c>
      <c r="B19" s="254">
        <v>2606.06353751398</v>
      </c>
      <c r="C19" s="255">
        <v>4289.7455555126198</v>
      </c>
      <c r="D19" s="255">
        <v>264.35088821257</v>
      </c>
      <c r="E19" s="255">
        <v>468.523591039454</v>
      </c>
      <c r="F19" s="255">
        <v>180.51949373004001</v>
      </c>
      <c r="G19" s="255">
        <v>0</v>
      </c>
      <c r="H19" s="255">
        <v>1528.8151302639401</v>
      </c>
      <c r="I19" s="255">
        <v>23.474710263715998</v>
      </c>
      <c r="J19" s="255">
        <v>-316.45155510856699</v>
      </c>
      <c r="K19" s="255">
        <v>-443.34074853642102</v>
      </c>
      <c r="L19" s="255">
        <v>-563.88998593393103</v>
      </c>
      <c r="M19" s="256">
        <v>8601.7006028913202</v>
      </c>
      <c r="N19" s="255">
        <v>8037.8106169573903</v>
      </c>
      <c r="O19" s="256">
        <f t="shared" si="2"/>
        <v>8601.7006028913202</v>
      </c>
      <c r="P19" s="26">
        <f t="shared" si="0"/>
        <v>0</v>
      </c>
      <c r="Q19" s="26">
        <f t="shared" si="1"/>
        <v>-316.45155510856699</v>
      </c>
    </row>
    <row r="20" spans="1:17" ht="12.6" customHeight="1" x14ac:dyDescent="0.2">
      <c r="A20" s="253">
        <v>0.625</v>
      </c>
      <c r="B20" s="254">
        <v>2604.1726440538901</v>
      </c>
      <c r="C20" s="255">
        <v>4323.6840532042097</v>
      </c>
      <c r="D20" s="255">
        <v>263.96664578461201</v>
      </c>
      <c r="E20" s="255">
        <v>472.73383823998</v>
      </c>
      <c r="F20" s="255">
        <v>180.442084449612</v>
      </c>
      <c r="G20" s="255">
        <v>0</v>
      </c>
      <c r="H20" s="255">
        <v>1320.5790727065601</v>
      </c>
      <c r="I20" s="255">
        <v>20.467386157264301</v>
      </c>
      <c r="J20" s="255">
        <v>-131.63860527129</v>
      </c>
      <c r="K20" s="255">
        <v>-443.96854773439401</v>
      </c>
      <c r="L20" s="255">
        <v>-565.22833311050101</v>
      </c>
      <c r="M20" s="256">
        <v>8610.4385715904391</v>
      </c>
      <c r="N20" s="255">
        <v>8045.21023847994</v>
      </c>
      <c r="O20" s="256">
        <f t="shared" si="2"/>
        <v>8610.4385715904391</v>
      </c>
      <c r="P20" s="26">
        <f t="shared" si="0"/>
        <v>0</v>
      </c>
      <c r="Q20" s="26">
        <f t="shared" si="1"/>
        <v>-131.63860527129</v>
      </c>
    </row>
    <row r="21" spans="1:17" ht="12.6" customHeight="1" x14ac:dyDescent="0.2">
      <c r="A21" s="253">
        <v>0.66666666666666696</v>
      </c>
      <c r="B21" s="254">
        <v>2603.2505582476101</v>
      </c>
      <c r="C21" s="255">
        <v>4444.8951991432596</v>
      </c>
      <c r="D21" s="255">
        <v>271.35252168951502</v>
      </c>
      <c r="E21" s="255">
        <v>473.30203443558997</v>
      </c>
      <c r="F21" s="255">
        <v>179.35705649019101</v>
      </c>
      <c r="G21" s="255">
        <v>0</v>
      </c>
      <c r="H21" s="255">
        <v>992.41269900078998</v>
      </c>
      <c r="I21" s="255">
        <v>20.220345420411199</v>
      </c>
      <c r="J21" s="255">
        <v>-297.01196692060898</v>
      </c>
      <c r="K21" s="255">
        <v>-236.01420103995301</v>
      </c>
      <c r="L21" s="255">
        <v>-573.20307580906001</v>
      </c>
      <c r="M21" s="256">
        <v>8451.7642464668006</v>
      </c>
      <c r="N21" s="255">
        <v>7878.5611706577401</v>
      </c>
      <c r="O21" s="256">
        <f t="shared" si="2"/>
        <v>8451.7642464668006</v>
      </c>
      <c r="P21" s="26">
        <f t="shared" si="0"/>
        <v>0</v>
      </c>
      <c r="Q21" s="26">
        <f t="shared" si="1"/>
        <v>-297.01196692060898</v>
      </c>
    </row>
    <row r="22" spans="1:17" ht="12.6" customHeight="1" x14ac:dyDescent="0.2">
      <c r="A22" s="253">
        <v>0.70833333333333304</v>
      </c>
      <c r="B22" s="254">
        <v>2604.5778299848098</v>
      </c>
      <c r="C22" s="255">
        <v>4476.9938087237397</v>
      </c>
      <c r="D22" s="255">
        <v>513.42583022349902</v>
      </c>
      <c r="E22" s="255">
        <v>496.021987639418</v>
      </c>
      <c r="F22" s="255">
        <v>188.35356876340001</v>
      </c>
      <c r="G22" s="255">
        <v>0</v>
      </c>
      <c r="H22" s="255">
        <v>561.74340665195098</v>
      </c>
      <c r="I22" s="255">
        <v>17.837979563034999</v>
      </c>
      <c r="J22" s="255">
        <v>-325.70006318965301</v>
      </c>
      <c r="K22" s="255">
        <v>-116.093888641305</v>
      </c>
      <c r="L22" s="255">
        <v>-576.55158886903496</v>
      </c>
      <c r="M22" s="256">
        <v>8417.1604597188998</v>
      </c>
      <c r="N22" s="255">
        <v>7840.6088708498601</v>
      </c>
      <c r="O22" s="256">
        <f t="shared" si="2"/>
        <v>8417.1604597188998</v>
      </c>
      <c r="P22" s="26">
        <f t="shared" si="0"/>
        <v>0</v>
      </c>
      <c r="Q22" s="26">
        <f t="shared" si="1"/>
        <v>-325.70006318965301</v>
      </c>
    </row>
    <row r="23" spans="1:17" ht="12.6" customHeight="1" x14ac:dyDescent="0.2">
      <c r="A23" s="253">
        <v>0.75</v>
      </c>
      <c r="B23" s="254">
        <v>2605.2248158267198</v>
      </c>
      <c r="C23" s="255">
        <v>4548.2805836002499</v>
      </c>
      <c r="D23" s="255">
        <v>996.90920916302605</v>
      </c>
      <c r="E23" s="255">
        <v>507.16834013078602</v>
      </c>
      <c r="F23" s="255">
        <v>469.40321010072398</v>
      </c>
      <c r="G23" s="255">
        <v>0</v>
      </c>
      <c r="H23" s="255">
        <v>158.69106044201499</v>
      </c>
      <c r="I23" s="255">
        <v>18.490845869988199</v>
      </c>
      <c r="J23" s="255">
        <v>-890.28053096888402</v>
      </c>
      <c r="K23" s="255">
        <v>0</v>
      </c>
      <c r="L23" s="255">
        <v>-588.08719696764501</v>
      </c>
      <c r="M23" s="256">
        <v>8413.8875341646199</v>
      </c>
      <c r="N23" s="255">
        <v>7825.8003371969698</v>
      </c>
      <c r="O23" s="256">
        <f t="shared" si="2"/>
        <v>8413.8875341646199</v>
      </c>
      <c r="P23" s="26">
        <f t="shared" si="0"/>
        <v>0</v>
      </c>
      <c r="Q23" s="26">
        <f t="shared" si="1"/>
        <v>-890.28053096888402</v>
      </c>
    </row>
    <row r="24" spans="1:17" ht="12.6" customHeight="1" x14ac:dyDescent="0.2">
      <c r="A24" s="253">
        <v>0.79166666666666696</v>
      </c>
      <c r="B24" s="254">
        <v>2604.4361052832201</v>
      </c>
      <c r="C24" s="255">
        <v>4579.6936632842499</v>
      </c>
      <c r="D24" s="255">
        <v>1086.1912645226701</v>
      </c>
      <c r="E24" s="255">
        <v>509.89177388252102</v>
      </c>
      <c r="F24" s="255">
        <v>500.66551084693299</v>
      </c>
      <c r="G24" s="255">
        <v>428.88678672491397</v>
      </c>
      <c r="H24" s="255">
        <v>17.542379942804899</v>
      </c>
      <c r="I24" s="255">
        <v>27.516086249322299</v>
      </c>
      <c r="J24" s="255">
        <v>-1049.0285604784799</v>
      </c>
      <c r="K24" s="255">
        <v>0</v>
      </c>
      <c r="L24" s="255">
        <v>-596.742737871293</v>
      </c>
      <c r="M24" s="256">
        <v>8705.7950102581599</v>
      </c>
      <c r="N24" s="255">
        <v>8109.0522723868698</v>
      </c>
      <c r="O24" s="256">
        <f t="shared" si="2"/>
        <v>8705.7950102581599</v>
      </c>
      <c r="P24" s="26">
        <f t="shared" si="0"/>
        <v>0</v>
      </c>
      <c r="Q24" s="26">
        <f t="shared" si="1"/>
        <v>-1049.0285604784799</v>
      </c>
    </row>
    <row r="25" spans="1:17" ht="12.6" customHeight="1" x14ac:dyDescent="0.2">
      <c r="A25" s="253">
        <v>0.83333333333333304</v>
      </c>
      <c r="B25" s="254">
        <v>2606.8105497143301</v>
      </c>
      <c r="C25" s="255">
        <v>4612.95632411934</v>
      </c>
      <c r="D25" s="255">
        <v>1072.6474211105201</v>
      </c>
      <c r="E25" s="255">
        <v>510.92230426043699</v>
      </c>
      <c r="F25" s="255">
        <v>325.31626981989001</v>
      </c>
      <c r="G25" s="255">
        <v>886.77935114003697</v>
      </c>
      <c r="H25" s="255">
        <v>2.40920123761253</v>
      </c>
      <c r="I25" s="255">
        <v>35.2777028160789</v>
      </c>
      <c r="J25" s="255">
        <v>-1280.71647715226</v>
      </c>
      <c r="K25" s="255">
        <v>0</v>
      </c>
      <c r="L25" s="255">
        <v>-604.035001425833</v>
      </c>
      <c r="M25" s="256">
        <v>8772.4026470659901</v>
      </c>
      <c r="N25" s="255">
        <v>8168.3676456401499</v>
      </c>
      <c r="O25" s="256">
        <f t="shared" si="2"/>
        <v>8772.4026470659901</v>
      </c>
      <c r="P25" s="26">
        <f t="shared" si="0"/>
        <v>0</v>
      </c>
      <c r="Q25" s="26">
        <f t="shared" si="1"/>
        <v>-1280.71647715226</v>
      </c>
    </row>
    <row r="26" spans="1:17" ht="12.6" customHeight="1" x14ac:dyDescent="0.2">
      <c r="A26" s="253">
        <v>0.875</v>
      </c>
      <c r="B26" s="254">
        <v>2607.3574725595799</v>
      </c>
      <c r="C26" s="255">
        <v>4527.5179842715197</v>
      </c>
      <c r="D26" s="255">
        <v>1069.8708299995701</v>
      </c>
      <c r="E26" s="255">
        <v>497.85782301627302</v>
      </c>
      <c r="F26" s="255">
        <v>307.018429218726</v>
      </c>
      <c r="G26" s="255">
        <v>42.067099614282498</v>
      </c>
      <c r="H26" s="255">
        <v>0</v>
      </c>
      <c r="I26" s="255">
        <v>36.506260545459597</v>
      </c>
      <c r="J26" s="255">
        <v>-732.78387442103997</v>
      </c>
      <c r="K26" s="255">
        <v>0</v>
      </c>
      <c r="L26" s="255">
        <v>-584.68360027300696</v>
      </c>
      <c r="M26" s="256">
        <v>8355.4120248043691</v>
      </c>
      <c r="N26" s="255">
        <v>7770.7284245313704</v>
      </c>
      <c r="O26" s="256">
        <f t="shared" si="2"/>
        <v>8355.4120248043691</v>
      </c>
      <c r="P26" s="26">
        <f t="shared" si="0"/>
        <v>0</v>
      </c>
      <c r="Q26" s="26">
        <f t="shared" si="1"/>
        <v>-732.78387442103997</v>
      </c>
    </row>
    <row r="27" spans="1:17" ht="12.6" customHeight="1" x14ac:dyDescent="0.2">
      <c r="A27" s="253">
        <v>0.91666666666666696</v>
      </c>
      <c r="B27" s="254">
        <v>2606.1219021674701</v>
      </c>
      <c r="C27" s="255">
        <v>4482.3841496775603</v>
      </c>
      <c r="D27" s="255">
        <v>1074.6020597112899</v>
      </c>
      <c r="E27" s="255">
        <v>439.836453826058</v>
      </c>
      <c r="F27" s="255">
        <v>220.93863670142201</v>
      </c>
      <c r="G27" s="255">
        <v>0</v>
      </c>
      <c r="H27" s="255">
        <v>0</v>
      </c>
      <c r="I27" s="255">
        <v>31.082957537872201</v>
      </c>
      <c r="J27" s="255">
        <v>-850.31097195062102</v>
      </c>
      <c r="K27" s="255">
        <v>0</v>
      </c>
      <c r="L27" s="255">
        <v>-576.08652507300405</v>
      </c>
      <c r="M27" s="256">
        <v>8004.65518767106</v>
      </c>
      <c r="N27" s="255">
        <v>7428.5686625980597</v>
      </c>
      <c r="O27" s="256">
        <f t="shared" si="2"/>
        <v>8004.65518767106</v>
      </c>
      <c r="P27" s="26">
        <f t="shared" si="0"/>
        <v>0</v>
      </c>
      <c r="Q27" s="26">
        <f t="shared" si="1"/>
        <v>-850.31097195062102</v>
      </c>
    </row>
    <row r="28" spans="1:17" ht="12.6" customHeight="1" x14ac:dyDescent="0.2">
      <c r="A28" s="251">
        <v>0.95833333333333304</v>
      </c>
      <c r="B28" s="252">
        <v>2606.5721001632501</v>
      </c>
      <c r="C28" s="252">
        <v>4492.3299625958998</v>
      </c>
      <c r="D28" s="252">
        <v>1071.67845294463</v>
      </c>
      <c r="E28" s="252">
        <v>424.20394258775298</v>
      </c>
      <c r="F28" s="252">
        <v>184.86892900434799</v>
      </c>
      <c r="G28" s="252">
        <v>0</v>
      </c>
      <c r="H28" s="252">
        <v>0</v>
      </c>
      <c r="I28" s="252">
        <v>30.319814983352199</v>
      </c>
      <c r="J28" s="252">
        <v>-1180.6079432300801</v>
      </c>
      <c r="K28" s="252">
        <v>0</v>
      </c>
      <c r="L28" s="252">
        <v>-575.74863084173705</v>
      </c>
      <c r="M28" s="252">
        <v>7629.3652590491401</v>
      </c>
      <c r="N28" s="252">
        <v>7053.6166282074</v>
      </c>
      <c r="O28" s="252">
        <f t="shared" si="2"/>
        <v>7629.3652590491401</v>
      </c>
      <c r="P28" s="26">
        <f t="shared" si="0"/>
        <v>0</v>
      </c>
      <c r="Q28" s="26">
        <f t="shared" si="1"/>
        <v>-1180.6079432300801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379</v>
      </c>
      <c r="B31" s="381"/>
      <c r="C31" s="381"/>
      <c r="D31" s="381"/>
      <c r="E31" s="193" t="s">
        <v>4</v>
      </c>
      <c r="F31" s="193" t="s">
        <v>380</v>
      </c>
    </row>
    <row r="32" spans="1:17" x14ac:dyDescent="0.2">
      <c r="A32" s="524" t="s">
        <v>355</v>
      </c>
      <c r="B32" s="524"/>
      <c r="C32" s="524"/>
      <c r="D32" s="524"/>
      <c r="E32" s="177">
        <f>SUM(E33:E42)</f>
        <v>9306.9719425477415</v>
      </c>
      <c r="F32" s="382">
        <f t="shared" ref="F32:F42" si="3">E32/$E$32</f>
        <v>1</v>
      </c>
    </row>
    <row r="33" spans="1:6" x14ac:dyDescent="0.2">
      <c r="A33" s="519" t="s">
        <v>381</v>
      </c>
      <c r="B33" s="519"/>
      <c r="C33" s="519"/>
      <c r="D33" s="519"/>
      <c r="E33" s="161">
        <f t="array" ref="E33:E42">TRANSPOSE(INDEX(B5:K28,MATCH(MAX(M5:M28),M5:M28,0),0))</f>
        <v>2608.4479638192802</v>
      </c>
      <c r="F33" s="383">
        <f t="shared" si="3"/>
        <v>0.28026816669495935</v>
      </c>
    </row>
    <row r="34" spans="1:6" x14ac:dyDescent="0.2">
      <c r="A34" s="519" t="s">
        <v>382</v>
      </c>
      <c r="B34" s="519"/>
      <c r="C34" s="519"/>
      <c r="D34" s="520"/>
      <c r="E34" s="158">
        <v>4399.6190839778901</v>
      </c>
      <c r="F34" s="384">
        <f t="shared" si="3"/>
        <v>0.47272293406887766</v>
      </c>
    </row>
    <row r="35" spans="1:6" x14ac:dyDescent="0.2">
      <c r="A35" s="519" t="s">
        <v>385</v>
      </c>
      <c r="B35" s="519"/>
      <c r="C35" s="519"/>
      <c r="D35" s="520"/>
      <c r="E35" s="158">
        <v>1007.90198084322</v>
      </c>
      <c r="F35" s="384">
        <f t="shared" si="3"/>
        <v>0.10829537115455314</v>
      </c>
    </row>
    <row r="36" spans="1:6" x14ac:dyDescent="0.2">
      <c r="A36" s="370" t="s">
        <v>386</v>
      </c>
      <c r="B36" s="385"/>
      <c r="C36" s="385"/>
      <c r="D36" s="385"/>
      <c r="E36" s="158">
        <v>491.16476911868398</v>
      </c>
      <c r="F36" s="384">
        <f t="shared" si="3"/>
        <v>5.2773852994363907E-2</v>
      </c>
    </row>
    <row r="37" spans="1:6" x14ac:dyDescent="0.2">
      <c r="A37" s="519" t="s">
        <v>383</v>
      </c>
      <c r="B37" s="519"/>
      <c r="C37" s="519"/>
      <c r="D37" s="520"/>
      <c r="E37" s="158">
        <v>200.66110637476501</v>
      </c>
      <c r="F37" s="384">
        <f t="shared" si="3"/>
        <v>2.1560299914242027E-2</v>
      </c>
    </row>
    <row r="38" spans="1:6" x14ac:dyDescent="0.2">
      <c r="A38" s="519" t="s">
        <v>387</v>
      </c>
      <c r="B38" s="519"/>
      <c r="C38" s="519"/>
      <c r="D38" s="520"/>
      <c r="E38" s="158">
        <v>0</v>
      </c>
      <c r="F38" s="384">
        <f t="shared" si="3"/>
        <v>0</v>
      </c>
    </row>
    <row r="39" spans="1:6" x14ac:dyDescent="0.2">
      <c r="A39" s="519" t="s">
        <v>388</v>
      </c>
      <c r="B39" s="519"/>
      <c r="C39" s="519"/>
      <c r="D39" s="520"/>
      <c r="E39" s="158">
        <v>1300.48271130851</v>
      </c>
      <c r="F39" s="384">
        <f t="shared" si="3"/>
        <v>0.13973209754326485</v>
      </c>
    </row>
    <row r="40" spans="1:6" x14ac:dyDescent="0.2">
      <c r="A40" s="519" t="s">
        <v>389</v>
      </c>
      <c r="B40" s="519"/>
      <c r="C40" s="519"/>
      <c r="D40" s="520"/>
      <c r="E40" s="158">
        <v>12.286022410958999</v>
      </c>
      <c r="F40" s="384">
        <f t="shared" si="3"/>
        <v>1.320088046552739E-3</v>
      </c>
    </row>
    <row r="41" spans="1:6" x14ac:dyDescent="0.2">
      <c r="A41" s="519" t="s">
        <v>376</v>
      </c>
      <c r="B41" s="519"/>
      <c r="C41" s="519"/>
      <c r="D41" s="520"/>
      <c r="E41" s="158">
        <v>-713.59169530556801</v>
      </c>
      <c r="F41" s="384">
        <f t="shared" si="3"/>
        <v>-7.6672810416813772E-2</v>
      </c>
    </row>
    <row r="42" spans="1:6" x14ac:dyDescent="0.2">
      <c r="A42" s="519" t="s">
        <v>94</v>
      </c>
      <c r="B42" s="519"/>
      <c r="C42" s="519"/>
      <c r="D42" s="519"/>
      <c r="E42" s="161">
        <v>0</v>
      </c>
      <c r="F42" s="383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8" priority="4">
      <formula>$M5=MAX($M$5:$M$28)</formula>
    </cfRule>
  </conditionalFormatting>
  <conditionalFormatting sqref="N5:O28">
    <cfRule type="expression" dxfId="7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435</v>
      </c>
      <c r="B1" s="175"/>
      <c r="N1" s="62"/>
      <c r="O1" s="129" t="str">
        <f>Titulní!A35</f>
        <v>II.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376</v>
      </c>
      <c r="K3" s="373" t="s">
        <v>94</v>
      </c>
      <c r="L3" s="373" t="s">
        <v>211</v>
      </c>
      <c r="M3" s="373" t="s">
        <v>354</v>
      </c>
      <c r="N3" s="373" t="s">
        <v>374</v>
      </c>
      <c r="O3" s="373" t="s">
        <v>375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377</v>
      </c>
      <c r="Q4" s="379" t="s">
        <v>378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3099.5139264219802</v>
      </c>
      <c r="C5" s="376">
        <v>3253.4468404403901</v>
      </c>
      <c r="D5" s="376">
        <v>776.77500138292805</v>
      </c>
      <c r="E5" s="376">
        <v>355.68522082799001</v>
      </c>
      <c r="F5" s="376">
        <v>119.711169393913</v>
      </c>
      <c r="G5" s="376">
        <v>0</v>
      </c>
      <c r="H5" s="376">
        <v>0</v>
      </c>
      <c r="I5" s="376">
        <v>79.945923400863904</v>
      </c>
      <c r="J5" s="376">
        <v>-1328.9314360716201</v>
      </c>
      <c r="K5" s="376">
        <v>0</v>
      </c>
      <c r="L5" s="376">
        <v>-490.52349917507399</v>
      </c>
      <c r="M5" s="376">
        <v>6356.1466457964498</v>
      </c>
      <c r="N5" s="376">
        <v>5865.6231466213803</v>
      </c>
      <c r="O5" s="376">
        <f>M5</f>
        <v>6356.1466457964498</v>
      </c>
      <c r="P5" s="26">
        <f t="shared" ref="P5:P28" si="0">IF(J5&lt;0,0,J5)</f>
        <v>0</v>
      </c>
      <c r="Q5" s="26">
        <f t="shared" ref="Q5:Q28" si="1">IF(J5&lt;0,J5,0)</f>
        <v>-1328.9314360716201</v>
      </c>
    </row>
    <row r="6" spans="1:27" ht="12.6" customHeight="1" x14ac:dyDescent="0.2">
      <c r="A6" s="253">
        <v>4.1666666666666664E-2</v>
      </c>
      <c r="B6" s="254">
        <v>3098.5668207956401</v>
      </c>
      <c r="C6" s="255">
        <v>3084.89721110347</v>
      </c>
      <c r="D6" s="255">
        <v>214.47442113407499</v>
      </c>
      <c r="E6" s="255">
        <v>356.30972624100701</v>
      </c>
      <c r="F6" s="255">
        <v>120.51684123702201</v>
      </c>
      <c r="G6" s="255">
        <v>0</v>
      </c>
      <c r="H6" s="255">
        <v>0</v>
      </c>
      <c r="I6" s="255">
        <v>82.500435939020207</v>
      </c>
      <c r="J6" s="255">
        <v>-602.48115700681797</v>
      </c>
      <c r="K6" s="255">
        <v>0</v>
      </c>
      <c r="L6" s="255">
        <v>-469.42889444790899</v>
      </c>
      <c r="M6" s="256">
        <v>6354.7842994434104</v>
      </c>
      <c r="N6" s="255">
        <v>5885.3554049955001</v>
      </c>
      <c r="O6" s="256">
        <f t="shared" ref="O6:O28" si="2">M6</f>
        <v>6354.7842994434104</v>
      </c>
      <c r="P6" s="26">
        <f t="shared" si="0"/>
        <v>0</v>
      </c>
      <c r="Q6" s="26">
        <f t="shared" si="1"/>
        <v>-602.48115700681797</v>
      </c>
    </row>
    <row r="7" spans="1:27" ht="12.6" customHeight="1" x14ac:dyDescent="0.2">
      <c r="A7" s="253">
        <v>8.3333333333333301E-2</v>
      </c>
      <c r="B7" s="254">
        <v>3099.9341299442299</v>
      </c>
      <c r="C7" s="255">
        <v>2912.4966861078401</v>
      </c>
      <c r="D7" s="255">
        <v>219.696824758491</v>
      </c>
      <c r="E7" s="255">
        <v>356.24253911040103</v>
      </c>
      <c r="F7" s="255">
        <v>119.402356460413</v>
      </c>
      <c r="G7" s="255">
        <v>0</v>
      </c>
      <c r="H7" s="255">
        <v>0</v>
      </c>
      <c r="I7" s="255">
        <v>81.269348661261702</v>
      </c>
      <c r="J7" s="255">
        <v>-458.50284089717701</v>
      </c>
      <c r="K7" s="255">
        <v>-119.77476042555701</v>
      </c>
      <c r="L7" s="255">
        <v>-454.38525069909298</v>
      </c>
      <c r="M7" s="256">
        <v>6210.7642837199</v>
      </c>
      <c r="N7" s="255">
        <v>5756.3790330208003</v>
      </c>
      <c r="O7" s="256">
        <f t="shared" si="2"/>
        <v>6210.7642837199</v>
      </c>
      <c r="P7" s="26">
        <f t="shared" si="0"/>
        <v>0</v>
      </c>
      <c r="Q7" s="26">
        <f t="shared" si="1"/>
        <v>-458.50284089717701</v>
      </c>
    </row>
    <row r="8" spans="1:27" ht="12.6" customHeight="1" x14ac:dyDescent="0.2">
      <c r="A8" s="253">
        <v>0.125</v>
      </c>
      <c r="B8" s="254">
        <v>3100.81787183816</v>
      </c>
      <c r="C8" s="255">
        <v>2883.2101351247902</v>
      </c>
      <c r="D8" s="255">
        <v>219.09873822503999</v>
      </c>
      <c r="E8" s="255">
        <v>358.56972798373499</v>
      </c>
      <c r="F8" s="255">
        <v>118.272247394104</v>
      </c>
      <c r="G8" s="255">
        <v>0</v>
      </c>
      <c r="H8" s="255">
        <v>0</v>
      </c>
      <c r="I8" s="255">
        <v>87.250307170043499</v>
      </c>
      <c r="J8" s="255">
        <v>-428.84303042503399</v>
      </c>
      <c r="K8" s="255">
        <v>-231.377599483045</v>
      </c>
      <c r="L8" s="255">
        <v>-452.07441808422999</v>
      </c>
      <c r="M8" s="256">
        <v>6106.9983978277896</v>
      </c>
      <c r="N8" s="255">
        <v>5654.9239797435603</v>
      </c>
      <c r="O8" s="256">
        <f t="shared" si="2"/>
        <v>6106.9983978277896</v>
      </c>
      <c r="P8" s="26">
        <f t="shared" si="0"/>
        <v>0</v>
      </c>
      <c r="Q8" s="26">
        <f t="shared" si="1"/>
        <v>-428.84303042503399</v>
      </c>
    </row>
    <row r="9" spans="1:27" ht="12.6" customHeight="1" x14ac:dyDescent="0.2">
      <c r="A9" s="253">
        <v>0.16666666666666699</v>
      </c>
      <c r="B9" s="254">
        <v>3099.7857411610398</v>
      </c>
      <c r="C9" s="255">
        <v>2871.4714411968998</v>
      </c>
      <c r="D9" s="255">
        <v>272.97503929127498</v>
      </c>
      <c r="E9" s="255">
        <v>355.80507177928803</v>
      </c>
      <c r="F9" s="255">
        <v>119.343885305607</v>
      </c>
      <c r="G9" s="255">
        <v>0</v>
      </c>
      <c r="H9" s="255">
        <v>3.5224208781184299</v>
      </c>
      <c r="I9" s="255">
        <v>99.623130483694396</v>
      </c>
      <c r="J9" s="255">
        <v>-145.50118922067199</v>
      </c>
      <c r="K9" s="255">
        <v>-458.22031087829203</v>
      </c>
      <c r="L9" s="255">
        <v>-451.60944838872302</v>
      </c>
      <c r="M9" s="256">
        <v>6218.8052299969604</v>
      </c>
      <c r="N9" s="255">
        <v>5767.1957816082404</v>
      </c>
      <c r="O9" s="256">
        <f t="shared" si="2"/>
        <v>6218.8052299969604</v>
      </c>
      <c r="P9" s="26">
        <f t="shared" si="0"/>
        <v>0</v>
      </c>
      <c r="Q9" s="26">
        <f t="shared" si="1"/>
        <v>-145.50118922067199</v>
      </c>
    </row>
    <row r="10" spans="1:27" ht="12.6" customHeight="1" x14ac:dyDescent="0.2">
      <c r="A10" s="253">
        <v>0.20833333333333301</v>
      </c>
      <c r="B10" s="254">
        <v>3100.5194048436501</v>
      </c>
      <c r="C10" s="255">
        <v>3151.20880952683</v>
      </c>
      <c r="D10" s="255">
        <v>749.394967494615</v>
      </c>
      <c r="E10" s="255">
        <v>360.51541220481897</v>
      </c>
      <c r="F10" s="255">
        <v>115.665508947109</v>
      </c>
      <c r="G10" s="255">
        <v>0</v>
      </c>
      <c r="H10" s="255">
        <v>11.1183990274733</v>
      </c>
      <c r="I10" s="255">
        <v>96.804251187412007</v>
      </c>
      <c r="J10" s="255">
        <v>-1006.16152460643</v>
      </c>
      <c r="K10" s="255">
        <v>-11.203949230093</v>
      </c>
      <c r="L10" s="255">
        <v>-481.88092241212797</v>
      </c>
      <c r="M10" s="256">
        <v>6567.8612793953898</v>
      </c>
      <c r="N10" s="255">
        <v>6085.9803569832602</v>
      </c>
      <c r="O10" s="256">
        <f t="shared" si="2"/>
        <v>6567.8612793953898</v>
      </c>
      <c r="P10" s="26">
        <f t="shared" si="0"/>
        <v>0</v>
      </c>
      <c r="Q10" s="26">
        <f t="shared" si="1"/>
        <v>-1006.16152460643</v>
      </c>
    </row>
    <row r="11" spans="1:27" ht="12.6" customHeight="1" x14ac:dyDescent="0.2">
      <c r="A11" s="253">
        <v>0.25</v>
      </c>
      <c r="B11" s="254">
        <v>3100.3509953193102</v>
      </c>
      <c r="C11" s="255">
        <v>3398.8279626531098</v>
      </c>
      <c r="D11" s="255">
        <v>1038.7355512008701</v>
      </c>
      <c r="E11" s="255">
        <v>422.99096703113401</v>
      </c>
      <c r="F11" s="255">
        <v>136.805596206459</v>
      </c>
      <c r="G11" s="255">
        <v>171.80450606001699</v>
      </c>
      <c r="H11" s="255">
        <v>74.079511815972197</v>
      </c>
      <c r="I11" s="255">
        <v>91.740882885841401</v>
      </c>
      <c r="J11" s="255">
        <v>-978.51953050439204</v>
      </c>
      <c r="K11" s="255">
        <v>0</v>
      </c>
      <c r="L11" s="255">
        <v>-513.85407187571104</v>
      </c>
      <c r="M11" s="256">
        <v>7456.8164426683197</v>
      </c>
      <c r="N11" s="255">
        <v>6942.9623707926103</v>
      </c>
      <c r="O11" s="256">
        <f t="shared" si="2"/>
        <v>7456.8164426683197</v>
      </c>
      <c r="P11" s="26">
        <f t="shared" si="0"/>
        <v>0</v>
      </c>
      <c r="Q11" s="26">
        <f t="shared" si="1"/>
        <v>-978.51953050439204</v>
      </c>
    </row>
    <row r="12" spans="1:27" ht="12.6" customHeight="1" x14ac:dyDescent="0.2">
      <c r="A12" s="253">
        <v>0.29166666666666702</v>
      </c>
      <c r="B12" s="254">
        <v>3099.2788190889801</v>
      </c>
      <c r="C12" s="255">
        <v>3401.5771117641698</v>
      </c>
      <c r="D12" s="255">
        <v>1036.8844829826201</v>
      </c>
      <c r="E12" s="255">
        <v>438.09100933734601</v>
      </c>
      <c r="F12" s="255">
        <v>261.67147934508199</v>
      </c>
      <c r="G12" s="255">
        <v>846.80593237887899</v>
      </c>
      <c r="H12" s="255">
        <v>264.36409679366199</v>
      </c>
      <c r="I12" s="255">
        <v>107.412616997363</v>
      </c>
      <c r="J12" s="255">
        <v>-1471.5958887931699</v>
      </c>
      <c r="K12" s="255">
        <v>0</v>
      </c>
      <c r="L12" s="255">
        <v>-526.66273303667901</v>
      </c>
      <c r="M12" s="256">
        <v>7984.4896598949399</v>
      </c>
      <c r="N12" s="255">
        <v>7457.8269268582599</v>
      </c>
      <c r="O12" s="256">
        <f t="shared" si="2"/>
        <v>7984.4896598949399</v>
      </c>
      <c r="P12" s="26">
        <f t="shared" si="0"/>
        <v>0</v>
      </c>
      <c r="Q12" s="26">
        <f t="shared" si="1"/>
        <v>-1471.5958887931699</v>
      </c>
    </row>
    <row r="13" spans="1:27" ht="12.6" customHeight="1" x14ac:dyDescent="0.2">
      <c r="A13" s="253">
        <v>0.33333333333333298</v>
      </c>
      <c r="B13" s="254">
        <v>3097.2311914777902</v>
      </c>
      <c r="C13" s="255">
        <v>3424.20435373687</v>
      </c>
      <c r="D13" s="255">
        <v>1036.0157600405801</v>
      </c>
      <c r="E13" s="255">
        <v>437.95027541773999</v>
      </c>
      <c r="F13" s="255">
        <v>228.49047334015299</v>
      </c>
      <c r="G13" s="255">
        <v>794.85776480063203</v>
      </c>
      <c r="H13" s="255">
        <v>440.74649716349302</v>
      </c>
      <c r="I13" s="255">
        <v>133.65828954749699</v>
      </c>
      <c r="J13" s="255">
        <v>-1277.6920461013799</v>
      </c>
      <c r="K13" s="255">
        <v>0</v>
      </c>
      <c r="L13" s="255">
        <v>-529.35361739034101</v>
      </c>
      <c r="M13" s="256">
        <v>8315.4625594233803</v>
      </c>
      <c r="N13" s="255">
        <v>7786.10894203304</v>
      </c>
      <c r="O13" s="256">
        <f t="shared" si="2"/>
        <v>8315.4625594233803</v>
      </c>
      <c r="P13" s="26">
        <f t="shared" si="0"/>
        <v>0</v>
      </c>
      <c r="Q13" s="26">
        <f t="shared" si="1"/>
        <v>-1277.6920461013799</v>
      </c>
    </row>
    <row r="14" spans="1:27" ht="12.6" customHeight="1" x14ac:dyDescent="0.2">
      <c r="A14" s="253">
        <v>0.375</v>
      </c>
      <c r="B14" s="254">
        <v>3098.13996947544</v>
      </c>
      <c r="C14" s="255">
        <v>3473.4398851854298</v>
      </c>
      <c r="D14" s="255">
        <v>1047.4078046613099</v>
      </c>
      <c r="E14" s="255">
        <v>428.42796234094402</v>
      </c>
      <c r="F14" s="255">
        <v>125.347802383614</v>
      </c>
      <c r="G14" s="255">
        <v>27.623807812891702</v>
      </c>
      <c r="H14" s="255">
        <v>525.76391063737503</v>
      </c>
      <c r="I14" s="255">
        <v>139.85823226974</v>
      </c>
      <c r="J14" s="255">
        <v>-252.79069941671301</v>
      </c>
      <c r="K14" s="255">
        <v>0</v>
      </c>
      <c r="L14" s="255">
        <v>-523.14740487220502</v>
      </c>
      <c r="M14" s="256">
        <v>8613.2186753500391</v>
      </c>
      <c r="N14" s="255">
        <v>8090.0712704778298</v>
      </c>
      <c r="O14" s="256">
        <f t="shared" si="2"/>
        <v>8613.2186753500391</v>
      </c>
      <c r="P14" s="26">
        <f t="shared" si="0"/>
        <v>0</v>
      </c>
      <c r="Q14" s="26">
        <f t="shared" si="1"/>
        <v>-252.79069941671301</v>
      </c>
    </row>
    <row r="15" spans="1:27" ht="12.6" customHeight="1" x14ac:dyDescent="0.2">
      <c r="A15" s="253">
        <v>0.41666666666666702</v>
      </c>
      <c r="B15" s="254">
        <v>3093.91298363841</v>
      </c>
      <c r="C15" s="255">
        <v>3445.8256694186298</v>
      </c>
      <c r="D15" s="255">
        <v>1054.45287576389</v>
      </c>
      <c r="E15" s="255">
        <v>433.01491304706298</v>
      </c>
      <c r="F15" s="255">
        <v>123.577944311924</v>
      </c>
      <c r="G15" s="255">
        <v>0</v>
      </c>
      <c r="H15" s="255">
        <v>625.26207324157599</v>
      </c>
      <c r="I15" s="255">
        <v>134.52733024886001</v>
      </c>
      <c r="J15" s="255">
        <v>-227.51461162820601</v>
      </c>
      <c r="K15" s="255">
        <v>0</v>
      </c>
      <c r="L15" s="255">
        <v>-521.25232475424104</v>
      </c>
      <c r="M15" s="256">
        <v>8683.0591780421491</v>
      </c>
      <c r="N15" s="255">
        <v>8161.8068532879097</v>
      </c>
      <c r="O15" s="256">
        <f t="shared" si="2"/>
        <v>8683.0591780421491</v>
      </c>
      <c r="P15" s="26">
        <f t="shared" si="0"/>
        <v>0</v>
      </c>
      <c r="Q15" s="26">
        <f t="shared" si="1"/>
        <v>-227.51461162820601</v>
      </c>
    </row>
    <row r="16" spans="1:27" ht="12.6" customHeight="1" x14ac:dyDescent="0.2">
      <c r="A16" s="253">
        <v>0.45833333333333298</v>
      </c>
      <c r="B16" s="254">
        <v>3090.0528520326998</v>
      </c>
      <c r="C16" s="255">
        <v>3185.74227346833</v>
      </c>
      <c r="D16" s="255">
        <v>1000.8889856427</v>
      </c>
      <c r="E16" s="255">
        <v>391.92422931807403</v>
      </c>
      <c r="F16" s="255">
        <v>118.43509303846299</v>
      </c>
      <c r="G16" s="255">
        <v>0</v>
      </c>
      <c r="H16" s="255">
        <v>770.02325220279999</v>
      </c>
      <c r="I16" s="255">
        <v>121.301227513366</v>
      </c>
      <c r="J16" s="255">
        <v>160.97429072962299</v>
      </c>
      <c r="K16" s="255">
        <v>-45.957411566837898</v>
      </c>
      <c r="L16" s="255">
        <v>-495.87323642103598</v>
      </c>
      <c r="M16" s="256">
        <v>8793.3847923792091</v>
      </c>
      <c r="N16" s="255">
        <v>8297.5115559581809</v>
      </c>
      <c r="O16" s="256">
        <f t="shared" si="2"/>
        <v>8793.3847923792091</v>
      </c>
      <c r="P16" s="26">
        <f t="shared" si="0"/>
        <v>160.97429072962299</v>
      </c>
      <c r="Q16" s="26">
        <f t="shared" si="1"/>
        <v>0</v>
      </c>
    </row>
    <row r="17" spans="1:17" ht="12.6" customHeight="1" x14ac:dyDescent="0.2">
      <c r="A17" s="253">
        <v>0.5</v>
      </c>
      <c r="B17" s="254">
        <v>3088.0952689057599</v>
      </c>
      <c r="C17" s="255">
        <v>2712.0593826526801</v>
      </c>
      <c r="D17" s="255">
        <v>901.72511950767603</v>
      </c>
      <c r="E17" s="255">
        <v>367.99414889113598</v>
      </c>
      <c r="F17" s="255">
        <v>117.19435987874201</v>
      </c>
      <c r="G17" s="255">
        <v>0</v>
      </c>
      <c r="H17" s="255">
        <v>922.520667289671</v>
      </c>
      <c r="I17" s="255">
        <v>114.819725067222</v>
      </c>
      <c r="J17" s="255">
        <v>631.89426840358703</v>
      </c>
      <c r="K17" s="255">
        <v>-119.969414257804</v>
      </c>
      <c r="L17" s="255">
        <v>-452.63382565290499</v>
      </c>
      <c r="M17" s="256">
        <v>8736.3335263386707</v>
      </c>
      <c r="N17" s="255">
        <v>8283.69970068576</v>
      </c>
      <c r="O17" s="256">
        <f t="shared" si="2"/>
        <v>8736.3335263386707</v>
      </c>
      <c r="P17" s="26">
        <f t="shared" si="0"/>
        <v>631.89426840358703</v>
      </c>
      <c r="Q17" s="26">
        <f t="shared" si="1"/>
        <v>0</v>
      </c>
    </row>
    <row r="18" spans="1:17" ht="12.6" customHeight="1" x14ac:dyDescent="0.2">
      <c r="A18" s="253">
        <v>0.54166666666666696</v>
      </c>
      <c r="B18" s="254">
        <v>3084.2017883957201</v>
      </c>
      <c r="C18" s="255">
        <v>2625.9587182117698</v>
      </c>
      <c r="D18" s="255">
        <v>737.10076939215901</v>
      </c>
      <c r="E18" s="255">
        <v>360.77647650977701</v>
      </c>
      <c r="F18" s="255">
        <v>118.72894890225</v>
      </c>
      <c r="G18" s="255">
        <v>0</v>
      </c>
      <c r="H18" s="255">
        <v>1077.26916284301</v>
      </c>
      <c r="I18" s="255">
        <v>115.926688485268</v>
      </c>
      <c r="J18" s="255">
        <v>993.67727614411297</v>
      </c>
      <c r="K18" s="255">
        <v>-661.22766817450702</v>
      </c>
      <c r="L18" s="255">
        <v>-443.84547034715899</v>
      </c>
      <c r="M18" s="256">
        <v>8452.4121607095694</v>
      </c>
      <c r="N18" s="255">
        <v>8008.5666903624096</v>
      </c>
      <c r="O18" s="256">
        <f t="shared" si="2"/>
        <v>8452.4121607095694</v>
      </c>
      <c r="P18" s="26">
        <f t="shared" si="0"/>
        <v>993.67727614411297</v>
      </c>
      <c r="Q18" s="26">
        <f t="shared" si="1"/>
        <v>0</v>
      </c>
    </row>
    <row r="19" spans="1:17" ht="12.6" customHeight="1" x14ac:dyDescent="0.2">
      <c r="A19" s="253">
        <v>0.58333333333333304</v>
      </c>
      <c r="B19" s="254">
        <v>3076.16636745397</v>
      </c>
      <c r="C19" s="255">
        <v>2648.9170893424098</v>
      </c>
      <c r="D19" s="255">
        <v>755.47440629656103</v>
      </c>
      <c r="E19" s="255">
        <v>367.28623869773901</v>
      </c>
      <c r="F19" s="255">
        <v>119.03885137168</v>
      </c>
      <c r="G19" s="255">
        <v>0</v>
      </c>
      <c r="H19" s="255">
        <v>1103.51959792308</v>
      </c>
      <c r="I19" s="255">
        <v>116.79350624722601</v>
      </c>
      <c r="J19" s="255">
        <v>641.50583142274195</v>
      </c>
      <c r="K19" s="255">
        <v>-782.40883750778301</v>
      </c>
      <c r="L19" s="255">
        <v>-446.28659359730102</v>
      </c>
      <c r="M19" s="256">
        <v>8046.2930512476296</v>
      </c>
      <c r="N19" s="255">
        <v>7600.00645765033</v>
      </c>
      <c r="O19" s="256">
        <f t="shared" si="2"/>
        <v>8046.2930512476296</v>
      </c>
      <c r="P19" s="26">
        <f t="shared" si="0"/>
        <v>641.50583142274195</v>
      </c>
      <c r="Q19" s="26">
        <f t="shared" si="1"/>
        <v>0</v>
      </c>
    </row>
    <row r="20" spans="1:17" ht="12.6" customHeight="1" x14ac:dyDescent="0.2">
      <c r="A20" s="253">
        <v>0.625</v>
      </c>
      <c r="B20" s="254">
        <v>3069.92679640914</v>
      </c>
      <c r="C20" s="255">
        <v>2743.9733108253499</v>
      </c>
      <c r="D20" s="255">
        <v>821.86877348132498</v>
      </c>
      <c r="E20" s="255">
        <v>372.53043334129001</v>
      </c>
      <c r="F20" s="255">
        <v>118.705830604911</v>
      </c>
      <c r="G20" s="255">
        <v>0</v>
      </c>
      <c r="H20" s="255">
        <v>968.23171630919205</v>
      </c>
      <c r="I20" s="255">
        <v>122.367074736441</v>
      </c>
      <c r="J20" s="255">
        <v>571.32214745342696</v>
      </c>
      <c r="K20" s="255">
        <v>-777.910772569909</v>
      </c>
      <c r="L20" s="255">
        <v>-454.33084961256702</v>
      </c>
      <c r="M20" s="256">
        <v>8011.0153105911604</v>
      </c>
      <c r="N20" s="255">
        <v>7556.6844609785903</v>
      </c>
      <c r="O20" s="256">
        <f t="shared" si="2"/>
        <v>8011.0153105911604</v>
      </c>
      <c r="P20" s="26">
        <f t="shared" si="0"/>
        <v>571.32214745342696</v>
      </c>
      <c r="Q20" s="26">
        <f t="shared" si="1"/>
        <v>0</v>
      </c>
    </row>
    <row r="21" spans="1:17" ht="12.6" customHeight="1" x14ac:dyDescent="0.2">
      <c r="A21" s="253">
        <v>0.66666666666666696</v>
      </c>
      <c r="B21" s="254">
        <v>3070.4303518376601</v>
      </c>
      <c r="C21" s="255">
        <v>2716.0473146996301</v>
      </c>
      <c r="D21" s="255">
        <v>796.65388108072398</v>
      </c>
      <c r="E21" s="255">
        <v>371.82677431504101</v>
      </c>
      <c r="F21" s="255">
        <v>118.39417235974101</v>
      </c>
      <c r="G21" s="255">
        <v>0</v>
      </c>
      <c r="H21" s="255">
        <v>769.64940577212701</v>
      </c>
      <c r="I21" s="255">
        <v>130.24036575393001</v>
      </c>
      <c r="J21" s="255">
        <v>418.51378442240099</v>
      </c>
      <c r="K21" s="255">
        <v>-551.74496263316598</v>
      </c>
      <c r="L21" s="255">
        <v>-450.02565320345502</v>
      </c>
      <c r="M21" s="256">
        <v>7840.0110876080898</v>
      </c>
      <c r="N21" s="255">
        <v>7389.9854344046298</v>
      </c>
      <c r="O21" s="256">
        <f t="shared" si="2"/>
        <v>7840.0110876080898</v>
      </c>
      <c r="P21" s="26">
        <f t="shared" si="0"/>
        <v>418.51378442240099</v>
      </c>
      <c r="Q21" s="26">
        <f t="shared" si="1"/>
        <v>0</v>
      </c>
    </row>
    <row r="22" spans="1:17" ht="12.6" customHeight="1" x14ac:dyDescent="0.2">
      <c r="A22" s="253">
        <v>0.70833333333333304</v>
      </c>
      <c r="B22" s="254">
        <v>3070.598761362</v>
      </c>
      <c r="C22" s="255">
        <v>2905.5885890714399</v>
      </c>
      <c r="D22" s="255">
        <v>1006.55243546951</v>
      </c>
      <c r="E22" s="255">
        <v>398.62996301162002</v>
      </c>
      <c r="F22" s="255">
        <v>121.592482468437</v>
      </c>
      <c r="G22" s="255">
        <v>0</v>
      </c>
      <c r="H22" s="255">
        <v>480.00978169209299</v>
      </c>
      <c r="I22" s="255">
        <v>120.19558198453601</v>
      </c>
      <c r="J22" s="255">
        <v>183.19152018854001</v>
      </c>
      <c r="K22" s="255">
        <v>-461.79771625801402</v>
      </c>
      <c r="L22" s="255">
        <v>-468.29817190044002</v>
      </c>
      <c r="M22" s="256">
        <v>7824.5613989901603</v>
      </c>
      <c r="N22" s="255">
        <v>7356.2632270897202</v>
      </c>
      <c r="O22" s="256">
        <f t="shared" si="2"/>
        <v>7824.5613989901603</v>
      </c>
      <c r="P22" s="26">
        <f t="shared" si="0"/>
        <v>183.19152018854001</v>
      </c>
      <c r="Q22" s="26">
        <f t="shared" si="1"/>
        <v>0</v>
      </c>
    </row>
    <row r="23" spans="1:17" ht="12.6" customHeight="1" x14ac:dyDescent="0.2">
      <c r="A23" s="253">
        <v>0.75</v>
      </c>
      <c r="B23" s="254">
        <v>3071.3207781677402</v>
      </c>
      <c r="C23" s="255">
        <v>3292.11706187339</v>
      </c>
      <c r="D23" s="255">
        <v>1018.96358157464</v>
      </c>
      <c r="E23" s="255">
        <v>423.29424306226701</v>
      </c>
      <c r="F23" s="255">
        <v>131.450588161073</v>
      </c>
      <c r="G23" s="255">
        <v>575.11798091393098</v>
      </c>
      <c r="H23" s="255">
        <v>213.83379367713599</v>
      </c>
      <c r="I23" s="255">
        <v>125.919247208402</v>
      </c>
      <c r="J23" s="255">
        <v>-1122.48123968749</v>
      </c>
      <c r="K23" s="255">
        <v>-5.4678220989425501</v>
      </c>
      <c r="L23" s="255">
        <v>-509.46376836033801</v>
      </c>
      <c r="M23" s="256">
        <v>7724.0682128521503</v>
      </c>
      <c r="N23" s="255">
        <v>7214.6044444918098</v>
      </c>
      <c r="O23" s="256">
        <f t="shared" si="2"/>
        <v>7724.0682128521503</v>
      </c>
      <c r="P23" s="26">
        <f t="shared" si="0"/>
        <v>0</v>
      </c>
      <c r="Q23" s="26">
        <f t="shared" si="1"/>
        <v>-1122.48123968749</v>
      </c>
    </row>
    <row r="24" spans="1:17" ht="12.6" customHeight="1" x14ac:dyDescent="0.2">
      <c r="A24" s="253">
        <v>0.79166666666666696</v>
      </c>
      <c r="B24" s="254">
        <v>3068.5561572552001</v>
      </c>
      <c r="C24" s="255">
        <v>3385.1050578765899</v>
      </c>
      <c r="D24" s="255">
        <v>1023.06499401069</v>
      </c>
      <c r="E24" s="255">
        <v>433.19155081302</v>
      </c>
      <c r="F24" s="255">
        <v>177.77339718242601</v>
      </c>
      <c r="G24" s="255">
        <v>851.14876440473699</v>
      </c>
      <c r="H24" s="255">
        <v>66.424583299070406</v>
      </c>
      <c r="I24" s="255">
        <v>115.450822786676</v>
      </c>
      <c r="J24" s="255">
        <v>-1352.25876856836</v>
      </c>
      <c r="K24" s="255">
        <v>0</v>
      </c>
      <c r="L24" s="255">
        <v>-520.81133295050699</v>
      </c>
      <c r="M24" s="256">
        <v>7768.4565590600596</v>
      </c>
      <c r="N24" s="255">
        <v>7247.6452261095501</v>
      </c>
      <c r="O24" s="256">
        <f t="shared" si="2"/>
        <v>7768.4565590600596</v>
      </c>
      <c r="P24" s="26">
        <f t="shared" si="0"/>
        <v>0</v>
      </c>
      <c r="Q24" s="26">
        <f t="shared" si="1"/>
        <v>-1352.25876856836</v>
      </c>
    </row>
    <row r="25" spans="1:17" ht="12.6" customHeight="1" x14ac:dyDescent="0.2">
      <c r="A25" s="253">
        <v>0.83333333333333304</v>
      </c>
      <c r="B25" s="254">
        <v>3071.6592540772599</v>
      </c>
      <c r="C25" s="255">
        <v>3335.3293341386402</v>
      </c>
      <c r="D25" s="255">
        <v>1021.04686333524</v>
      </c>
      <c r="E25" s="255">
        <v>423.57898282862101</v>
      </c>
      <c r="F25" s="255">
        <v>172.03250760437399</v>
      </c>
      <c r="G25" s="255">
        <v>853.43764957584096</v>
      </c>
      <c r="H25" s="255">
        <v>12.370315818003901</v>
      </c>
      <c r="I25" s="255">
        <v>109.133938928284</v>
      </c>
      <c r="J25" s="255">
        <v>-1286.37721088999</v>
      </c>
      <c r="K25" s="255">
        <v>0</v>
      </c>
      <c r="L25" s="255">
        <v>-515.40177811803198</v>
      </c>
      <c r="M25" s="256">
        <v>7712.2116354162699</v>
      </c>
      <c r="N25" s="255">
        <v>7196.8098572982399</v>
      </c>
      <c r="O25" s="256">
        <f t="shared" si="2"/>
        <v>7712.2116354162699</v>
      </c>
      <c r="P25" s="26">
        <f t="shared" si="0"/>
        <v>0</v>
      </c>
      <c r="Q25" s="26">
        <f t="shared" si="1"/>
        <v>-1286.37721088999</v>
      </c>
    </row>
    <row r="26" spans="1:17" ht="12.6" customHeight="1" x14ac:dyDescent="0.2">
      <c r="A26" s="253">
        <v>0.875</v>
      </c>
      <c r="B26" s="254">
        <v>3076.66659694806</v>
      </c>
      <c r="C26" s="255">
        <v>3368.5056109328498</v>
      </c>
      <c r="D26" s="255">
        <v>1033.0553848296199</v>
      </c>
      <c r="E26" s="255">
        <v>399.90069097337403</v>
      </c>
      <c r="F26" s="255">
        <v>119.221148473974</v>
      </c>
      <c r="G26" s="255">
        <v>839.79417193683605</v>
      </c>
      <c r="H26" s="255">
        <v>2.0880870706303298</v>
      </c>
      <c r="I26" s="255">
        <v>111.56932818114799</v>
      </c>
      <c r="J26" s="255">
        <v>-1411.5630737153399</v>
      </c>
      <c r="K26" s="255">
        <v>0</v>
      </c>
      <c r="L26" s="255">
        <v>-516.46659596438803</v>
      </c>
      <c r="M26" s="256">
        <v>7539.2379456311501</v>
      </c>
      <c r="N26" s="255">
        <v>7022.7713496667602</v>
      </c>
      <c r="O26" s="256">
        <f t="shared" si="2"/>
        <v>7539.2379456311501</v>
      </c>
      <c r="P26" s="26">
        <f t="shared" si="0"/>
        <v>0</v>
      </c>
      <c r="Q26" s="26">
        <f t="shared" si="1"/>
        <v>-1411.5630737153399</v>
      </c>
    </row>
    <row r="27" spans="1:17" ht="12.6" customHeight="1" x14ac:dyDescent="0.2">
      <c r="A27" s="253">
        <v>0.91666666666666696</v>
      </c>
      <c r="B27" s="254">
        <v>3077.77879837705</v>
      </c>
      <c r="C27" s="255">
        <v>3319.0462738189599</v>
      </c>
      <c r="D27" s="255">
        <v>1023.45257638261</v>
      </c>
      <c r="E27" s="255">
        <v>358.95699209510502</v>
      </c>
      <c r="F27" s="255">
        <v>114.852984831764</v>
      </c>
      <c r="G27" s="255">
        <v>294.834186132593</v>
      </c>
      <c r="H27" s="255">
        <v>0</v>
      </c>
      <c r="I27" s="255">
        <v>123.52614797475201</v>
      </c>
      <c r="J27" s="255">
        <v>-1168.0851321595701</v>
      </c>
      <c r="K27" s="255">
        <v>0</v>
      </c>
      <c r="L27" s="255">
        <v>-502.420858209394</v>
      </c>
      <c r="M27" s="256">
        <v>7144.3628274532603</v>
      </c>
      <c r="N27" s="255">
        <v>6641.9419692438696</v>
      </c>
      <c r="O27" s="256">
        <f t="shared" si="2"/>
        <v>7144.3628274532603</v>
      </c>
      <c r="P27" s="26">
        <f t="shared" si="0"/>
        <v>0</v>
      </c>
      <c r="Q27" s="26">
        <f t="shared" si="1"/>
        <v>-1168.0851321595701</v>
      </c>
    </row>
    <row r="28" spans="1:17" ht="12.6" customHeight="1" x14ac:dyDescent="0.2">
      <c r="A28" s="251">
        <v>0.95833333333333304</v>
      </c>
      <c r="B28" s="252">
        <v>3079.2111240479999</v>
      </c>
      <c r="C28" s="252">
        <v>3298.6406724664098</v>
      </c>
      <c r="D28" s="252">
        <v>1028.7835694825701</v>
      </c>
      <c r="E28" s="252">
        <v>359.60813677173297</v>
      </c>
      <c r="F28" s="252">
        <v>115.14644008350901</v>
      </c>
      <c r="G28" s="252">
        <v>2.47026738637532</v>
      </c>
      <c r="H28" s="252">
        <v>0</v>
      </c>
      <c r="I28" s="252">
        <v>135.98529595494301</v>
      </c>
      <c r="J28" s="252">
        <v>-1322.1519269273599</v>
      </c>
      <c r="K28" s="252">
        <v>0</v>
      </c>
      <c r="L28" s="252">
        <v>-497.184566307811</v>
      </c>
      <c r="M28" s="252">
        <v>6697.6935792661698</v>
      </c>
      <c r="N28" s="252">
        <v>6200.5090129583596</v>
      </c>
      <c r="O28" s="252">
        <f t="shared" si="2"/>
        <v>6697.6935792661698</v>
      </c>
      <c r="P28" s="26">
        <f t="shared" si="0"/>
        <v>0</v>
      </c>
      <c r="Q28" s="26">
        <f t="shared" si="1"/>
        <v>-1322.1519269273599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379</v>
      </c>
      <c r="B31" s="381"/>
      <c r="C31" s="381"/>
      <c r="D31" s="381"/>
      <c r="E31" s="193" t="s">
        <v>4</v>
      </c>
      <c r="F31" s="193" t="s">
        <v>380</v>
      </c>
    </row>
    <row r="32" spans="1:17" x14ac:dyDescent="0.2">
      <c r="A32" s="524" t="s">
        <v>355</v>
      </c>
      <c r="B32" s="524"/>
      <c r="C32" s="524"/>
      <c r="D32" s="524"/>
      <c r="E32" s="177">
        <f>SUM(E33:E42)</f>
        <v>8793.3847923792164</v>
      </c>
      <c r="F32" s="382">
        <f t="shared" ref="F32:F42" si="3">E32/$E$32</f>
        <v>1</v>
      </c>
    </row>
    <row r="33" spans="1:6" x14ac:dyDescent="0.2">
      <c r="A33" s="519" t="s">
        <v>381</v>
      </c>
      <c r="B33" s="519"/>
      <c r="C33" s="519"/>
      <c r="D33" s="519"/>
      <c r="E33" s="161">
        <f t="array" ref="E33:E42">TRANSPOSE(INDEX(B5:K28,MATCH(MAX(M5:M28),M5:M28,0),0))</f>
        <v>3090.0528520326998</v>
      </c>
      <c r="F33" s="383">
        <f t="shared" si="3"/>
        <v>0.35140653172720165</v>
      </c>
    </row>
    <row r="34" spans="1:6" x14ac:dyDescent="0.2">
      <c r="A34" s="519" t="s">
        <v>382</v>
      </c>
      <c r="B34" s="519"/>
      <c r="C34" s="519"/>
      <c r="D34" s="520"/>
      <c r="E34" s="158">
        <v>3185.74227346833</v>
      </c>
      <c r="F34" s="384">
        <f t="shared" si="3"/>
        <v>0.36228850990681682</v>
      </c>
    </row>
    <row r="35" spans="1:6" x14ac:dyDescent="0.2">
      <c r="A35" s="519" t="s">
        <v>385</v>
      </c>
      <c r="B35" s="519"/>
      <c r="C35" s="519"/>
      <c r="D35" s="520"/>
      <c r="E35" s="158">
        <v>1000.8889856427</v>
      </c>
      <c r="F35" s="384">
        <f t="shared" si="3"/>
        <v>0.11382294864545449</v>
      </c>
    </row>
    <row r="36" spans="1:6" x14ac:dyDescent="0.2">
      <c r="A36" s="370" t="s">
        <v>386</v>
      </c>
      <c r="B36" s="385"/>
      <c r="C36" s="385"/>
      <c r="D36" s="385"/>
      <c r="E36" s="158">
        <v>391.92422931807403</v>
      </c>
      <c r="F36" s="384">
        <f t="shared" si="3"/>
        <v>4.4570349026206039E-2</v>
      </c>
    </row>
    <row r="37" spans="1:6" x14ac:dyDescent="0.2">
      <c r="A37" s="519" t="s">
        <v>383</v>
      </c>
      <c r="B37" s="519"/>
      <c r="C37" s="519"/>
      <c r="D37" s="520"/>
      <c r="E37" s="158">
        <v>118.43509303846299</v>
      </c>
      <c r="F37" s="384">
        <f t="shared" si="3"/>
        <v>1.3468658069086745E-2</v>
      </c>
    </row>
    <row r="38" spans="1:6" x14ac:dyDescent="0.2">
      <c r="A38" s="519" t="s">
        <v>387</v>
      </c>
      <c r="B38" s="519"/>
      <c r="C38" s="519"/>
      <c r="D38" s="520"/>
      <c r="E38" s="158">
        <v>0</v>
      </c>
      <c r="F38" s="384">
        <f t="shared" si="3"/>
        <v>0</v>
      </c>
    </row>
    <row r="39" spans="1:6" x14ac:dyDescent="0.2">
      <c r="A39" s="519" t="s">
        <v>388</v>
      </c>
      <c r="B39" s="519"/>
      <c r="C39" s="519"/>
      <c r="D39" s="520"/>
      <c r="E39" s="158">
        <v>770.02325220279999</v>
      </c>
      <c r="F39" s="384">
        <f t="shared" si="3"/>
        <v>8.7568469978720864E-2</v>
      </c>
    </row>
    <row r="40" spans="1:6" x14ac:dyDescent="0.2">
      <c r="A40" s="519" t="s">
        <v>389</v>
      </c>
      <c r="B40" s="519"/>
      <c r="C40" s="519"/>
      <c r="D40" s="520"/>
      <c r="E40" s="158">
        <v>121.301227513366</v>
      </c>
      <c r="F40" s="384">
        <f t="shared" si="3"/>
        <v>1.3794600188370202E-2</v>
      </c>
    </row>
    <row r="41" spans="1:6" x14ac:dyDescent="0.2">
      <c r="A41" s="519" t="s">
        <v>376</v>
      </c>
      <c r="B41" s="519"/>
      <c r="C41" s="519"/>
      <c r="D41" s="520"/>
      <c r="E41" s="158">
        <v>160.97429072962299</v>
      </c>
      <c r="F41" s="384">
        <f t="shared" si="3"/>
        <v>1.8306294394068973E-2</v>
      </c>
    </row>
    <row r="42" spans="1:6" x14ac:dyDescent="0.2">
      <c r="A42" s="519" t="s">
        <v>94</v>
      </c>
      <c r="B42" s="519"/>
      <c r="C42" s="519"/>
      <c r="D42" s="519"/>
      <c r="E42" s="161">
        <v>-45.957411566837898</v>
      </c>
      <c r="F42" s="383">
        <f t="shared" si="3"/>
        <v>-5.2263619359256145E-3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6" priority="2">
      <formula>$M5=MAX($M$5:$M$28)</formula>
    </cfRule>
  </conditionalFormatting>
  <conditionalFormatting sqref="N5:O28">
    <cfRule type="expression" dxfId="5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436</v>
      </c>
      <c r="B1" s="175"/>
      <c r="N1" s="62"/>
      <c r="O1" s="129" t="str">
        <f>Titulní!A35</f>
        <v>II.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376</v>
      </c>
      <c r="K3" s="373" t="s">
        <v>94</v>
      </c>
      <c r="L3" s="373" t="s">
        <v>211</v>
      </c>
      <c r="M3" s="373" t="s">
        <v>354</v>
      </c>
      <c r="N3" s="373" t="s">
        <v>374</v>
      </c>
      <c r="O3" s="373" t="s">
        <v>375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377</v>
      </c>
      <c r="Q4" s="379" t="s">
        <v>378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4096.3143460298197</v>
      </c>
      <c r="C5" s="376">
        <v>3422.4625558764501</v>
      </c>
      <c r="D5" s="376">
        <v>994.85632084148097</v>
      </c>
      <c r="E5" s="376">
        <v>327.68668300172698</v>
      </c>
      <c r="F5" s="376">
        <v>132.32360889546001</v>
      </c>
      <c r="G5" s="376">
        <v>0</v>
      </c>
      <c r="H5" s="376">
        <v>0</v>
      </c>
      <c r="I5" s="376">
        <v>59.949138725402797</v>
      </c>
      <c r="J5" s="376">
        <v>-2583.1368214417798</v>
      </c>
      <c r="K5" s="376">
        <v>-129.817805628597</v>
      </c>
      <c r="L5" s="376">
        <v>-560.738697028042</v>
      </c>
      <c r="M5" s="376">
        <v>6320.6380262999701</v>
      </c>
      <c r="N5" s="376">
        <v>5759.8993292719297</v>
      </c>
      <c r="O5" s="376">
        <f>M5</f>
        <v>6320.6380262999701</v>
      </c>
      <c r="P5" s="26">
        <f t="shared" ref="P5:P28" si="0">IF(J5&lt;0,0,J5)</f>
        <v>0</v>
      </c>
      <c r="Q5" s="26">
        <f t="shared" ref="Q5:Q28" si="1">IF(J5&lt;0,J5,0)</f>
        <v>-2583.1368214417798</v>
      </c>
    </row>
    <row r="6" spans="1:27" ht="12.6" customHeight="1" x14ac:dyDescent="0.2">
      <c r="A6" s="253">
        <v>4.1666666666666664E-2</v>
      </c>
      <c r="B6" s="254">
        <v>4100.6547270975898</v>
      </c>
      <c r="C6" s="255">
        <v>3456.2602103833401</v>
      </c>
      <c r="D6" s="255">
        <v>999.41882602649696</v>
      </c>
      <c r="E6" s="255">
        <v>326.859110644319</v>
      </c>
      <c r="F6" s="255">
        <v>130.62588395539501</v>
      </c>
      <c r="G6" s="255">
        <v>0</v>
      </c>
      <c r="H6" s="255">
        <v>0</v>
      </c>
      <c r="I6" s="255">
        <v>54.480592847247799</v>
      </c>
      <c r="J6" s="255">
        <v>-2339.5404253105098</v>
      </c>
      <c r="K6" s="255">
        <v>-456.44212419546602</v>
      </c>
      <c r="L6" s="255">
        <v>-563.85053636753901</v>
      </c>
      <c r="M6" s="256">
        <v>6272.3168014484199</v>
      </c>
      <c r="N6" s="255">
        <v>5708.4662650808796</v>
      </c>
      <c r="O6" s="256">
        <f t="shared" ref="O6:O28" si="2">M6</f>
        <v>6272.3168014484199</v>
      </c>
      <c r="P6" s="26">
        <f t="shared" si="0"/>
        <v>0</v>
      </c>
      <c r="Q6" s="26">
        <f t="shared" si="1"/>
        <v>-2339.5404253105098</v>
      </c>
    </row>
    <row r="7" spans="1:27" ht="12.6" customHeight="1" x14ac:dyDescent="0.2">
      <c r="A7" s="253">
        <v>8.3333333333333301E-2</v>
      </c>
      <c r="B7" s="254">
        <v>4099.6609118364404</v>
      </c>
      <c r="C7" s="255">
        <v>3151.1904548857501</v>
      </c>
      <c r="D7" s="255">
        <v>1011.362189298</v>
      </c>
      <c r="E7" s="255">
        <v>328.00483657455197</v>
      </c>
      <c r="F7" s="255">
        <v>130.605947450234</v>
      </c>
      <c r="G7" s="255">
        <v>0</v>
      </c>
      <c r="H7" s="255">
        <v>0</v>
      </c>
      <c r="I7" s="255">
        <v>56.167608891939899</v>
      </c>
      <c r="J7" s="255">
        <v>-2216.0097488474198</v>
      </c>
      <c r="K7" s="255">
        <v>-456.53682498634601</v>
      </c>
      <c r="L7" s="255">
        <v>-537.22576290751601</v>
      </c>
      <c r="M7" s="256">
        <v>6104.4453751031397</v>
      </c>
      <c r="N7" s="255">
        <v>5567.2196121956304</v>
      </c>
      <c r="O7" s="256">
        <f t="shared" si="2"/>
        <v>6104.4453751031397</v>
      </c>
      <c r="P7" s="26">
        <f t="shared" si="0"/>
        <v>0</v>
      </c>
      <c r="Q7" s="26">
        <f t="shared" si="1"/>
        <v>-2216.0097488474198</v>
      </c>
    </row>
    <row r="8" spans="1:27" ht="12.6" customHeight="1" x14ac:dyDescent="0.2">
      <c r="A8" s="253">
        <v>0.125</v>
      </c>
      <c r="B8" s="254">
        <v>4101.2233316157599</v>
      </c>
      <c r="C8" s="255">
        <v>2993.2743927920501</v>
      </c>
      <c r="D8" s="255">
        <v>977.49842457418902</v>
      </c>
      <c r="E8" s="255">
        <v>330.07630070177299</v>
      </c>
      <c r="F8" s="255">
        <v>130.462842835884</v>
      </c>
      <c r="G8" s="255">
        <v>0</v>
      </c>
      <c r="H8" s="255">
        <v>0.64150448747355404</v>
      </c>
      <c r="I8" s="255">
        <v>62.935131340421201</v>
      </c>
      <c r="J8" s="255">
        <v>-2126.8192931675399</v>
      </c>
      <c r="K8" s="255">
        <v>-454.013348281101</v>
      </c>
      <c r="L8" s="255">
        <v>-523.29348198828802</v>
      </c>
      <c r="M8" s="256">
        <v>6015.27928689892</v>
      </c>
      <c r="N8" s="255">
        <v>5491.9858049106297</v>
      </c>
      <c r="O8" s="256">
        <f t="shared" si="2"/>
        <v>6015.27928689892</v>
      </c>
      <c r="P8" s="26">
        <f t="shared" si="0"/>
        <v>0</v>
      </c>
      <c r="Q8" s="26">
        <f t="shared" si="1"/>
        <v>-2126.8192931675399</v>
      </c>
    </row>
    <row r="9" spans="1:27" ht="12.6" customHeight="1" x14ac:dyDescent="0.2">
      <c r="A9" s="253">
        <v>0.16666666666666699</v>
      </c>
      <c r="B9" s="254">
        <v>4103.6244201605004</v>
      </c>
      <c r="C9" s="255">
        <v>3054.8569434158098</v>
      </c>
      <c r="D9" s="255">
        <v>1009.88367752763</v>
      </c>
      <c r="E9" s="255">
        <v>327.92385608838902</v>
      </c>
      <c r="F9" s="255">
        <v>128.28478993895399</v>
      </c>
      <c r="G9" s="255">
        <v>0</v>
      </c>
      <c r="H9" s="255">
        <v>7.7016746592143202</v>
      </c>
      <c r="I9" s="255">
        <v>67.919198921024503</v>
      </c>
      <c r="J9" s="255">
        <v>-2236.9637776592199</v>
      </c>
      <c r="K9" s="255">
        <v>-450.67969538178801</v>
      </c>
      <c r="L9" s="255">
        <v>-529.16866792424298</v>
      </c>
      <c r="M9" s="256">
        <v>6012.5510876705102</v>
      </c>
      <c r="N9" s="255">
        <v>5483.38241974626</v>
      </c>
      <c r="O9" s="256">
        <f t="shared" si="2"/>
        <v>6012.5510876705102</v>
      </c>
      <c r="P9" s="26">
        <f t="shared" si="0"/>
        <v>0</v>
      </c>
      <c r="Q9" s="26">
        <f t="shared" si="1"/>
        <v>-2236.9637776592199</v>
      </c>
    </row>
    <row r="10" spans="1:27" ht="12.6" customHeight="1" x14ac:dyDescent="0.2">
      <c r="A10" s="253">
        <v>0.20833333333333301</v>
      </c>
      <c r="B10" s="254">
        <v>4102.7723540263996</v>
      </c>
      <c r="C10" s="255">
        <v>3434.4751486031801</v>
      </c>
      <c r="D10" s="255">
        <v>1002.67155314492</v>
      </c>
      <c r="E10" s="255">
        <v>328.35440893560701</v>
      </c>
      <c r="F10" s="255">
        <v>128.694503757353</v>
      </c>
      <c r="G10" s="255">
        <v>0</v>
      </c>
      <c r="H10" s="255">
        <v>14.371740838037599</v>
      </c>
      <c r="I10" s="255">
        <v>68.069147712655905</v>
      </c>
      <c r="J10" s="255">
        <v>-2324.2311217342299</v>
      </c>
      <c r="K10" s="255">
        <v>-437.60286831097199</v>
      </c>
      <c r="L10" s="255">
        <v>-562.483484003184</v>
      </c>
      <c r="M10" s="256">
        <v>6317.5748669729601</v>
      </c>
      <c r="N10" s="255">
        <v>5755.0913829697802</v>
      </c>
      <c r="O10" s="256">
        <f t="shared" si="2"/>
        <v>6317.5748669729601</v>
      </c>
      <c r="P10" s="26">
        <f t="shared" si="0"/>
        <v>0</v>
      </c>
      <c r="Q10" s="26">
        <f t="shared" si="1"/>
        <v>-2324.2311217342299</v>
      </c>
    </row>
    <row r="11" spans="1:27" ht="12.6" customHeight="1" x14ac:dyDescent="0.2">
      <c r="A11" s="253">
        <v>0.25</v>
      </c>
      <c r="B11" s="254">
        <v>4101.9686747425203</v>
      </c>
      <c r="C11" s="255">
        <v>3480.37428598416</v>
      </c>
      <c r="D11" s="255">
        <v>990.78832619917796</v>
      </c>
      <c r="E11" s="255">
        <v>357.38384279585802</v>
      </c>
      <c r="F11" s="255">
        <v>134.076057496424</v>
      </c>
      <c r="G11" s="255">
        <v>0</v>
      </c>
      <c r="H11" s="255">
        <v>57.4944694078617</v>
      </c>
      <c r="I11" s="255">
        <v>65.688516530256294</v>
      </c>
      <c r="J11" s="255">
        <v>-1780.8716887259</v>
      </c>
      <c r="K11" s="255">
        <v>0</v>
      </c>
      <c r="L11" s="255">
        <v>-568.61761595011001</v>
      </c>
      <c r="M11" s="256">
        <v>7406.9024844303603</v>
      </c>
      <c r="N11" s="255">
        <v>6838.2848684802502</v>
      </c>
      <c r="O11" s="256">
        <f t="shared" si="2"/>
        <v>7406.9024844303603</v>
      </c>
      <c r="P11" s="26">
        <f t="shared" si="0"/>
        <v>0</v>
      </c>
      <c r="Q11" s="26">
        <f t="shared" si="1"/>
        <v>-1780.8716887259</v>
      </c>
    </row>
    <row r="12" spans="1:27" ht="12.6" customHeight="1" x14ac:dyDescent="0.2">
      <c r="A12" s="253">
        <v>0.29166666666666702</v>
      </c>
      <c r="B12" s="254">
        <v>4101.3417218545101</v>
      </c>
      <c r="C12" s="255">
        <v>3658.2832040474</v>
      </c>
      <c r="D12" s="255">
        <v>959.62764526829596</v>
      </c>
      <c r="E12" s="255">
        <v>366.20251586789101</v>
      </c>
      <c r="F12" s="255">
        <v>153.46216077870599</v>
      </c>
      <c r="G12" s="255">
        <v>0</v>
      </c>
      <c r="H12" s="255">
        <v>122.991868107012</v>
      </c>
      <c r="I12" s="255">
        <v>57.186288889975003</v>
      </c>
      <c r="J12" s="255">
        <v>-1385.7127054492601</v>
      </c>
      <c r="K12" s="255">
        <v>0</v>
      </c>
      <c r="L12" s="255">
        <v>-585.04039555845202</v>
      </c>
      <c r="M12" s="256">
        <v>8033.3826993645298</v>
      </c>
      <c r="N12" s="255">
        <v>7448.3423038060801</v>
      </c>
      <c r="O12" s="256">
        <f t="shared" si="2"/>
        <v>8033.3826993645298</v>
      </c>
      <c r="P12" s="26">
        <f t="shared" si="0"/>
        <v>0</v>
      </c>
      <c r="Q12" s="26">
        <f t="shared" si="1"/>
        <v>-1385.7127054492601</v>
      </c>
    </row>
    <row r="13" spans="1:27" ht="12.6" customHeight="1" x14ac:dyDescent="0.2">
      <c r="A13" s="253">
        <v>0.33333333333333298</v>
      </c>
      <c r="B13" s="254">
        <v>4101.4417237874904</v>
      </c>
      <c r="C13" s="255">
        <v>3589.1321745444802</v>
      </c>
      <c r="D13" s="255">
        <v>1001.50377597465</v>
      </c>
      <c r="E13" s="255">
        <v>366.90451574210402</v>
      </c>
      <c r="F13" s="255">
        <v>232.61877734866101</v>
      </c>
      <c r="G13" s="255">
        <v>251.338479235363</v>
      </c>
      <c r="H13" s="255">
        <v>207.791287539732</v>
      </c>
      <c r="I13" s="255">
        <v>57.748385190024102</v>
      </c>
      <c r="J13" s="255">
        <v>-1459.11712602487</v>
      </c>
      <c r="K13" s="255">
        <v>0</v>
      </c>
      <c r="L13" s="255">
        <v>-584.16815098037102</v>
      </c>
      <c r="M13" s="256">
        <v>8349.3619933376303</v>
      </c>
      <c r="N13" s="255">
        <v>7765.1938423572601</v>
      </c>
      <c r="O13" s="256">
        <f t="shared" si="2"/>
        <v>8349.3619933376303</v>
      </c>
      <c r="P13" s="26">
        <f t="shared" si="0"/>
        <v>0</v>
      </c>
      <c r="Q13" s="26">
        <f t="shared" si="1"/>
        <v>-1459.11712602487</v>
      </c>
    </row>
    <row r="14" spans="1:27" ht="12.6" customHeight="1" x14ac:dyDescent="0.2">
      <c r="A14" s="253">
        <v>0.375</v>
      </c>
      <c r="B14" s="254">
        <v>4101.6468203633203</v>
      </c>
      <c r="C14" s="255">
        <v>3550.4210228003699</v>
      </c>
      <c r="D14" s="255">
        <v>997.18518917605297</v>
      </c>
      <c r="E14" s="255">
        <v>361.95826216223298</v>
      </c>
      <c r="F14" s="255">
        <v>268.82576307229698</v>
      </c>
      <c r="G14" s="255">
        <v>209.10208798952999</v>
      </c>
      <c r="H14" s="255">
        <v>269.12723626834003</v>
      </c>
      <c r="I14" s="255">
        <v>56.599096876383797</v>
      </c>
      <c r="J14" s="255">
        <v>-1233.7359458624201</v>
      </c>
      <c r="K14" s="255">
        <v>0</v>
      </c>
      <c r="L14" s="255">
        <v>-580.67597561528999</v>
      </c>
      <c r="M14" s="256">
        <v>8581.1295328461001</v>
      </c>
      <c r="N14" s="255">
        <v>8000.4535572308096</v>
      </c>
      <c r="O14" s="256">
        <f t="shared" si="2"/>
        <v>8581.1295328461001</v>
      </c>
      <c r="P14" s="26">
        <f t="shared" si="0"/>
        <v>0</v>
      </c>
      <c r="Q14" s="26">
        <f t="shared" si="1"/>
        <v>-1233.7359458624201</v>
      </c>
    </row>
    <row r="15" spans="1:27" ht="12.6" customHeight="1" x14ac:dyDescent="0.2">
      <c r="A15" s="253">
        <v>0.41666666666666702</v>
      </c>
      <c r="B15" s="254">
        <v>4101.3967076517301</v>
      </c>
      <c r="C15" s="255">
        <v>3549.4389397308501</v>
      </c>
      <c r="D15" s="255">
        <v>1007.57820970411</v>
      </c>
      <c r="E15" s="255">
        <v>344.77477389008601</v>
      </c>
      <c r="F15" s="255">
        <v>211.26376936034501</v>
      </c>
      <c r="G15" s="255">
        <v>32.908106830851501</v>
      </c>
      <c r="H15" s="255">
        <v>322.53507123138201</v>
      </c>
      <c r="I15" s="255">
        <v>49.348635228323197</v>
      </c>
      <c r="J15" s="255">
        <v>-1027.2665457983501</v>
      </c>
      <c r="K15" s="255">
        <v>0</v>
      </c>
      <c r="L15" s="255">
        <v>-577.10331360375096</v>
      </c>
      <c r="M15" s="256">
        <v>8591.9776678293292</v>
      </c>
      <c r="N15" s="255">
        <v>8014.8743542255797</v>
      </c>
      <c r="O15" s="256">
        <f t="shared" si="2"/>
        <v>8591.9776678293292</v>
      </c>
      <c r="P15" s="26">
        <f t="shared" si="0"/>
        <v>0</v>
      </c>
      <c r="Q15" s="26">
        <f t="shared" si="1"/>
        <v>-1027.2665457983501</v>
      </c>
    </row>
    <row r="16" spans="1:27" ht="12.6" customHeight="1" x14ac:dyDescent="0.2">
      <c r="A16" s="253">
        <v>0.45833333333333298</v>
      </c>
      <c r="B16" s="254">
        <v>4096.2126302432398</v>
      </c>
      <c r="C16" s="255">
        <v>3578.2441484326</v>
      </c>
      <c r="D16" s="255">
        <v>961.22644804432605</v>
      </c>
      <c r="E16" s="255">
        <v>355.91383602064002</v>
      </c>
      <c r="F16" s="255">
        <v>191.93202931414501</v>
      </c>
      <c r="G16" s="255">
        <v>0</v>
      </c>
      <c r="H16" s="255">
        <v>344.04486182007099</v>
      </c>
      <c r="I16" s="255">
        <v>59.256221412414199</v>
      </c>
      <c r="J16" s="255">
        <v>-839.70937237810699</v>
      </c>
      <c r="K16" s="255">
        <v>0</v>
      </c>
      <c r="L16" s="255">
        <v>-579.27963677309504</v>
      </c>
      <c r="M16" s="256">
        <v>8747.1208029093305</v>
      </c>
      <c r="N16" s="255">
        <v>8167.8411661362397</v>
      </c>
      <c r="O16" s="256">
        <f t="shared" si="2"/>
        <v>8747.1208029093305</v>
      </c>
      <c r="P16" s="26">
        <f t="shared" si="0"/>
        <v>0</v>
      </c>
      <c r="Q16" s="26">
        <f t="shared" si="1"/>
        <v>-839.70937237810699</v>
      </c>
    </row>
    <row r="17" spans="1:17" ht="12.6" customHeight="1" x14ac:dyDescent="0.2">
      <c r="A17" s="253">
        <v>0.5</v>
      </c>
      <c r="B17" s="254">
        <v>4092.6176167276999</v>
      </c>
      <c r="C17" s="255">
        <v>3605.60608419357</v>
      </c>
      <c r="D17" s="255">
        <v>1002.37919104071</v>
      </c>
      <c r="E17" s="255">
        <v>362.642339204954</v>
      </c>
      <c r="F17" s="255">
        <v>174.69882592555501</v>
      </c>
      <c r="G17" s="255">
        <v>18.167693698489799</v>
      </c>
      <c r="H17" s="255">
        <v>339.28484691191898</v>
      </c>
      <c r="I17" s="255">
        <v>62.651429874737502</v>
      </c>
      <c r="J17" s="255">
        <v>-813.72284131342201</v>
      </c>
      <c r="K17" s="255">
        <v>0</v>
      </c>
      <c r="L17" s="255">
        <v>-582.47946761880496</v>
      </c>
      <c r="M17" s="256">
        <v>8844.3251862642192</v>
      </c>
      <c r="N17" s="255">
        <v>8261.8457186454107</v>
      </c>
      <c r="O17" s="256">
        <f t="shared" si="2"/>
        <v>8844.3251862642192</v>
      </c>
      <c r="P17" s="26">
        <f t="shared" si="0"/>
        <v>0</v>
      </c>
      <c r="Q17" s="26">
        <f t="shared" si="1"/>
        <v>-813.72284131342201</v>
      </c>
    </row>
    <row r="18" spans="1:17" ht="12.6" customHeight="1" x14ac:dyDescent="0.2">
      <c r="A18" s="253">
        <v>0.54166666666666696</v>
      </c>
      <c r="B18" s="254">
        <v>4090.7651038181598</v>
      </c>
      <c r="C18" s="255">
        <v>3554.23391262926</v>
      </c>
      <c r="D18" s="255">
        <v>993.16730847844099</v>
      </c>
      <c r="E18" s="255">
        <v>345.39440332064299</v>
      </c>
      <c r="F18" s="255">
        <v>180.48434628951301</v>
      </c>
      <c r="G18" s="255">
        <v>0</v>
      </c>
      <c r="H18" s="255">
        <v>285.23193741454998</v>
      </c>
      <c r="I18" s="255">
        <v>56.111625063174102</v>
      </c>
      <c r="J18" s="255">
        <v>-822.28165611452005</v>
      </c>
      <c r="K18" s="255">
        <v>0</v>
      </c>
      <c r="L18" s="255">
        <v>-575.90212163177398</v>
      </c>
      <c r="M18" s="256">
        <v>8683.1069808992197</v>
      </c>
      <c r="N18" s="255">
        <v>8107.20485926745</v>
      </c>
      <c r="O18" s="256">
        <f t="shared" si="2"/>
        <v>8683.1069808992197</v>
      </c>
      <c r="P18" s="26">
        <f t="shared" si="0"/>
        <v>0</v>
      </c>
      <c r="Q18" s="26">
        <f t="shared" si="1"/>
        <v>-822.28165611452005</v>
      </c>
    </row>
    <row r="19" spans="1:17" ht="12.6" customHeight="1" x14ac:dyDescent="0.2">
      <c r="A19" s="253">
        <v>0.58333333333333304</v>
      </c>
      <c r="B19" s="254">
        <v>4089.0309322964299</v>
      </c>
      <c r="C19" s="255">
        <v>3529.6562446088101</v>
      </c>
      <c r="D19" s="255">
        <v>999.00784926157201</v>
      </c>
      <c r="E19" s="255">
        <v>347.80077169649297</v>
      </c>
      <c r="F19" s="255">
        <v>170.820344902448</v>
      </c>
      <c r="G19" s="255">
        <v>55.071415842362399</v>
      </c>
      <c r="H19" s="255">
        <v>269.530959621232</v>
      </c>
      <c r="I19" s="255">
        <v>49.097458129908297</v>
      </c>
      <c r="J19" s="255">
        <v>-1065.0531261311801</v>
      </c>
      <c r="K19" s="255">
        <v>0</v>
      </c>
      <c r="L19" s="255">
        <v>-574.26749298739401</v>
      </c>
      <c r="M19" s="256">
        <v>8444.9628502280793</v>
      </c>
      <c r="N19" s="255">
        <v>7870.6953572406901</v>
      </c>
      <c r="O19" s="256">
        <f t="shared" si="2"/>
        <v>8444.9628502280793</v>
      </c>
      <c r="P19" s="26">
        <f t="shared" si="0"/>
        <v>0</v>
      </c>
      <c r="Q19" s="26">
        <f t="shared" si="1"/>
        <v>-1065.0531261311801</v>
      </c>
    </row>
    <row r="20" spans="1:17" ht="12.6" customHeight="1" x14ac:dyDescent="0.2">
      <c r="A20" s="253">
        <v>0.625</v>
      </c>
      <c r="B20" s="254">
        <v>4083.5867318057699</v>
      </c>
      <c r="C20" s="255">
        <v>3498.2192802801501</v>
      </c>
      <c r="D20" s="255">
        <v>980.40533417023801</v>
      </c>
      <c r="E20" s="255">
        <v>344.50728495273398</v>
      </c>
      <c r="F20" s="255">
        <v>126.055501968475</v>
      </c>
      <c r="G20" s="255">
        <v>0</v>
      </c>
      <c r="H20" s="255">
        <v>251.790551869062</v>
      </c>
      <c r="I20" s="255">
        <v>46.289628209279897</v>
      </c>
      <c r="J20" s="255">
        <v>-860.40661517131696</v>
      </c>
      <c r="K20" s="255">
        <v>0</v>
      </c>
      <c r="L20" s="255">
        <v>-569.47727152590403</v>
      </c>
      <c r="M20" s="256">
        <v>8470.4476980843992</v>
      </c>
      <c r="N20" s="255">
        <v>7900.9704265584896</v>
      </c>
      <c r="O20" s="256">
        <f t="shared" si="2"/>
        <v>8470.4476980843992</v>
      </c>
      <c r="P20" s="26">
        <f t="shared" si="0"/>
        <v>0</v>
      </c>
      <c r="Q20" s="26">
        <f t="shared" si="1"/>
        <v>-860.40661517131696</v>
      </c>
    </row>
    <row r="21" spans="1:17" ht="12.6" customHeight="1" x14ac:dyDescent="0.2">
      <c r="A21" s="253">
        <v>0.66666666666666696</v>
      </c>
      <c r="B21" s="254">
        <v>4078.1825402301301</v>
      </c>
      <c r="C21" s="255">
        <v>3481.1266191523</v>
      </c>
      <c r="D21" s="255">
        <v>1000.52144395422</v>
      </c>
      <c r="E21" s="255">
        <v>363.37737805046601</v>
      </c>
      <c r="F21" s="255">
        <v>125.55715823185299</v>
      </c>
      <c r="G21" s="255">
        <v>159.60173149357101</v>
      </c>
      <c r="H21" s="255">
        <v>203.080363703816</v>
      </c>
      <c r="I21" s="255">
        <v>48.929998007888102</v>
      </c>
      <c r="J21" s="255">
        <v>-1087.7048180522399</v>
      </c>
      <c r="K21" s="255">
        <v>0</v>
      </c>
      <c r="L21" s="255">
        <v>-570.84071184932895</v>
      </c>
      <c r="M21" s="256">
        <v>8372.6724147720106</v>
      </c>
      <c r="N21" s="255">
        <v>7801.8317029226801</v>
      </c>
      <c r="O21" s="256">
        <f t="shared" si="2"/>
        <v>8372.6724147720106</v>
      </c>
      <c r="P21" s="26">
        <f t="shared" si="0"/>
        <v>0</v>
      </c>
      <c r="Q21" s="26">
        <f t="shared" si="1"/>
        <v>-1087.7048180522399</v>
      </c>
    </row>
    <row r="22" spans="1:17" ht="12.6" customHeight="1" x14ac:dyDescent="0.2">
      <c r="A22" s="253">
        <v>0.70833333333333304</v>
      </c>
      <c r="B22" s="254">
        <v>4076.9936469055401</v>
      </c>
      <c r="C22" s="255">
        <v>3509.6296825425602</v>
      </c>
      <c r="D22" s="255">
        <v>1004.34887086064</v>
      </c>
      <c r="E22" s="255">
        <v>364.29455557545703</v>
      </c>
      <c r="F22" s="255">
        <v>161.95865139355399</v>
      </c>
      <c r="G22" s="255">
        <v>215.25184455980701</v>
      </c>
      <c r="H22" s="255">
        <v>150.71401360014701</v>
      </c>
      <c r="I22" s="255">
        <v>48.347551948240401</v>
      </c>
      <c r="J22" s="255">
        <v>-1244.86946550637</v>
      </c>
      <c r="K22" s="255">
        <v>0</v>
      </c>
      <c r="L22" s="255">
        <v>-573.988017418445</v>
      </c>
      <c r="M22" s="256">
        <v>8286.6693518795892</v>
      </c>
      <c r="N22" s="255">
        <v>7712.6813344611501</v>
      </c>
      <c r="O22" s="256">
        <f t="shared" si="2"/>
        <v>8286.6693518795892</v>
      </c>
      <c r="P22" s="26">
        <f t="shared" si="0"/>
        <v>0</v>
      </c>
      <c r="Q22" s="26">
        <f t="shared" si="1"/>
        <v>-1244.86946550637</v>
      </c>
    </row>
    <row r="23" spans="1:17" ht="12.6" customHeight="1" x14ac:dyDescent="0.2">
      <c r="A23" s="253">
        <v>0.75</v>
      </c>
      <c r="B23" s="254">
        <v>4076.5768181686599</v>
      </c>
      <c r="C23" s="255">
        <v>3551.1106494560499</v>
      </c>
      <c r="D23" s="255">
        <v>1004.10495961195</v>
      </c>
      <c r="E23" s="255">
        <v>381.304382577713</v>
      </c>
      <c r="F23" s="255">
        <v>149.07034912389901</v>
      </c>
      <c r="G23" s="255">
        <v>220.21138228557999</v>
      </c>
      <c r="H23" s="255">
        <v>94.010707646274895</v>
      </c>
      <c r="I23" s="255">
        <v>55.528809483701501</v>
      </c>
      <c r="J23" s="255">
        <v>-1414.42055372608</v>
      </c>
      <c r="K23" s="255">
        <v>0</v>
      </c>
      <c r="L23" s="255">
        <v>-578.30385338219298</v>
      </c>
      <c r="M23" s="256">
        <v>8117.4975046277596</v>
      </c>
      <c r="N23" s="255">
        <v>7539.1936512455604</v>
      </c>
      <c r="O23" s="256">
        <f t="shared" si="2"/>
        <v>8117.4975046277596</v>
      </c>
      <c r="P23" s="26">
        <f t="shared" si="0"/>
        <v>0</v>
      </c>
      <c r="Q23" s="26">
        <f t="shared" si="1"/>
        <v>-1414.42055372608</v>
      </c>
    </row>
    <row r="24" spans="1:17" ht="12.6" customHeight="1" x14ac:dyDescent="0.2">
      <c r="A24" s="253">
        <v>0.79166666666666696</v>
      </c>
      <c r="B24" s="254">
        <v>4080.25852173764</v>
      </c>
      <c r="C24" s="255">
        <v>3560.24818711015</v>
      </c>
      <c r="D24" s="255">
        <v>1004.10495451357</v>
      </c>
      <c r="E24" s="255">
        <v>391.45802187156698</v>
      </c>
      <c r="F24" s="255">
        <v>271.94074111547701</v>
      </c>
      <c r="G24" s="255">
        <v>260.19171025296703</v>
      </c>
      <c r="H24" s="255">
        <v>37.605968472289</v>
      </c>
      <c r="I24" s="255">
        <v>48.8672654110105</v>
      </c>
      <c r="J24" s="255">
        <v>-1564.7232031880901</v>
      </c>
      <c r="K24" s="255">
        <v>0</v>
      </c>
      <c r="L24" s="255">
        <v>-581.03504818258796</v>
      </c>
      <c r="M24" s="256">
        <v>8089.9521672965802</v>
      </c>
      <c r="N24" s="255">
        <v>7508.9171191140003</v>
      </c>
      <c r="O24" s="256">
        <f t="shared" si="2"/>
        <v>8089.9521672965802</v>
      </c>
      <c r="P24" s="26">
        <f t="shared" si="0"/>
        <v>0</v>
      </c>
      <c r="Q24" s="26">
        <f t="shared" si="1"/>
        <v>-1564.7232031880901</v>
      </c>
    </row>
    <row r="25" spans="1:17" ht="12.6" customHeight="1" x14ac:dyDescent="0.2">
      <c r="A25" s="253">
        <v>0.83333333333333304</v>
      </c>
      <c r="B25" s="254">
        <v>4077.8841017320001</v>
      </c>
      <c r="C25" s="255">
        <v>3538.3694963630701</v>
      </c>
      <c r="D25" s="255">
        <v>1006.41043049449</v>
      </c>
      <c r="E25" s="255">
        <v>390.25320119919797</v>
      </c>
      <c r="F25" s="255">
        <v>168.14812858063601</v>
      </c>
      <c r="G25" s="255">
        <v>238.43262578577301</v>
      </c>
      <c r="H25" s="255">
        <v>10.716155485504601</v>
      </c>
      <c r="I25" s="255">
        <v>36.6892366765994</v>
      </c>
      <c r="J25" s="255">
        <v>-1681.2069731847901</v>
      </c>
      <c r="K25" s="255">
        <v>0</v>
      </c>
      <c r="L25" s="255">
        <v>-577.31709091426603</v>
      </c>
      <c r="M25" s="256">
        <v>7785.6964031324896</v>
      </c>
      <c r="N25" s="255">
        <v>7208.3793122182196</v>
      </c>
      <c r="O25" s="256">
        <f t="shared" si="2"/>
        <v>7785.6964031324896</v>
      </c>
      <c r="P25" s="26">
        <f t="shared" si="0"/>
        <v>0</v>
      </c>
      <c r="Q25" s="26">
        <f t="shared" si="1"/>
        <v>-1681.2069731847901</v>
      </c>
    </row>
    <row r="26" spans="1:17" ht="12.6" customHeight="1" x14ac:dyDescent="0.2">
      <c r="A26" s="253">
        <v>0.875</v>
      </c>
      <c r="B26" s="254">
        <v>4077.28213609677</v>
      </c>
      <c r="C26" s="255">
        <v>3471.7424557657</v>
      </c>
      <c r="D26" s="255">
        <v>1002.4978036620701</v>
      </c>
      <c r="E26" s="255">
        <v>374.21841558484903</v>
      </c>
      <c r="F26" s="255">
        <v>163.102447361163</v>
      </c>
      <c r="G26" s="255">
        <v>124.346005505604</v>
      </c>
      <c r="H26" s="255">
        <v>7.4271993612616303</v>
      </c>
      <c r="I26" s="255">
        <v>38.103545836727299</v>
      </c>
      <c r="J26" s="255">
        <v>-1722.2406907257</v>
      </c>
      <c r="K26" s="255">
        <v>0</v>
      </c>
      <c r="L26" s="255">
        <v>-568.80191417140702</v>
      </c>
      <c r="M26" s="256">
        <v>7536.4793184484397</v>
      </c>
      <c r="N26" s="255">
        <v>6967.6774042770403</v>
      </c>
      <c r="O26" s="256">
        <f t="shared" si="2"/>
        <v>7536.4793184484397</v>
      </c>
      <c r="P26" s="26">
        <f t="shared" si="0"/>
        <v>0</v>
      </c>
      <c r="Q26" s="26">
        <f t="shared" si="1"/>
        <v>-1722.2406907257</v>
      </c>
    </row>
    <row r="27" spans="1:17" ht="12.6" customHeight="1" x14ac:dyDescent="0.2">
      <c r="A27" s="253">
        <v>0.91666666666666696</v>
      </c>
      <c r="B27" s="254">
        <v>4079.3481031627898</v>
      </c>
      <c r="C27" s="255">
        <v>3467.5423828399898</v>
      </c>
      <c r="D27" s="255">
        <v>1013.21994148286</v>
      </c>
      <c r="E27" s="255">
        <v>348.07043081952497</v>
      </c>
      <c r="F27" s="255">
        <v>224.307461073517</v>
      </c>
      <c r="G27" s="255">
        <v>0</v>
      </c>
      <c r="H27" s="255">
        <v>0.36158609510754602</v>
      </c>
      <c r="I27" s="255">
        <v>39.210637969788102</v>
      </c>
      <c r="J27" s="255">
        <v>-1988.4694979825299</v>
      </c>
      <c r="K27" s="255">
        <v>0</v>
      </c>
      <c r="L27" s="255">
        <v>-565.84519403321099</v>
      </c>
      <c r="M27" s="256">
        <v>7183.5910454610503</v>
      </c>
      <c r="N27" s="255">
        <v>6617.7458514278396</v>
      </c>
      <c r="O27" s="256">
        <f t="shared" si="2"/>
        <v>7183.5910454610503</v>
      </c>
      <c r="P27" s="26">
        <f t="shared" si="0"/>
        <v>0</v>
      </c>
      <c r="Q27" s="26">
        <f t="shared" si="1"/>
        <v>-1988.4694979825299</v>
      </c>
    </row>
    <row r="28" spans="1:17" ht="12.6" customHeight="1" x14ac:dyDescent="0.2">
      <c r="A28" s="251">
        <v>0.95833333333333304</v>
      </c>
      <c r="B28" s="252">
        <v>4078.1925546716202</v>
      </c>
      <c r="C28" s="252">
        <v>3381.4895829618699</v>
      </c>
      <c r="D28" s="252">
        <v>1004.90352180781</v>
      </c>
      <c r="E28" s="252">
        <v>341.77344907348697</v>
      </c>
      <c r="F28" s="252">
        <v>227.15678838500901</v>
      </c>
      <c r="G28" s="252">
        <v>0</v>
      </c>
      <c r="H28" s="252">
        <v>0</v>
      </c>
      <c r="I28" s="252">
        <v>26.934440542455601</v>
      </c>
      <c r="J28" s="252">
        <v>-2345.3687814323598</v>
      </c>
      <c r="K28" s="252">
        <v>0</v>
      </c>
      <c r="L28" s="252">
        <v>-557.56165721982302</v>
      </c>
      <c r="M28" s="252">
        <v>6715.0815560098999</v>
      </c>
      <c r="N28" s="252">
        <v>6157.5198987900703</v>
      </c>
      <c r="O28" s="252">
        <f t="shared" si="2"/>
        <v>6715.0815560098999</v>
      </c>
      <c r="P28" s="26">
        <f t="shared" si="0"/>
        <v>0</v>
      </c>
      <c r="Q28" s="26">
        <f t="shared" si="1"/>
        <v>-2345.3687814323598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379</v>
      </c>
      <c r="B31" s="381"/>
      <c r="C31" s="381"/>
      <c r="D31" s="381"/>
      <c r="E31" s="193" t="s">
        <v>4</v>
      </c>
      <c r="F31" s="193" t="s">
        <v>380</v>
      </c>
    </row>
    <row r="32" spans="1:17" x14ac:dyDescent="0.2">
      <c r="A32" s="524" t="s">
        <v>355</v>
      </c>
      <c r="B32" s="524"/>
      <c r="C32" s="524"/>
      <c r="D32" s="524"/>
      <c r="E32" s="177">
        <f>SUM(E33:E42)</f>
        <v>8844.3251862642155</v>
      </c>
      <c r="F32" s="382">
        <f t="shared" ref="F32:F42" si="3">E32/$E$32</f>
        <v>1</v>
      </c>
    </row>
    <row r="33" spans="1:6" x14ac:dyDescent="0.2">
      <c r="A33" s="519" t="s">
        <v>381</v>
      </c>
      <c r="B33" s="519"/>
      <c r="C33" s="519"/>
      <c r="D33" s="519"/>
      <c r="E33" s="161">
        <f t="array" ref="E33:E42">TRANSPOSE(INDEX(B5:K28,MATCH(MAX(M5:M28),M5:M28,0),0))</f>
        <v>4092.6176167276999</v>
      </c>
      <c r="F33" s="383">
        <f t="shared" si="3"/>
        <v>0.46273938718171381</v>
      </c>
    </row>
    <row r="34" spans="1:6" x14ac:dyDescent="0.2">
      <c r="A34" s="519" t="s">
        <v>382</v>
      </c>
      <c r="B34" s="519"/>
      <c r="C34" s="519"/>
      <c r="D34" s="520"/>
      <c r="E34" s="158">
        <v>3605.60608419357</v>
      </c>
      <c r="F34" s="384">
        <f t="shared" si="3"/>
        <v>0.40767452668896653</v>
      </c>
    </row>
    <row r="35" spans="1:6" x14ac:dyDescent="0.2">
      <c r="A35" s="519" t="s">
        <v>385</v>
      </c>
      <c r="B35" s="519"/>
      <c r="C35" s="519"/>
      <c r="D35" s="520"/>
      <c r="E35" s="158">
        <v>1002.37919104071</v>
      </c>
      <c r="F35" s="384">
        <f t="shared" si="3"/>
        <v>0.11333585886207202</v>
      </c>
    </row>
    <row r="36" spans="1:6" x14ac:dyDescent="0.2">
      <c r="A36" s="370" t="s">
        <v>386</v>
      </c>
      <c r="B36" s="385"/>
      <c r="C36" s="385"/>
      <c r="D36" s="385"/>
      <c r="E36" s="158">
        <v>362.642339204954</v>
      </c>
      <c r="F36" s="384">
        <f t="shared" si="3"/>
        <v>4.1002827413917343E-2</v>
      </c>
    </row>
    <row r="37" spans="1:6" x14ac:dyDescent="0.2">
      <c r="A37" s="519" t="s">
        <v>383</v>
      </c>
      <c r="B37" s="519"/>
      <c r="C37" s="519"/>
      <c r="D37" s="520"/>
      <c r="E37" s="158">
        <v>174.69882592555501</v>
      </c>
      <c r="F37" s="384">
        <f t="shared" si="3"/>
        <v>1.975264615969493E-2</v>
      </c>
    </row>
    <row r="38" spans="1:6" x14ac:dyDescent="0.2">
      <c r="A38" s="519" t="s">
        <v>387</v>
      </c>
      <c r="B38" s="519"/>
      <c r="C38" s="519"/>
      <c r="D38" s="520"/>
      <c r="E38" s="158">
        <v>18.167693698489799</v>
      </c>
      <c r="F38" s="384">
        <f t="shared" si="3"/>
        <v>2.0541639204656736E-3</v>
      </c>
    </row>
    <row r="39" spans="1:6" x14ac:dyDescent="0.2">
      <c r="A39" s="519" t="s">
        <v>388</v>
      </c>
      <c r="B39" s="519"/>
      <c r="C39" s="519"/>
      <c r="D39" s="520"/>
      <c r="E39" s="158">
        <v>339.28484691191898</v>
      </c>
      <c r="F39" s="384">
        <f t="shared" si="3"/>
        <v>3.8361869307886751E-2</v>
      </c>
    </row>
    <row r="40" spans="1:6" x14ac:dyDescent="0.2">
      <c r="A40" s="519" t="s">
        <v>389</v>
      </c>
      <c r="B40" s="519"/>
      <c r="C40" s="519"/>
      <c r="D40" s="520"/>
      <c r="E40" s="158">
        <v>62.651429874737502</v>
      </c>
      <c r="F40" s="384">
        <f t="shared" si="3"/>
        <v>7.0837999005327222E-3</v>
      </c>
    </row>
    <row r="41" spans="1:6" x14ac:dyDescent="0.2">
      <c r="A41" s="519" t="s">
        <v>376</v>
      </c>
      <c r="B41" s="519"/>
      <c r="C41" s="519"/>
      <c r="D41" s="520"/>
      <c r="E41" s="158">
        <v>-813.72284131342201</v>
      </c>
      <c r="F41" s="384">
        <f t="shared" si="3"/>
        <v>-9.2005079435250076E-2</v>
      </c>
    </row>
    <row r="42" spans="1:6" x14ac:dyDescent="0.2">
      <c r="A42" s="519" t="s">
        <v>94</v>
      </c>
      <c r="B42" s="519"/>
      <c r="C42" s="519"/>
      <c r="D42" s="519"/>
      <c r="E42" s="161">
        <v>0</v>
      </c>
      <c r="F42" s="383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4" priority="2">
      <formula>$M5=MAX($M$5:$M$28)</formula>
    </cfRule>
  </conditionalFormatting>
  <conditionalFormatting sqref="N5:O28">
    <cfRule type="expression" dxfId="3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437</v>
      </c>
      <c r="B1" s="175"/>
      <c r="N1" s="62"/>
      <c r="O1" s="129" t="str">
        <f>Titulní!A35</f>
        <v>II.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376</v>
      </c>
      <c r="K3" s="373" t="s">
        <v>94</v>
      </c>
      <c r="L3" s="373" t="s">
        <v>211</v>
      </c>
      <c r="M3" s="373" t="s">
        <v>354</v>
      </c>
      <c r="N3" s="373" t="s">
        <v>374</v>
      </c>
      <c r="O3" s="373" t="s">
        <v>375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377</v>
      </c>
      <c r="Q4" s="379" t="s">
        <v>378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2577.4518507401599</v>
      </c>
      <c r="C5" s="376">
        <v>2799.8056270340999</v>
      </c>
      <c r="D5" s="376">
        <v>216.30343506658099</v>
      </c>
      <c r="E5" s="376">
        <v>416.06783239029102</v>
      </c>
      <c r="F5" s="376">
        <v>158.15265104456901</v>
      </c>
      <c r="G5" s="376">
        <v>2.5514579400627801</v>
      </c>
      <c r="H5" s="376">
        <v>0</v>
      </c>
      <c r="I5" s="376">
        <v>76.237091053993794</v>
      </c>
      <c r="J5" s="376">
        <v>-1012.28477263772</v>
      </c>
      <c r="K5" s="376">
        <v>-5.3678648264223199</v>
      </c>
      <c r="L5" s="376">
        <v>-415.77231523527598</v>
      </c>
      <c r="M5" s="376">
        <v>5228.9173078056101</v>
      </c>
      <c r="N5" s="376">
        <v>4813.14499257033</v>
      </c>
      <c r="O5" s="376">
        <f>M5</f>
        <v>5228.9173078056101</v>
      </c>
      <c r="P5" s="26">
        <f t="shared" ref="P5:P28" si="0">IF(J5&lt;0,0,J5)</f>
        <v>0</v>
      </c>
      <c r="Q5" s="26">
        <f t="shared" ref="Q5:Q28" si="1">IF(J5&lt;0,J5,0)</f>
        <v>-1012.28477263772</v>
      </c>
    </row>
    <row r="6" spans="1:27" ht="12.6" customHeight="1" x14ac:dyDescent="0.2">
      <c r="A6" s="253">
        <v>4.1666666666666664E-2</v>
      </c>
      <c r="B6" s="254">
        <v>2577.58023506584</v>
      </c>
      <c r="C6" s="255">
        <v>2790.7873966182001</v>
      </c>
      <c r="D6" s="255">
        <v>215.22253442216399</v>
      </c>
      <c r="E6" s="255">
        <v>421.74896375787199</v>
      </c>
      <c r="F6" s="255">
        <v>157.501850411785</v>
      </c>
      <c r="G6" s="255">
        <v>0</v>
      </c>
      <c r="H6" s="255">
        <v>0</v>
      </c>
      <c r="I6" s="255">
        <v>66.544107970578594</v>
      </c>
      <c r="J6" s="255">
        <v>-1073.9200003383</v>
      </c>
      <c r="K6" s="255">
        <v>-5.37312571481747</v>
      </c>
      <c r="L6" s="255">
        <v>-415.12605653076298</v>
      </c>
      <c r="M6" s="256">
        <v>5150.0919621933199</v>
      </c>
      <c r="N6" s="255">
        <v>4734.9659056625596</v>
      </c>
      <c r="O6" s="256">
        <f t="shared" ref="O6:O28" si="2">M6</f>
        <v>5150.0919621933199</v>
      </c>
      <c r="P6" s="26">
        <f t="shared" si="0"/>
        <v>0</v>
      </c>
      <c r="Q6" s="26">
        <f t="shared" si="1"/>
        <v>-1073.9200003383</v>
      </c>
    </row>
    <row r="7" spans="1:27" ht="12.6" customHeight="1" x14ac:dyDescent="0.2">
      <c r="A7" s="253">
        <v>8.3333333333333301E-2</v>
      </c>
      <c r="B7" s="254">
        <v>2475.5342690910302</v>
      </c>
      <c r="C7" s="255">
        <v>2743.54323395548</v>
      </c>
      <c r="D7" s="255">
        <v>209.92328073166101</v>
      </c>
      <c r="E7" s="255">
        <v>420.708673386383</v>
      </c>
      <c r="F7" s="255">
        <v>159.66224907397299</v>
      </c>
      <c r="G7" s="255">
        <v>0</v>
      </c>
      <c r="H7" s="255">
        <v>0</v>
      </c>
      <c r="I7" s="255">
        <v>86.360250325125193</v>
      </c>
      <c r="J7" s="255">
        <v>-910.663514596185</v>
      </c>
      <c r="K7" s="255">
        <v>-5.37312571481747</v>
      </c>
      <c r="L7" s="255">
        <v>-405.52200186512903</v>
      </c>
      <c r="M7" s="256">
        <v>5179.6953162526497</v>
      </c>
      <c r="N7" s="255">
        <v>4774.1733143875199</v>
      </c>
      <c r="O7" s="256">
        <f t="shared" si="2"/>
        <v>5179.6953162526497</v>
      </c>
      <c r="P7" s="26">
        <f t="shared" si="0"/>
        <v>0</v>
      </c>
      <c r="Q7" s="26">
        <f t="shared" si="1"/>
        <v>-910.663514596185</v>
      </c>
    </row>
    <row r="8" spans="1:27" ht="12.6" customHeight="1" x14ac:dyDescent="0.2">
      <c r="A8" s="253">
        <v>0.125</v>
      </c>
      <c r="B8" s="254">
        <v>2385.8423868146401</v>
      </c>
      <c r="C8" s="255">
        <v>2707.9651378403501</v>
      </c>
      <c r="D8" s="255">
        <v>205.28392624531401</v>
      </c>
      <c r="E8" s="255">
        <v>417.332795479016</v>
      </c>
      <c r="F8" s="255">
        <v>159.657649526841</v>
      </c>
      <c r="G8" s="255">
        <v>0</v>
      </c>
      <c r="H8" s="255">
        <v>0</v>
      </c>
      <c r="I8" s="255">
        <v>53.136543971185198</v>
      </c>
      <c r="J8" s="255">
        <v>-749.980144849505</v>
      </c>
      <c r="K8" s="255">
        <v>-19.375870196788</v>
      </c>
      <c r="L8" s="255">
        <v>-396.79134175908598</v>
      </c>
      <c r="M8" s="256">
        <v>5159.8624248310498</v>
      </c>
      <c r="N8" s="255">
        <v>4763.0710830719599</v>
      </c>
      <c r="O8" s="256">
        <f t="shared" si="2"/>
        <v>5159.8624248310498</v>
      </c>
      <c r="P8" s="26">
        <f t="shared" si="0"/>
        <v>0</v>
      </c>
      <c r="Q8" s="26">
        <f t="shared" si="1"/>
        <v>-749.980144849505</v>
      </c>
    </row>
    <row r="9" spans="1:27" ht="12.6" customHeight="1" x14ac:dyDescent="0.2">
      <c r="A9" s="253">
        <v>0.16666666666666699</v>
      </c>
      <c r="B9" s="254">
        <v>2387.0812994248199</v>
      </c>
      <c r="C9" s="255">
        <v>2755.7361917876001</v>
      </c>
      <c r="D9" s="255">
        <v>206.90945469107601</v>
      </c>
      <c r="E9" s="255">
        <v>415.64791088712599</v>
      </c>
      <c r="F9" s="255">
        <v>160.72375280305701</v>
      </c>
      <c r="G9" s="255">
        <v>0</v>
      </c>
      <c r="H9" s="255">
        <v>0</v>
      </c>
      <c r="I9" s="255">
        <v>91.230607223219906</v>
      </c>
      <c r="J9" s="255">
        <v>-587.52744297275001</v>
      </c>
      <c r="K9" s="255">
        <v>-237.14178578105401</v>
      </c>
      <c r="L9" s="255">
        <v>-401.48568776526201</v>
      </c>
      <c r="M9" s="256">
        <v>5192.6599880631002</v>
      </c>
      <c r="N9" s="255">
        <v>4791.1743002978301</v>
      </c>
      <c r="O9" s="256">
        <f t="shared" si="2"/>
        <v>5192.6599880631002</v>
      </c>
      <c r="P9" s="26">
        <f t="shared" si="0"/>
        <v>0</v>
      </c>
      <c r="Q9" s="26">
        <f t="shared" si="1"/>
        <v>-587.52744297275001</v>
      </c>
    </row>
    <row r="10" spans="1:27" ht="12.6" customHeight="1" x14ac:dyDescent="0.2">
      <c r="A10" s="253">
        <v>0.20833333333333301</v>
      </c>
      <c r="B10" s="254">
        <v>2387.7649356800098</v>
      </c>
      <c r="C10" s="255">
        <v>2730.8157836728601</v>
      </c>
      <c r="D10" s="255">
        <v>204.60899066545099</v>
      </c>
      <c r="E10" s="255">
        <v>417.57510214341801</v>
      </c>
      <c r="F10" s="255">
        <v>156.267436728489</v>
      </c>
      <c r="G10" s="255">
        <v>0</v>
      </c>
      <c r="H10" s="255">
        <v>4.4738054420808702</v>
      </c>
      <c r="I10" s="255">
        <v>103.839602519895</v>
      </c>
      <c r="J10" s="255">
        <v>-829.06255982330299</v>
      </c>
      <c r="K10" s="255">
        <v>-5.3292849280194199</v>
      </c>
      <c r="L10" s="255">
        <v>-399.57607800078603</v>
      </c>
      <c r="M10" s="256">
        <v>5170.95381210088</v>
      </c>
      <c r="N10" s="255">
        <v>4771.3777341000996</v>
      </c>
      <c r="O10" s="256">
        <f t="shared" si="2"/>
        <v>5170.95381210088</v>
      </c>
      <c r="P10" s="26">
        <f t="shared" si="0"/>
        <v>0</v>
      </c>
      <c r="Q10" s="26">
        <f t="shared" si="1"/>
        <v>-829.06255982330299</v>
      </c>
    </row>
    <row r="11" spans="1:27" ht="12.6" customHeight="1" x14ac:dyDescent="0.2">
      <c r="A11" s="253">
        <v>0.25</v>
      </c>
      <c r="B11" s="254">
        <v>2384.6818270318199</v>
      </c>
      <c r="C11" s="255">
        <v>2708.4234570805402</v>
      </c>
      <c r="D11" s="255">
        <v>201.29779311455101</v>
      </c>
      <c r="E11" s="255">
        <v>431.34968095107899</v>
      </c>
      <c r="F11" s="255">
        <v>169.647793923856</v>
      </c>
      <c r="G11" s="255">
        <v>0</v>
      </c>
      <c r="H11" s="255">
        <v>20.654888680202902</v>
      </c>
      <c r="I11" s="255">
        <v>81.776042834903805</v>
      </c>
      <c r="J11" s="255">
        <v>-854.41088791074503</v>
      </c>
      <c r="K11" s="255">
        <v>-5.3205167639702404</v>
      </c>
      <c r="L11" s="255">
        <v>-398.13614025171</v>
      </c>
      <c r="M11" s="256">
        <v>5138.1000789422296</v>
      </c>
      <c r="N11" s="255">
        <v>4739.9639386905201</v>
      </c>
      <c r="O11" s="256">
        <f t="shared" si="2"/>
        <v>5138.1000789422296</v>
      </c>
      <c r="P11" s="26">
        <f t="shared" si="0"/>
        <v>0</v>
      </c>
      <c r="Q11" s="26">
        <f t="shared" si="1"/>
        <v>-854.41088791074503</v>
      </c>
    </row>
    <row r="12" spans="1:27" ht="12.6" customHeight="1" x14ac:dyDescent="0.2">
      <c r="A12" s="253">
        <v>0.29166666666666702</v>
      </c>
      <c r="B12" s="254">
        <v>2383.4779446122898</v>
      </c>
      <c r="C12" s="255">
        <v>2740.6759995920202</v>
      </c>
      <c r="D12" s="255">
        <v>203.930713867034</v>
      </c>
      <c r="E12" s="255">
        <v>432.10584629387301</v>
      </c>
      <c r="F12" s="255">
        <v>181.02090541836901</v>
      </c>
      <c r="G12" s="255">
        <v>0</v>
      </c>
      <c r="H12" s="255">
        <v>159.869336733534</v>
      </c>
      <c r="I12" s="255">
        <v>74.291513937319806</v>
      </c>
      <c r="J12" s="255">
        <v>-551.53380369975503</v>
      </c>
      <c r="K12" s="255">
        <v>-230.727002759187</v>
      </c>
      <c r="L12" s="255">
        <v>-402.136539846679</v>
      </c>
      <c r="M12" s="256">
        <v>5393.1114539954997</v>
      </c>
      <c r="N12" s="255">
        <v>4990.9749141488201</v>
      </c>
      <c r="O12" s="256">
        <f t="shared" si="2"/>
        <v>5393.1114539954997</v>
      </c>
      <c r="P12" s="26">
        <f t="shared" si="0"/>
        <v>0</v>
      </c>
      <c r="Q12" s="26">
        <f t="shared" si="1"/>
        <v>-551.53380369975503</v>
      </c>
    </row>
    <row r="13" spans="1:27" ht="12.6" customHeight="1" x14ac:dyDescent="0.2">
      <c r="A13" s="253">
        <v>0.33333333333333298</v>
      </c>
      <c r="B13" s="254">
        <v>2383.54132055744</v>
      </c>
      <c r="C13" s="255">
        <v>2760.69071460941</v>
      </c>
      <c r="D13" s="255">
        <v>204.38011324327499</v>
      </c>
      <c r="E13" s="255">
        <v>430.78948087555398</v>
      </c>
      <c r="F13" s="255">
        <v>169.04465114133299</v>
      </c>
      <c r="G13" s="255">
        <v>0</v>
      </c>
      <c r="H13" s="255">
        <v>416.954013600461</v>
      </c>
      <c r="I13" s="255">
        <v>123.838095405037</v>
      </c>
      <c r="J13" s="255">
        <v>-577.61920542246605</v>
      </c>
      <c r="K13" s="255">
        <v>-120.72522777957801</v>
      </c>
      <c r="L13" s="255">
        <v>-406.50175307569498</v>
      </c>
      <c r="M13" s="256">
        <v>5790.8939562304704</v>
      </c>
      <c r="N13" s="255">
        <v>5384.39220315477</v>
      </c>
      <c r="O13" s="256">
        <f t="shared" si="2"/>
        <v>5790.8939562304704</v>
      </c>
      <c r="P13" s="26">
        <f t="shared" si="0"/>
        <v>0</v>
      </c>
      <c r="Q13" s="26">
        <f t="shared" si="1"/>
        <v>-577.61920542246605</v>
      </c>
    </row>
    <row r="14" spans="1:27" ht="12.6" customHeight="1" x14ac:dyDescent="0.2">
      <c r="A14" s="253">
        <v>0.375</v>
      </c>
      <c r="B14" s="254">
        <v>2381.0101216206799</v>
      </c>
      <c r="C14" s="255">
        <v>2907.51225155882</v>
      </c>
      <c r="D14" s="255">
        <v>219.04327430294899</v>
      </c>
      <c r="E14" s="255">
        <v>439.79662770919299</v>
      </c>
      <c r="F14" s="255">
        <v>163.13974222785899</v>
      </c>
      <c r="G14" s="255">
        <v>0</v>
      </c>
      <c r="H14" s="255">
        <v>681.94341001134796</v>
      </c>
      <c r="I14" s="255">
        <v>126.75684446304901</v>
      </c>
      <c r="J14" s="255">
        <v>-266.02210985614198</v>
      </c>
      <c r="K14" s="255">
        <v>-569.76878753106905</v>
      </c>
      <c r="L14" s="255">
        <v>-422.11378283159797</v>
      </c>
      <c r="M14" s="256">
        <v>6083.4113745066898</v>
      </c>
      <c r="N14" s="255">
        <v>5661.2975916750902</v>
      </c>
      <c r="O14" s="256">
        <f t="shared" si="2"/>
        <v>6083.4113745066898</v>
      </c>
      <c r="P14" s="26">
        <f t="shared" si="0"/>
        <v>0</v>
      </c>
      <c r="Q14" s="26">
        <f t="shared" si="1"/>
        <v>-266.02210985614198</v>
      </c>
    </row>
    <row r="15" spans="1:27" ht="12.6" customHeight="1" x14ac:dyDescent="0.2">
      <c r="A15" s="253">
        <v>0.41666666666666702</v>
      </c>
      <c r="B15" s="254">
        <v>2378.8157498744299</v>
      </c>
      <c r="C15" s="255">
        <v>2891.9602452849099</v>
      </c>
      <c r="D15" s="255">
        <v>219.323942014762</v>
      </c>
      <c r="E15" s="255">
        <v>445.41165439685</v>
      </c>
      <c r="F15" s="255">
        <v>155.068085210384</v>
      </c>
      <c r="G15" s="255">
        <v>0</v>
      </c>
      <c r="H15" s="255">
        <v>909.37773883454395</v>
      </c>
      <c r="I15" s="255">
        <v>115.65999590274301</v>
      </c>
      <c r="J15" s="255">
        <v>-231.72174630695699</v>
      </c>
      <c r="K15" s="255">
        <v>-520.59170547648296</v>
      </c>
      <c r="L15" s="255">
        <v>-422.61451364695898</v>
      </c>
      <c r="M15" s="256">
        <v>6363.3039597351799</v>
      </c>
      <c r="N15" s="255">
        <v>5940.6894460882204</v>
      </c>
      <c r="O15" s="256">
        <f t="shared" si="2"/>
        <v>6363.3039597351799</v>
      </c>
      <c r="P15" s="26">
        <f t="shared" si="0"/>
        <v>0</v>
      </c>
      <c r="Q15" s="26">
        <f t="shared" si="1"/>
        <v>-231.72174630695699</v>
      </c>
    </row>
    <row r="16" spans="1:27" ht="12.6" customHeight="1" x14ac:dyDescent="0.2">
      <c r="A16" s="253">
        <v>0.45833333333333298</v>
      </c>
      <c r="B16" s="254">
        <v>2374.2369518228702</v>
      </c>
      <c r="C16" s="255">
        <v>2944.7033026645299</v>
      </c>
      <c r="D16" s="255">
        <v>222.95590215503901</v>
      </c>
      <c r="E16" s="255">
        <v>457.05373074480701</v>
      </c>
      <c r="F16" s="255">
        <v>154.01934925731601</v>
      </c>
      <c r="G16" s="255">
        <v>0</v>
      </c>
      <c r="H16" s="255">
        <v>1020.6543998086401</v>
      </c>
      <c r="I16" s="255">
        <v>121.76509437949299</v>
      </c>
      <c r="J16" s="255">
        <v>214.70973030097699</v>
      </c>
      <c r="K16" s="255">
        <v>-886.28342366090897</v>
      </c>
      <c r="L16" s="255">
        <v>-428.67919934077003</v>
      </c>
      <c r="M16" s="256">
        <v>6623.8150374727602</v>
      </c>
      <c r="N16" s="255">
        <v>6195.1358381319897</v>
      </c>
      <c r="O16" s="256">
        <f t="shared" si="2"/>
        <v>6623.8150374727602</v>
      </c>
      <c r="P16" s="26">
        <f t="shared" si="0"/>
        <v>214.70973030097699</v>
      </c>
      <c r="Q16" s="26">
        <f t="shared" si="1"/>
        <v>0</v>
      </c>
    </row>
    <row r="17" spans="1:17" ht="12.6" customHeight="1" x14ac:dyDescent="0.2">
      <c r="A17" s="253">
        <v>0.5</v>
      </c>
      <c r="B17" s="254">
        <v>2372.7612709479199</v>
      </c>
      <c r="C17" s="255">
        <v>2857.9251361525598</v>
      </c>
      <c r="D17" s="255">
        <v>212.938776489308</v>
      </c>
      <c r="E17" s="255">
        <v>437.82784255258201</v>
      </c>
      <c r="F17" s="255">
        <v>152.33431689974401</v>
      </c>
      <c r="G17" s="255">
        <v>0</v>
      </c>
      <c r="H17" s="255">
        <v>967.67228133495405</v>
      </c>
      <c r="I17" s="255">
        <v>151.99377641753799</v>
      </c>
      <c r="J17" s="255">
        <v>428.49527322918499</v>
      </c>
      <c r="K17" s="255">
        <v>-1106.23085694208</v>
      </c>
      <c r="L17" s="255">
        <v>-419.72930905550999</v>
      </c>
      <c r="M17" s="256">
        <v>6475.7178170817197</v>
      </c>
      <c r="N17" s="255">
        <v>6055.9885080262102</v>
      </c>
      <c r="O17" s="256">
        <f t="shared" si="2"/>
        <v>6475.7178170817197</v>
      </c>
      <c r="P17" s="26">
        <f t="shared" si="0"/>
        <v>428.49527322918499</v>
      </c>
      <c r="Q17" s="26">
        <f t="shared" si="1"/>
        <v>0</v>
      </c>
    </row>
    <row r="18" spans="1:17" ht="12.6" customHeight="1" x14ac:dyDescent="0.2">
      <c r="A18" s="253">
        <v>0.54166666666666696</v>
      </c>
      <c r="B18" s="254">
        <v>2373.7867497561901</v>
      </c>
      <c r="C18" s="255">
        <v>2841.17736084324</v>
      </c>
      <c r="D18" s="255">
        <v>214.89007795022599</v>
      </c>
      <c r="E18" s="255">
        <v>424.37980057500903</v>
      </c>
      <c r="F18" s="255">
        <v>150.028099375105</v>
      </c>
      <c r="G18" s="255">
        <v>0</v>
      </c>
      <c r="H18" s="255">
        <v>777.88768752286501</v>
      </c>
      <c r="I18" s="255">
        <v>175.929541084851</v>
      </c>
      <c r="J18" s="255">
        <v>565.581021291963</v>
      </c>
      <c r="K18" s="255">
        <v>-1103.2251338147</v>
      </c>
      <c r="L18" s="255">
        <v>-416.30204051909601</v>
      </c>
      <c r="M18" s="256">
        <v>6420.4352045847399</v>
      </c>
      <c r="N18" s="255">
        <v>6004.1331640656499</v>
      </c>
      <c r="O18" s="256">
        <f t="shared" si="2"/>
        <v>6420.4352045847399</v>
      </c>
      <c r="P18" s="26">
        <f t="shared" si="0"/>
        <v>565.581021291963</v>
      </c>
      <c r="Q18" s="26">
        <f t="shared" si="1"/>
        <v>0</v>
      </c>
    </row>
    <row r="19" spans="1:17" ht="12.6" customHeight="1" x14ac:dyDescent="0.2">
      <c r="A19" s="253">
        <v>0.58333333333333304</v>
      </c>
      <c r="B19" s="254">
        <v>2373.7684021595301</v>
      </c>
      <c r="C19" s="255">
        <v>2697.6090980724698</v>
      </c>
      <c r="D19" s="255">
        <v>184.36925044168899</v>
      </c>
      <c r="E19" s="255">
        <v>412.63858559996601</v>
      </c>
      <c r="F19" s="255">
        <v>152.18352462292901</v>
      </c>
      <c r="G19" s="255">
        <v>0</v>
      </c>
      <c r="H19" s="255">
        <v>624.28446741273297</v>
      </c>
      <c r="I19" s="255">
        <v>208.72750901080499</v>
      </c>
      <c r="J19" s="255">
        <v>817.33867859778695</v>
      </c>
      <c r="K19" s="255">
        <v>-1093.72570837744</v>
      </c>
      <c r="L19" s="255">
        <v>-401.86094348645798</v>
      </c>
      <c r="M19" s="256">
        <v>6377.1938075404596</v>
      </c>
      <c r="N19" s="255">
        <v>5975.3328640540003</v>
      </c>
      <c r="O19" s="256">
        <f t="shared" si="2"/>
        <v>6377.1938075404596</v>
      </c>
      <c r="P19" s="26">
        <f t="shared" si="0"/>
        <v>817.33867859778695</v>
      </c>
      <c r="Q19" s="26">
        <f t="shared" si="1"/>
        <v>0</v>
      </c>
    </row>
    <row r="20" spans="1:17" ht="12.6" customHeight="1" x14ac:dyDescent="0.2">
      <c r="A20" s="253">
        <v>0.625</v>
      </c>
      <c r="B20" s="254">
        <v>2375.7676877005201</v>
      </c>
      <c r="C20" s="255">
        <v>2698.1902206729701</v>
      </c>
      <c r="D20" s="255">
        <v>195.360356483521</v>
      </c>
      <c r="E20" s="255">
        <v>418.43246379281101</v>
      </c>
      <c r="F20" s="255">
        <v>153.22006830347399</v>
      </c>
      <c r="G20" s="255">
        <v>0</v>
      </c>
      <c r="H20" s="255">
        <v>486.96278631040701</v>
      </c>
      <c r="I20" s="255">
        <v>198.92326230215301</v>
      </c>
      <c r="J20" s="255">
        <v>971.25199599555901</v>
      </c>
      <c r="K20" s="255">
        <v>-1085.0645280428</v>
      </c>
      <c r="L20" s="255">
        <v>-401.20904361968297</v>
      </c>
      <c r="M20" s="256">
        <v>6413.0443135186097</v>
      </c>
      <c r="N20" s="255">
        <v>6011.8352698989302</v>
      </c>
      <c r="O20" s="256">
        <f t="shared" si="2"/>
        <v>6413.0443135186097</v>
      </c>
      <c r="P20" s="26">
        <f t="shared" si="0"/>
        <v>971.25199599555901</v>
      </c>
      <c r="Q20" s="26">
        <f t="shared" si="1"/>
        <v>0</v>
      </c>
    </row>
    <row r="21" spans="1:17" ht="12.6" customHeight="1" x14ac:dyDescent="0.2">
      <c r="A21" s="253">
        <v>0.66666666666666696</v>
      </c>
      <c r="B21" s="254">
        <v>2381.5303515013702</v>
      </c>
      <c r="C21" s="255">
        <v>2883.4574981911201</v>
      </c>
      <c r="D21" s="255">
        <v>219.15186683751199</v>
      </c>
      <c r="E21" s="255">
        <v>431.08352556806898</v>
      </c>
      <c r="F21" s="255">
        <v>152.27870841973001</v>
      </c>
      <c r="G21" s="255">
        <v>0</v>
      </c>
      <c r="H21" s="255">
        <v>306.60088964646297</v>
      </c>
      <c r="I21" s="255">
        <v>207.44731285499901</v>
      </c>
      <c r="J21" s="255">
        <v>618.82265245210397</v>
      </c>
      <c r="K21" s="255">
        <v>-794.37386147416203</v>
      </c>
      <c r="L21" s="255">
        <v>-417.37868123867702</v>
      </c>
      <c r="M21" s="256">
        <v>6405.9989439971996</v>
      </c>
      <c r="N21" s="255">
        <v>5988.6202627585299</v>
      </c>
      <c r="O21" s="256">
        <f t="shared" si="2"/>
        <v>6405.9989439971996</v>
      </c>
      <c r="P21" s="26">
        <f t="shared" si="0"/>
        <v>618.82265245210397</v>
      </c>
      <c r="Q21" s="26">
        <f t="shared" si="1"/>
        <v>0</v>
      </c>
    </row>
    <row r="22" spans="1:17" ht="12.6" customHeight="1" x14ac:dyDescent="0.2">
      <c r="A22" s="253">
        <v>0.70833333333333304</v>
      </c>
      <c r="B22" s="254">
        <v>2383.4712805306999</v>
      </c>
      <c r="C22" s="255">
        <v>2910.9134440128701</v>
      </c>
      <c r="D22" s="255">
        <v>217.90891390675199</v>
      </c>
      <c r="E22" s="255">
        <v>445.809251988396</v>
      </c>
      <c r="F22" s="255">
        <v>157.10681865364501</v>
      </c>
      <c r="G22" s="255">
        <v>0</v>
      </c>
      <c r="H22" s="255">
        <v>190.372735244952</v>
      </c>
      <c r="I22" s="255">
        <v>195.16013818073401</v>
      </c>
      <c r="J22" s="255">
        <v>358.03774093245897</v>
      </c>
      <c r="K22" s="255">
        <v>-472.77720091658</v>
      </c>
      <c r="L22" s="255">
        <v>-419.621241739016</v>
      </c>
      <c r="M22" s="256">
        <v>6386.0031225339299</v>
      </c>
      <c r="N22" s="255">
        <v>5966.3818807949101</v>
      </c>
      <c r="O22" s="256">
        <f t="shared" si="2"/>
        <v>6386.0031225339299</v>
      </c>
      <c r="P22" s="26">
        <f t="shared" si="0"/>
        <v>358.03774093245897</v>
      </c>
      <c r="Q22" s="26">
        <f t="shared" si="1"/>
        <v>0</v>
      </c>
    </row>
    <row r="23" spans="1:17" ht="12.6" customHeight="1" x14ac:dyDescent="0.2">
      <c r="A23" s="253">
        <v>0.75</v>
      </c>
      <c r="B23" s="254">
        <v>2512.1846986701198</v>
      </c>
      <c r="C23" s="255">
        <v>3025.4859055766301</v>
      </c>
      <c r="D23" s="255">
        <v>219.208667298009</v>
      </c>
      <c r="E23" s="255">
        <v>455.13057481292799</v>
      </c>
      <c r="F23" s="255">
        <v>170.28714441757401</v>
      </c>
      <c r="G23" s="255">
        <v>0</v>
      </c>
      <c r="H23" s="255">
        <v>85.883400138844607</v>
      </c>
      <c r="I23" s="255">
        <v>178.162013200838</v>
      </c>
      <c r="J23" s="255">
        <v>-155.16083890491299</v>
      </c>
      <c r="K23" s="255">
        <v>-28.978754546252802</v>
      </c>
      <c r="L23" s="255">
        <v>-436.32982313103599</v>
      </c>
      <c r="M23" s="256">
        <v>6462.2028106637799</v>
      </c>
      <c r="N23" s="255">
        <v>6025.8729875327499</v>
      </c>
      <c r="O23" s="256">
        <f t="shared" si="2"/>
        <v>6462.2028106637799</v>
      </c>
      <c r="P23" s="26">
        <f t="shared" si="0"/>
        <v>0</v>
      </c>
      <c r="Q23" s="26">
        <f t="shared" si="1"/>
        <v>-155.16083890491299</v>
      </c>
    </row>
    <row r="24" spans="1:17" ht="12.6" customHeight="1" x14ac:dyDescent="0.2">
      <c r="A24" s="253">
        <v>0.79166666666666696</v>
      </c>
      <c r="B24" s="254">
        <v>2590.3611863680799</v>
      </c>
      <c r="C24" s="255">
        <v>2899.09629859606</v>
      </c>
      <c r="D24" s="255">
        <v>216.58075977541</v>
      </c>
      <c r="E24" s="255">
        <v>462.999944808164</v>
      </c>
      <c r="F24" s="255">
        <v>174.42844290286399</v>
      </c>
      <c r="G24" s="255">
        <v>0</v>
      </c>
      <c r="H24" s="255">
        <v>16.652399662765799</v>
      </c>
      <c r="I24" s="255">
        <v>146.50183314091601</v>
      </c>
      <c r="J24" s="255">
        <v>45.208383806328399</v>
      </c>
      <c r="K24" s="255">
        <v>0</v>
      </c>
      <c r="L24" s="255">
        <v>-428.9841564116</v>
      </c>
      <c r="M24" s="256">
        <v>6551.82924906059</v>
      </c>
      <c r="N24" s="255">
        <v>6122.8450926489904</v>
      </c>
      <c r="O24" s="256">
        <f t="shared" si="2"/>
        <v>6551.82924906059</v>
      </c>
      <c r="P24" s="26">
        <f t="shared" si="0"/>
        <v>45.208383806328399</v>
      </c>
      <c r="Q24" s="26">
        <f t="shared" si="1"/>
        <v>0</v>
      </c>
    </row>
    <row r="25" spans="1:17" ht="12.6" customHeight="1" x14ac:dyDescent="0.2">
      <c r="A25" s="253">
        <v>0.83333333333333304</v>
      </c>
      <c r="B25" s="254">
        <v>2598.3566187493798</v>
      </c>
      <c r="C25" s="255">
        <v>2924.4308356302799</v>
      </c>
      <c r="D25" s="255">
        <v>217.19722364820299</v>
      </c>
      <c r="E25" s="255">
        <v>452.17713738444598</v>
      </c>
      <c r="F25" s="255">
        <v>167.187772180769</v>
      </c>
      <c r="G25" s="255">
        <v>0</v>
      </c>
      <c r="H25" s="255">
        <v>3.4717902981784698</v>
      </c>
      <c r="I25" s="255">
        <v>133.897950397025</v>
      </c>
      <c r="J25" s="255">
        <v>151.73316585879101</v>
      </c>
      <c r="K25" s="255">
        <v>0</v>
      </c>
      <c r="L25" s="255">
        <v>-430.71640059210699</v>
      </c>
      <c r="M25" s="256">
        <v>6648.45249414707</v>
      </c>
      <c r="N25" s="255">
        <v>6217.7360935549596</v>
      </c>
      <c r="O25" s="256">
        <f t="shared" si="2"/>
        <v>6648.45249414707</v>
      </c>
      <c r="P25" s="26">
        <f t="shared" si="0"/>
        <v>151.73316585879101</v>
      </c>
      <c r="Q25" s="26">
        <f t="shared" si="1"/>
        <v>0</v>
      </c>
    </row>
    <row r="26" spans="1:17" ht="12.6" customHeight="1" x14ac:dyDescent="0.2">
      <c r="A26" s="253">
        <v>0.875</v>
      </c>
      <c r="B26" s="254">
        <v>2600.2775026120798</v>
      </c>
      <c r="C26" s="255">
        <v>2873.2564807856502</v>
      </c>
      <c r="D26" s="255">
        <v>237.76607912534999</v>
      </c>
      <c r="E26" s="255">
        <v>445.92065721651301</v>
      </c>
      <c r="F26" s="255">
        <v>160.87066890282199</v>
      </c>
      <c r="G26" s="255">
        <v>0</v>
      </c>
      <c r="H26" s="255">
        <v>0</v>
      </c>
      <c r="I26" s="255">
        <v>124.81825852458201</v>
      </c>
      <c r="J26" s="255">
        <v>-74.092049218579902</v>
      </c>
      <c r="K26" s="255">
        <v>0</v>
      </c>
      <c r="L26" s="255">
        <v>-426.00529624521602</v>
      </c>
      <c r="M26" s="256">
        <v>6368.8175979484204</v>
      </c>
      <c r="N26" s="255">
        <v>5942.8123017032103</v>
      </c>
      <c r="O26" s="256">
        <f t="shared" si="2"/>
        <v>6368.8175979484204</v>
      </c>
      <c r="P26" s="26">
        <f t="shared" si="0"/>
        <v>0</v>
      </c>
      <c r="Q26" s="26">
        <f t="shared" si="1"/>
        <v>-74.092049218579902</v>
      </c>
    </row>
    <row r="27" spans="1:17" ht="12.6" customHeight="1" x14ac:dyDescent="0.2">
      <c r="A27" s="253">
        <v>0.91666666666666696</v>
      </c>
      <c r="B27" s="254">
        <v>2601.4263748089202</v>
      </c>
      <c r="C27" s="255">
        <v>2943.4504731053298</v>
      </c>
      <c r="D27" s="255">
        <v>245.99562584340501</v>
      </c>
      <c r="E27" s="255">
        <v>430.275572404939</v>
      </c>
      <c r="F27" s="255">
        <v>160.286305737417</v>
      </c>
      <c r="G27" s="255">
        <v>0</v>
      </c>
      <c r="H27" s="255">
        <v>0</v>
      </c>
      <c r="I27" s="255">
        <v>104.982919674898</v>
      </c>
      <c r="J27" s="255">
        <v>-288.50216760424303</v>
      </c>
      <c r="K27" s="255">
        <v>0</v>
      </c>
      <c r="L27" s="255">
        <v>-431.194923501365</v>
      </c>
      <c r="M27" s="256">
        <v>6197.9151039706703</v>
      </c>
      <c r="N27" s="255">
        <v>5766.7201804693004</v>
      </c>
      <c r="O27" s="256">
        <f t="shared" si="2"/>
        <v>6197.9151039706703</v>
      </c>
      <c r="P27" s="26">
        <f t="shared" si="0"/>
        <v>0</v>
      </c>
      <c r="Q27" s="26">
        <f t="shared" si="1"/>
        <v>-288.50216760424303</v>
      </c>
    </row>
    <row r="28" spans="1:17" ht="12.6" customHeight="1" x14ac:dyDescent="0.2">
      <c r="A28" s="251">
        <v>0.95833333333333304</v>
      </c>
      <c r="B28" s="252">
        <v>2604.4227649073</v>
      </c>
      <c r="C28" s="252">
        <v>2920.1352158412901</v>
      </c>
      <c r="D28" s="252">
        <v>256.53900248097699</v>
      </c>
      <c r="E28" s="252">
        <v>425.37315603246901</v>
      </c>
      <c r="F28" s="252">
        <v>161.349847392979</v>
      </c>
      <c r="G28" s="252">
        <v>0</v>
      </c>
      <c r="H28" s="252">
        <v>0</v>
      </c>
      <c r="I28" s="252">
        <v>93.292601632940901</v>
      </c>
      <c r="J28" s="252">
        <v>-531.42470145847096</v>
      </c>
      <c r="K28" s="252">
        <v>0</v>
      </c>
      <c r="L28" s="252">
        <v>-429.01464506058699</v>
      </c>
      <c r="M28" s="252">
        <v>5929.6878868294898</v>
      </c>
      <c r="N28" s="252">
        <v>5500.6732417689</v>
      </c>
      <c r="O28" s="252">
        <f t="shared" si="2"/>
        <v>5929.6878868294898</v>
      </c>
      <c r="P28" s="26">
        <f t="shared" si="0"/>
        <v>0</v>
      </c>
      <c r="Q28" s="26">
        <f t="shared" si="1"/>
        <v>-531.42470145847096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379</v>
      </c>
      <c r="B31" s="381"/>
      <c r="C31" s="381"/>
      <c r="D31" s="381"/>
      <c r="E31" s="193" t="s">
        <v>4</v>
      </c>
      <c r="F31" s="193" t="s">
        <v>380</v>
      </c>
    </row>
    <row r="32" spans="1:17" x14ac:dyDescent="0.2">
      <c r="A32" s="524" t="s">
        <v>355</v>
      </c>
      <c r="B32" s="524"/>
      <c r="C32" s="524"/>
      <c r="D32" s="524"/>
      <c r="E32" s="177">
        <f>SUM(E33:E42)</f>
        <v>5138.1000789422369</v>
      </c>
      <c r="F32" s="382">
        <f t="shared" ref="F32:F42" si="3">E32/$E$32</f>
        <v>1</v>
      </c>
    </row>
    <row r="33" spans="1:6" x14ac:dyDescent="0.2">
      <c r="A33" s="519" t="s">
        <v>381</v>
      </c>
      <c r="B33" s="519"/>
      <c r="C33" s="519"/>
      <c r="D33" s="519"/>
      <c r="E33" s="161">
        <f t="array" ref="E33:E42">TRANSPOSE(INDEX(B5:K28,MATCH(MIN(M5:M28),M5:M28,0),0))</f>
        <v>2384.6818270318199</v>
      </c>
      <c r="F33" s="383">
        <f t="shared" si="3"/>
        <v>0.46411743453676485</v>
      </c>
    </row>
    <row r="34" spans="1:6" x14ac:dyDescent="0.2">
      <c r="A34" s="519" t="s">
        <v>382</v>
      </c>
      <c r="B34" s="519"/>
      <c r="C34" s="519"/>
      <c r="D34" s="520"/>
      <c r="E34" s="158">
        <v>2708.4234570805402</v>
      </c>
      <c r="F34" s="384">
        <f t="shared" si="3"/>
        <v>0.52712547740761684</v>
      </c>
    </row>
    <row r="35" spans="1:6" x14ac:dyDescent="0.2">
      <c r="A35" s="519" t="s">
        <v>385</v>
      </c>
      <c r="B35" s="519"/>
      <c r="C35" s="519"/>
      <c r="D35" s="520"/>
      <c r="E35" s="158">
        <v>201.29779311455101</v>
      </c>
      <c r="F35" s="384">
        <f t="shared" si="3"/>
        <v>3.9177476114087582E-2</v>
      </c>
    </row>
    <row r="36" spans="1:6" x14ac:dyDescent="0.2">
      <c r="A36" s="370" t="s">
        <v>386</v>
      </c>
      <c r="B36" s="385"/>
      <c r="C36" s="385"/>
      <c r="D36" s="385"/>
      <c r="E36" s="158">
        <v>431.34968095107899</v>
      </c>
      <c r="F36" s="384">
        <f t="shared" si="3"/>
        <v>8.3951202647629133E-2</v>
      </c>
    </row>
    <row r="37" spans="1:6" x14ac:dyDescent="0.2">
      <c r="A37" s="519" t="s">
        <v>383</v>
      </c>
      <c r="B37" s="519"/>
      <c r="C37" s="519"/>
      <c r="D37" s="520"/>
      <c r="E37" s="158">
        <v>169.647793923856</v>
      </c>
      <c r="F37" s="384">
        <f t="shared" si="3"/>
        <v>3.3017611824871423E-2</v>
      </c>
    </row>
    <row r="38" spans="1:6" x14ac:dyDescent="0.2">
      <c r="A38" s="519" t="s">
        <v>387</v>
      </c>
      <c r="B38" s="519"/>
      <c r="C38" s="519"/>
      <c r="D38" s="520"/>
      <c r="E38" s="158">
        <v>0</v>
      </c>
      <c r="F38" s="384">
        <f t="shared" si="3"/>
        <v>0</v>
      </c>
    </row>
    <row r="39" spans="1:6" x14ac:dyDescent="0.2">
      <c r="A39" s="519" t="s">
        <v>388</v>
      </c>
      <c r="B39" s="519"/>
      <c r="C39" s="519"/>
      <c r="D39" s="520"/>
      <c r="E39" s="158">
        <v>20.654888680202902</v>
      </c>
      <c r="F39" s="384">
        <f t="shared" si="3"/>
        <v>4.0199467435159519E-3</v>
      </c>
    </row>
    <row r="40" spans="1:6" x14ac:dyDescent="0.2">
      <c r="A40" s="519" t="s">
        <v>389</v>
      </c>
      <c r="B40" s="519"/>
      <c r="C40" s="519"/>
      <c r="D40" s="520"/>
      <c r="E40" s="158">
        <v>81.776042834903805</v>
      </c>
      <c r="F40" s="384">
        <f t="shared" si="3"/>
        <v>1.5915618921097146E-2</v>
      </c>
    </row>
    <row r="41" spans="1:6" x14ac:dyDescent="0.2">
      <c r="A41" s="519" t="s">
        <v>376</v>
      </c>
      <c r="B41" s="519"/>
      <c r="C41" s="519"/>
      <c r="D41" s="520"/>
      <c r="E41" s="158">
        <v>-854.41088791074503</v>
      </c>
      <c r="F41" s="384">
        <f t="shared" si="3"/>
        <v>-0.16628926544510586</v>
      </c>
    </row>
    <row r="42" spans="1:6" x14ac:dyDescent="0.2">
      <c r="A42" s="519" t="s">
        <v>94</v>
      </c>
      <c r="B42" s="519"/>
      <c r="C42" s="519"/>
      <c r="D42" s="519"/>
      <c r="E42" s="161">
        <v>-5.3205167639702404</v>
      </c>
      <c r="F42" s="383">
        <f t="shared" si="3"/>
        <v>-1.0355027504768955E-3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2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0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182</v>
      </c>
    </row>
    <row r="2" spans="1:12" s="45" customFormat="1" ht="6" customHeight="1" x14ac:dyDescent="0.25"/>
    <row r="3" spans="1:12" s="45" customFormat="1" ht="24.75" customHeight="1" x14ac:dyDescent="0.25">
      <c r="A3" s="367" t="s">
        <v>190</v>
      </c>
      <c r="B3" s="56" t="s">
        <v>191</v>
      </c>
      <c r="D3" s="365"/>
      <c r="E3" s="365"/>
      <c r="F3" s="365"/>
      <c r="G3" s="366"/>
      <c r="H3" s="366"/>
      <c r="I3" s="366"/>
    </row>
    <row r="4" spans="1:12" s="45" customFormat="1" ht="24.75" customHeight="1" x14ac:dyDescent="0.25">
      <c r="A4" s="367" t="s">
        <v>118</v>
      </c>
      <c r="B4" s="56" t="s">
        <v>119</v>
      </c>
      <c r="D4" s="366"/>
      <c r="E4" s="366"/>
      <c r="F4" s="366"/>
      <c r="G4" s="366"/>
      <c r="H4" s="366"/>
      <c r="I4" s="366"/>
      <c r="J4" s="46"/>
    </row>
    <row r="5" spans="1:12" s="45" customFormat="1" ht="24.75" customHeight="1" x14ac:dyDescent="0.25">
      <c r="A5" s="367" t="s">
        <v>46</v>
      </c>
      <c r="B5" s="56" t="s">
        <v>130</v>
      </c>
      <c r="D5" s="366"/>
      <c r="E5" s="366"/>
      <c r="F5" s="366"/>
      <c r="G5" s="366"/>
      <c r="H5" s="366"/>
      <c r="I5" s="366"/>
      <c r="J5" s="46"/>
    </row>
    <row r="6" spans="1:12" s="45" customFormat="1" ht="24.75" customHeight="1" x14ac:dyDescent="0.25">
      <c r="A6" s="367" t="s">
        <v>7</v>
      </c>
      <c r="B6" s="56" t="s">
        <v>127</v>
      </c>
      <c r="D6" s="366"/>
      <c r="E6" s="366"/>
      <c r="F6" s="366"/>
      <c r="G6" s="366"/>
      <c r="H6" s="366"/>
      <c r="I6" s="366"/>
      <c r="J6" s="46"/>
    </row>
    <row r="7" spans="1:12" s="45" customFormat="1" ht="24.75" customHeight="1" x14ac:dyDescent="0.25">
      <c r="A7" s="367" t="s">
        <v>132</v>
      </c>
      <c r="B7" s="56" t="s">
        <v>133</v>
      </c>
      <c r="D7" s="366"/>
      <c r="E7" s="366"/>
      <c r="F7" s="366"/>
      <c r="G7" s="366"/>
      <c r="H7" s="366"/>
      <c r="I7" s="366"/>
      <c r="J7" s="46"/>
      <c r="K7" s="47"/>
    </row>
    <row r="8" spans="1:12" s="45" customFormat="1" ht="24.75" customHeight="1" x14ac:dyDescent="0.25">
      <c r="A8" s="367" t="s">
        <v>140</v>
      </c>
      <c r="B8" s="56" t="s">
        <v>141</v>
      </c>
      <c r="D8" s="366"/>
      <c r="E8" s="366"/>
      <c r="F8" s="366"/>
      <c r="G8" s="366"/>
      <c r="H8" s="366"/>
      <c r="I8" s="366"/>
      <c r="J8" s="48"/>
    </row>
    <row r="9" spans="1:12" s="45" customFormat="1" ht="24.75" customHeight="1" x14ac:dyDescent="0.25">
      <c r="A9" s="367" t="s">
        <v>144</v>
      </c>
      <c r="B9" s="56" t="s">
        <v>145</v>
      </c>
      <c r="D9" s="366"/>
      <c r="E9" s="366"/>
      <c r="F9" s="366"/>
      <c r="G9" s="366"/>
      <c r="H9" s="366"/>
      <c r="I9" s="366"/>
    </row>
    <row r="10" spans="1:12" s="45" customFormat="1" ht="24.75" customHeight="1" x14ac:dyDescent="0.25">
      <c r="A10" s="367" t="s">
        <v>146</v>
      </c>
      <c r="B10" s="56" t="s">
        <v>147</v>
      </c>
      <c r="D10" s="366"/>
      <c r="E10" s="366"/>
      <c r="F10" s="366"/>
      <c r="G10" s="366"/>
      <c r="H10" s="366"/>
      <c r="I10" s="366"/>
    </row>
    <row r="11" spans="1:12" s="45" customFormat="1" ht="24.75" customHeight="1" x14ac:dyDescent="0.25">
      <c r="A11" s="367" t="s">
        <v>177</v>
      </c>
      <c r="B11" s="56" t="s">
        <v>178</v>
      </c>
      <c r="D11" s="366"/>
      <c r="E11" s="366"/>
      <c r="F11" s="366"/>
      <c r="G11" s="366"/>
      <c r="H11" s="366"/>
      <c r="I11" s="366"/>
    </row>
    <row r="12" spans="1:12" s="45" customFormat="1" ht="24.75" customHeight="1" x14ac:dyDescent="0.25">
      <c r="A12" s="367" t="s">
        <v>120</v>
      </c>
      <c r="B12" s="56" t="s">
        <v>121</v>
      </c>
      <c r="D12" s="366"/>
      <c r="E12" s="366"/>
      <c r="F12" s="366"/>
      <c r="G12" s="366"/>
      <c r="H12" s="366"/>
      <c r="I12" s="366"/>
    </row>
    <row r="13" spans="1:12" s="45" customFormat="1" ht="24.75" customHeight="1" x14ac:dyDescent="0.25">
      <c r="A13" s="367" t="s">
        <v>122</v>
      </c>
      <c r="B13" s="56" t="s">
        <v>123</v>
      </c>
      <c r="D13" s="366"/>
      <c r="E13" s="366"/>
      <c r="F13" s="366"/>
      <c r="G13" s="366"/>
      <c r="H13" s="366"/>
      <c r="I13" s="366"/>
    </row>
    <row r="14" spans="1:12" s="45" customFormat="1" ht="24.75" customHeight="1" x14ac:dyDescent="0.25">
      <c r="A14" s="367" t="s">
        <v>136</v>
      </c>
      <c r="B14" s="56" t="s">
        <v>137</v>
      </c>
      <c r="D14" s="366"/>
      <c r="E14" s="366"/>
      <c r="F14" s="366"/>
      <c r="G14" s="366"/>
      <c r="H14" s="366"/>
      <c r="I14" s="366"/>
    </row>
    <row r="15" spans="1:12" s="45" customFormat="1" ht="24.75" customHeight="1" x14ac:dyDescent="0.25">
      <c r="A15" s="367" t="s">
        <v>134</v>
      </c>
      <c r="B15" s="56" t="s">
        <v>135</v>
      </c>
      <c r="D15" s="366"/>
      <c r="E15" s="366"/>
      <c r="F15" s="366"/>
      <c r="G15" s="366"/>
      <c r="H15" s="366"/>
      <c r="I15" s="366"/>
      <c r="K15" s="48"/>
      <c r="L15" s="48"/>
    </row>
    <row r="16" spans="1:12" s="45" customFormat="1" ht="24.75" customHeight="1" x14ac:dyDescent="0.25">
      <c r="A16" s="367" t="s">
        <v>22</v>
      </c>
      <c r="B16" s="56" t="s">
        <v>124</v>
      </c>
      <c r="D16" s="366"/>
      <c r="E16" s="366"/>
      <c r="F16" s="366"/>
      <c r="G16" s="366"/>
      <c r="H16" s="366"/>
      <c r="I16" s="366"/>
      <c r="K16" s="48"/>
      <c r="L16" s="48"/>
    </row>
    <row r="17" spans="1:12" s="45" customFormat="1" ht="24.75" customHeight="1" x14ac:dyDescent="0.25">
      <c r="A17" s="367" t="s">
        <v>44</v>
      </c>
      <c r="B17" s="56" t="s">
        <v>131</v>
      </c>
      <c r="D17" s="366"/>
      <c r="E17" s="366"/>
      <c r="F17" s="366"/>
      <c r="G17" s="366"/>
      <c r="H17" s="366"/>
      <c r="I17" s="366"/>
      <c r="K17" s="48"/>
      <c r="L17" s="48"/>
    </row>
    <row r="18" spans="1:12" s="45" customFormat="1" ht="24.75" customHeight="1" x14ac:dyDescent="0.25">
      <c r="A18" s="367" t="s">
        <v>138</v>
      </c>
      <c r="B18" s="56" t="s">
        <v>139</v>
      </c>
      <c r="D18" s="366"/>
      <c r="E18" s="366"/>
      <c r="F18" s="366"/>
      <c r="G18" s="366"/>
      <c r="H18" s="366"/>
      <c r="I18" s="366"/>
      <c r="K18" s="48"/>
      <c r="L18" s="48"/>
    </row>
    <row r="19" spans="1:12" s="45" customFormat="1" ht="24.75" customHeight="1" x14ac:dyDescent="0.25">
      <c r="A19" s="367" t="s">
        <v>125</v>
      </c>
      <c r="B19" s="56" t="s">
        <v>126</v>
      </c>
      <c r="D19" s="366"/>
      <c r="E19" s="366"/>
      <c r="F19" s="366"/>
      <c r="G19" s="366"/>
      <c r="H19" s="366"/>
      <c r="I19" s="366"/>
      <c r="K19" s="48"/>
      <c r="L19" s="48"/>
    </row>
    <row r="20" spans="1:12" s="45" customFormat="1" ht="24.75" customHeight="1" x14ac:dyDescent="0.25">
      <c r="A20" s="367" t="s">
        <v>150</v>
      </c>
      <c r="B20" s="56" t="s">
        <v>148</v>
      </c>
      <c r="D20" s="366"/>
      <c r="E20" s="366"/>
      <c r="F20" s="366"/>
      <c r="G20" s="366"/>
      <c r="H20" s="366"/>
      <c r="I20" s="366"/>
      <c r="K20" s="48"/>
      <c r="L20" s="48"/>
    </row>
    <row r="21" spans="1:12" s="45" customFormat="1" ht="24.75" customHeight="1" x14ac:dyDescent="0.25">
      <c r="A21" s="367" t="s">
        <v>142</v>
      </c>
      <c r="B21" s="56" t="s">
        <v>143</v>
      </c>
      <c r="D21" s="366"/>
      <c r="E21" s="366"/>
      <c r="F21" s="366"/>
      <c r="G21" s="366"/>
      <c r="H21" s="366"/>
      <c r="I21" s="366"/>
      <c r="K21" s="48"/>
      <c r="L21" s="48"/>
    </row>
    <row r="22" spans="1:12" s="45" customFormat="1" ht="24.75" customHeight="1" x14ac:dyDescent="0.25">
      <c r="A22" s="367" t="s">
        <v>128</v>
      </c>
      <c r="B22" s="56" t="s">
        <v>129</v>
      </c>
      <c r="D22" s="366"/>
      <c r="E22" s="366"/>
      <c r="F22" s="366"/>
      <c r="G22" s="366"/>
      <c r="H22" s="366"/>
      <c r="I22" s="366"/>
    </row>
    <row r="23" spans="1:12" s="45" customFormat="1" ht="24.75" customHeight="1" x14ac:dyDescent="0.25">
      <c r="A23" s="367" t="s">
        <v>151</v>
      </c>
      <c r="B23" s="56" t="s">
        <v>149</v>
      </c>
    </row>
    <row r="24" spans="1:12" s="45" customFormat="1" ht="24.75" customHeight="1" x14ac:dyDescent="0.25">
      <c r="A24" s="367"/>
      <c r="B24" s="56"/>
    </row>
    <row r="25" spans="1:12" s="45" customFormat="1" ht="24.75" customHeight="1" x14ac:dyDescent="0.25">
      <c r="A25" s="367"/>
      <c r="B25" s="56"/>
    </row>
    <row r="26" spans="1:12" s="45" customFormat="1" ht="24.75" customHeight="1" x14ac:dyDescent="0.25">
      <c r="A26" s="367"/>
      <c r="B26" s="56"/>
    </row>
    <row r="27" spans="1:12" s="45" customFormat="1" ht="24.75" customHeight="1" x14ac:dyDescent="0.25">
      <c r="A27" s="367"/>
      <c r="B27" s="56"/>
    </row>
    <row r="28" spans="1:12" s="45" customFormat="1" ht="24.75" customHeight="1" x14ac:dyDescent="0.25">
      <c r="A28" s="367"/>
      <c r="B28" s="56"/>
    </row>
    <row r="29" spans="1:12" s="45" customFormat="1" ht="24.75" customHeight="1" x14ac:dyDescent="0.25">
      <c r="A29" s="367"/>
      <c r="B29" s="56"/>
    </row>
    <row r="30" spans="1:12" s="45" customFormat="1" ht="24.75" customHeight="1" x14ac:dyDescent="0.25">
      <c r="A30" s="367"/>
      <c r="B30" s="56"/>
    </row>
    <row r="31" spans="1:12" s="45" customFormat="1" ht="24.75" customHeight="1" x14ac:dyDescent="0.25">
      <c r="A31" s="367"/>
      <c r="B31" s="56"/>
    </row>
    <row r="32" spans="1:12" s="45" customFormat="1" ht="24.75" customHeight="1" x14ac:dyDescent="0.25">
      <c r="A32" s="367"/>
      <c r="B32" s="56"/>
    </row>
    <row r="33" spans="1:10" s="45" customFormat="1" ht="24.75" customHeight="1" x14ac:dyDescent="0.25">
      <c r="A33" s="367"/>
      <c r="B33" s="56"/>
    </row>
    <row r="34" spans="1:10" s="45" customFormat="1" ht="22.5" customHeight="1" x14ac:dyDescent="0.25">
      <c r="A34" s="367"/>
      <c r="B34" s="56"/>
    </row>
    <row r="35" spans="1:10" s="45" customFormat="1" ht="15" x14ac:dyDescent="0.25">
      <c r="A35" s="46" t="s">
        <v>275</v>
      </c>
    </row>
    <row r="36" spans="1:10" s="56" customFormat="1" ht="24.75" customHeight="1" x14ac:dyDescent="0.2">
      <c r="A36" s="369" t="s">
        <v>276</v>
      </c>
    </row>
    <row r="37" spans="1:10" s="45" customFormat="1" ht="15" x14ac:dyDescent="0.25">
      <c r="A37" s="46" t="s">
        <v>195</v>
      </c>
    </row>
    <row r="38" spans="1:10" s="56" customFormat="1" ht="24.75" customHeight="1" x14ac:dyDescent="0.2">
      <c r="A38" s="369" t="s">
        <v>196</v>
      </c>
    </row>
    <row r="39" spans="1:10" s="45" customFormat="1" ht="15" x14ac:dyDescent="0.25">
      <c r="A39" s="46" t="s">
        <v>153</v>
      </c>
    </row>
    <row r="40" spans="1:10" s="56" customFormat="1" ht="39.75" customHeight="1" x14ac:dyDescent="0.2">
      <c r="A40" s="448" t="s">
        <v>420</v>
      </c>
      <c r="B40" s="448"/>
      <c r="C40" s="448"/>
      <c r="D40" s="448"/>
      <c r="E40" s="448"/>
      <c r="F40" s="448"/>
      <c r="G40" s="448"/>
      <c r="H40" s="448"/>
      <c r="I40" s="448"/>
      <c r="J40" s="448"/>
    </row>
    <row r="41" spans="1:10" s="45" customFormat="1" ht="15" x14ac:dyDescent="0.25">
      <c r="A41" s="46" t="s">
        <v>174</v>
      </c>
    </row>
    <row r="42" spans="1:10" s="56" customFormat="1" ht="24.75" customHeight="1" x14ac:dyDescent="0.2">
      <c r="A42" s="369" t="s">
        <v>193</v>
      </c>
      <c r="B42" s="368"/>
    </row>
    <row r="43" spans="1:10" s="45" customFormat="1" ht="15" x14ac:dyDescent="0.25">
      <c r="A43" s="46" t="s">
        <v>360</v>
      </c>
    </row>
    <row r="44" spans="1:10" s="56" customFormat="1" ht="54.75" customHeight="1" x14ac:dyDescent="0.2">
      <c r="A44" s="447" t="s">
        <v>372</v>
      </c>
      <c r="B44" s="447"/>
      <c r="C44" s="447"/>
      <c r="D44" s="447"/>
      <c r="E44" s="447"/>
      <c r="F44" s="447"/>
      <c r="G44" s="447"/>
      <c r="H44" s="447"/>
      <c r="I44" s="447"/>
      <c r="J44" s="447"/>
    </row>
    <row r="45" spans="1:10" s="45" customFormat="1" ht="15" x14ac:dyDescent="0.25">
      <c r="A45" s="46" t="s">
        <v>365</v>
      </c>
    </row>
    <row r="46" spans="1:10" s="56" customFormat="1" ht="24.75" customHeight="1" x14ac:dyDescent="0.2">
      <c r="A46" s="369" t="s">
        <v>370</v>
      </c>
    </row>
    <row r="47" spans="1:10" s="45" customFormat="1" ht="18" x14ac:dyDescent="0.35">
      <c r="A47" s="46" t="s">
        <v>361</v>
      </c>
    </row>
    <row r="48" spans="1:10" s="45" customFormat="1" ht="69.75" customHeight="1" x14ac:dyDescent="0.25">
      <c r="A48" s="447" t="s">
        <v>422</v>
      </c>
      <c r="B48" s="447"/>
      <c r="C48" s="447"/>
      <c r="D48" s="447"/>
      <c r="E48" s="447"/>
      <c r="F48" s="447"/>
      <c r="G48" s="447"/>
      <c r="H48" s="447"/>
      <c r="I48" s="447"/>
      <c r="J48" s="447"/>
    </row>
    <row r="49" spans="1:10" s="45" customFormat="1" ht="18" x14ac:dyDescent="0.35">
      <c r="A49" s="46" t="s">
        <v>362</v>
      </c>
    </row>
    <row r="50" spans="1:10" s="56" customFormat="1" ht="24.75" customHeight="1" x14ac:dyDescent="0.2">
      <c r="A50" s="369" t="s">
        <v>367</v>
      </c>
    </row>
    <row r="51" spans="1:10" s="45" customFormat="1" ht="15" x14ac:dyDescent="0.25">
      <c r="A51" s="46" t="s">
        <v>363</v>
      </c>
    </row>
    <row r="52" spans="1:10" s="56" customFormat="1" ht="24.75" customHeight="1" x14ac:dyDescent="0.2">
      <c r="A52" s="369" t="s">
        <v>368</v>
      </c>
    </row>
    <row r="53" spans="1:10" s="45" customFormat="1" ht="15" x14ac:dyDescent="0.25">
      <c r="A53" s="46" t="s">
        <v>364</v>
      </c>
    </row>
    <row r="54" spans="1:10" s="56" customFormat="1" ht="24.75" customHeight="1" x14ac:dyDescent="0.2">
      <c r="A54" s="369" t="s">
        <v>369</v>
      </c>
    </row>
    <row r="55" spans="1:10" s="45" customFormat="1" ht="15" x14ac:dyDescent="0.25">
      <c r="A55" s="46" t="s">
        <v>152</v>
      </c>
    </row>
    <row r="56" spans="1:10" s="56" customFormat="1" ht="24.75" customHeight="1" x14ac:dyDescent="0.2">
      <c r="A56" s="369" t="s">
        <v>192</v>
      </c>
    </row>
    <row r="57" spans="1:10" s="45" customFormat="1" ht="15" x14ac:dyDescent="0.25">
      <c r="A57" s="46" t="s">
        <v>366</v>
      </c>
    </row>
    <row r="58" spans="1:10" s="56" customFormat="1" ht="24.75" customHeight="1" x14ac:dyDescent="0.2">
      <c r="A58" s="369" t="s">
        <v>371</v>
      </c>
    </row>
    <row r="59" spans="1:10" s="45" customFormat="1" ht="15" x14ac:dyDescent="0.25">
      <c r="A59" s="46" t="s">
        <v>197</v>
      </c>
    </row>
    <row r="60" spans="1:10" s="45" customFormat="1" ht="39.75" customHeight="1" x14ac:dyDescent="0.25">
      <c r="A60" s="447" t="s">
        <v>253</v>
      </c>
      <c r="B60" s="447"/>
      <c r="C60" s="447"/>
      <c r="D60" s="447"/>
      <c r="E60" s="447"/>
      <c r="F60" s="447"/>
      <c r="G60" s="447"/>
      <c r="H60" s="447"/>
      <c r="I60" s="447"/>
      <c r="J60" s="447"/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438</v>
      </c>
      <c r="B1" s="175"/>
      <c r="N1" s="62"/>
      <c r="O1" s="129" t="str">
        <f>Titulní!A35</f>
        <v>II.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376</v>
      </c>
      <c r="K3" s="373" t="s">
        <v>94</v>
      </c>
      <c r="L3" s="373" t="s">
        <v>211</v>
      </c>
      <c r="M3" s="373" t="s">
        <v>354</v>
      </c>
      <c r="N3" s="373" t="s">
        <v>374</v>
      </c>
      <c r="O3" s="373" t="s">
        <v>375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377</v>
      </c>
      <c r="Q4" s="379" t="s">
        <v>378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3031.9057073215599</v>
      </c>
      <c r="C5" s="376">
        <v>2560.8963248134401</v>
      </c>
      <c r="D5" s="376">
        <v>420.02097195019098</v>
      </c>
      <c r="E5" s="376">
        <v>358.81573174718397</v>
      </c>
      <c r="F5" s="376">
        <v>125.299332527331</v>
      </c>
      <c r="G5" s="376">
        <v>0</v>
      </c>
      <c r="H5" s="376">
        <v>0</v>
      </c>
      <c r="I5" s="376">
        <v>22.496619750674601</v>
      </c>
      <c r="J5" s="376">
        <v>-1347.69864224513</v>
      </c>
      <c r="K5" s="376">
        <v>0</v>
      </c>
      <c r="L5" s="376">
        <v>-421.46028895313202</v>
      </c>
      <c r="M5" s="376">
        <v>5171.7360458652402</v>
      </c>
      <c r="N5" s="376">
        <v>4750.2757569121104</v>
      </c>
      <c r="O5" s="376">
        <f>M5</f>
        <v>5171.7360458652402</v>
      </c>
      <c r="P5" s="26">
        <f t="shared" ref="P5:P28" si="0">IF(J5&lt;0,0,J5)</f>
        <v>0</v>
      </c>
      <c r="Q5" s="26">
        <f t="shared" ref="Q5:Q28" si="1">IF(J5&lt;0,J5,0)</f>
        <v>-1347.69864224513</v>
      </c>
    </row>
    <row r="6" spans="1:27" ht="12.6" customHeight="1" x14ac:dyDescent="0.2">
      <c r="A6" s="253">
        <v>4.1666666666666664E-2</v>
      </c>
      <c r="B6" s="254">
        <v>3041.9287180765</v>
      </c>
      <c r="C6" s="255">
        <v>2430.81614256995</v>
      </c>
      <c r="D6" s="255">
        <v>218.219983469939</v>
      </c>
      <c r="E6" s="255">
        <v>357.16758176918802</v>
      </c>
      <c r="F6" s="255">
        <v>122.60358273352</v>
      </c>
      <c r="G6" s="255">
        <v>60.9603256272907</v>
      </c>
      <c r="H6" s="255">
        <v>0</v>
      </c>
      <c r="I6" s="255">
        <v>21.3362265933774</v>
      </c>
      <c r="J6" s="255">
        <v>-1230.3815797638399</v>
      </c>
      <c r="K6" s="255">
        <v>0</v>
      </c>
      <c r="L6" s="255">
        <v>-408.95888744980402</v>
      </c>
      <c r="M6" s="256">
        <v>5022.6509810759298</v>
      </c>
      <c r="N6" s="255">
        <v>4613.6920936261304</v>
      </c>
      <c r="O6" s="256">
        <f t="shared" ref="O6:O28" si="2">M6</f>
        <v>5022.6509810759298</v>
      </c>
      <c r="P6" s="26">
        <f t="shared" si="0"/>
        <v>0</v>
      </c>
      <c r="Q6" s="26">
        <f t="shared" si="1"/>
        <v>-1230.3815797638399</v>
      </c>
    </row>
    <row r="7" spans="1:27" ht="12.6" customHeight="1" x14ac:dyDescent="0.2">
      <c r="A7" s="253">
        <v>8.3333333333333301E-2</v>
      </c>
      <c r="B7" s="254">
        <v>3042.9658722580102</v>
      </c>
      <c r="C7" s="255">
        <v>2383.4126205307798</v>
      </c>
      <c r="D7" s="255">
        <v>217.67535694318599</v>
      </c>
      <c r="E7" s="255">
        <v>354.75558253181202</v>
      </c>
      <c r="F7" s="255">
        <v>124.762143705238</v>
      </c>
      <c r="G7" s="255">
        <v>0</v>
      </c>
      <c r="H7" s="255">
        <v>0</v>
      </c>
      <c r="I7" s="255">
        <v>20.843372075181101</v>
      </c>
      <c r="J7" s="255">
        <v>-1113.1331204992</v>
      </c>
      <c r="K7" s="255">
        <v>0</v>
      </c>
      <c r="L7" s="255">
        <v>-403.90942122691598</v>
      </c>
      <c r="M7" s="256">
        <v>5031.2818275449999</v>
      </c>
      <c r="N7" s="255">
        <v>4627.3724063180798</v>
      </c>
      <c r="O7" s="256">
        <f t="shared" si="2"/>
        <v>5031.2818275449999</v>
      </c>
      <c r="P7" s="26">
        <f t="shared" si="0"/>
        <v>0</v>
      </c>
      <c r="Q7" s="26">
        <f t="shared" si="1"/>
        <v>-1113.1331204992</v>
      </c>
    </row>
    <row r="8" spans="1:27" ht="12.6" customHeight="1" x14ac:dyDescent="0.2">
      <c r="A8" s="253">
        <v>0.125</v>
      </c>
      <c r="B8" s="254">
        <v>3041.8686884203398</v>
      </c>
      <c r="C8" s="255">
        <v>2364.6132056101201</v>
      </c>
      <c r="D8" s="255">
        <v>216.68634172089</v>
      </c>
      <c r="E8" s="255">
        <v>355.84456215967799</v>
      </c>
      <c r="F8" s="255">
        <v>123.38041891114101</v>
      </c>
      <c r="G8" s="255">
        <v>0</v>
      </c>
      <c r="H8" s="255">
        <v>0</v>
      </c>
      <c r="I8" s="255">
        <v>18.827241996386899</v>
      </c>
      <c r="J8" s="255">
        <v>-1064.99843092385</v>
      </c>
      <c r="K8" s="255">
        <v>0</v>
      </c>
      <c r="L8" s="255">
        <v>-402.21915982897002</v>
      </c>
      <c r="M8" s="256">
        <v>5056.2220278946997</v>
      </c>
      <c r="N8" s="255">
        <v>4654.0028680657297</v>
      </c>
      <c r="O8" s="256">
        <f t="shared" si="2"/>
        <v>5056.2220278946997</v>
      </c>
      <c r="P8" s="26">
        <f t="shared" si="0"/>
        <v>0</v>
      </c>
      <c r="Q8" s="26">
        <f t="shared" si="1"/>
        <v>-1064.99843092385</v>
      </c>
    </row>
    <row r="9" spans="1:27" ht="12.6" customHeight="1" x14ac:dyDescent="0.2">
      <c r="A9" s="253">
        <v>0.16666666666666699</v>
      </c>
      <c r="B9" s="254">
        <v>3046.32577844054</v>
      </c>
      <c r="C9" s="255">
        <v>2363.81994213086</v>
      </c>
      <c r="D9" s="255">
        <v>214.444348892497</v>
      </c>
      <c r="E9" s="255">
        <v>355.59057323029498</v>
      </c>
      <c r="F9" s="255">
        <v>121.072781811222</v>
      </c>
      <c r="G9" s="255">
        <v>0</v>
      </c>
      <c r="H9" s="255">
        <v>4.1980715963597399</v>
      </c>
      <c r="I9" s="255">
        <v>18.0548134379125</v>
      </c>
      <c r="J9" s="255">
        <v>-1091.1827928171101</v>
      </c>
      <c r="K9" s="255">
        <v>0</v>
      </c>
      <c r="L9" s="255">
        <v>-402.35684288460499</v>
      </c>
      <c r="M9" s="256">
        <v>5032.3235167225803</v>
      </c>
      <c r="N9" s="255">
        <v>4629.9666738379701</v>
      </c>
      <c r="O9" s="256">
        <f t="shared" si="2"/>
        <v>5032.3235167225803</v>
      </c>
      <c r="P9" s="26">
        <f t="shared" si="0"/>
        <v>0</v>
      </c>
      <c r="Q9" s="26">
        <f t="shared" si="1"/>
        <v>-1091.1827928171101</v>
      </c>
    </row>
    <row r="10" spans="1:27" ht="12.6" customHeight="1" x14ac:dyDescent="0.2">
      <c r="A10" s="253">
        <v>0.20833333333333301</v>
      </c>
      <c r="B10" s="254">
        <v>3047.4612695523601</v>
      </c>
      <c r="C10" s="255">
        <v>2316.68903891217</v>
      </c>
      <c r="D10" s="255">
        <v>207.44104901243199</v>
      </c>
      <c r="E10" s="255">
        <v>355.72279856513597</v>
      </c>
      <c r="F10" s="255">
        <v>117.737864256554</v>
      </c>
      <c r="G10" s="255">
        <v>0</v>
      </c>
      <c r="H10" s="255">
        <v>12.0250357502492</v>
      </c>
      <c r="I10" s="255">
        <v>20.292036385390698</v>
      </c>
      <c r="J10" s="255">
        <v>-1227.9514610521001</v>
      </c>
      <c r="K10" s="255">
        <v>0</v>
      </c>
      <c r="L10" s="255">
        <v>-398.272517953933</v>
      </c>
      <c r="M10" s="256">
        <v>4849.4176313821799</v>
      </c>
      <c r="N10" s="255">
        <v>4451.1451134282497</v>
      </c>
      <c r="O10" s="256">
        <f t="shared" si="2"/>
        <v>4849.4176313821799</v>
      </c>
      <c r="P10" s="26">
        <f t="shared" si="0"/>
        <v>0</v>
      </c>
      <c r="Q10" s="26">
        <f t="shared" si="1"/>
        <v>-1227.9514610521001</v>
      </c>
    </row>
    <row r="11" spans="1:27" ht="12.6" customHeight="1" x14ac:dyDescent="0.2">
      <c r="A11" s="253">
        <v>0.25</v>
      </c>
      <c r="B11" s="254">
        <v>3051.45316026911</v>
      </c>
      <c r="C11" s="255">
        <v>2302.4185767928102</v>
      </c>
      <c r="D11" s="255">
        <v>201.95969546934401</v>
      </c>
      <c r="E11" s="255">
        <v>385.60584207231</v>
      </c>
      <c r="F11" s="255">
        <v>121.017408153437</v>
      </c>
      <c r="G11" s="255">
        <v>0</v>
      </c>
      <c r="H11" s="255">
        <v>79.161624138804996</v>
      </c>
      <c r="I11" s="255">
        <v>24.1135613969319</v>
      </c>
      <c r="J11" s="255">
        <v>-1260.50450517896</v>
      </c>
      <c r="K11" s="255">
        <v>0</v>
      </c>
      <c r="L11" s="255">
        <v>-399.77604585940702</v>
      </c>
      <c r="M11" s="256">
        <v>4905.2253631137901</v>
      </c>
      <c r="N11" s="255">
        <v>4505.4493172543898</v>
      </c>
      <c r="O11" s="256">
        <f t="shared" si="2"/>
        <v>4905.2253631137901</v>
      </c>
      <c r="P11" s="26">
        <f t="shared" si="0"/>
        <v>0</v>
      </c>
      <c r="Q11" s="26">
        <f t="shared" si="1"/>
        <v>-1260.50450517896</v>
      </c>
    </row>
    <row r="12" spans="1:27" ht="12.6" customHeight="1" x14ac:dyDescent="0.2">
      <c r="A12" s="253">
        <v>0.29166666666666702</v>
      </c>
      <c r="B12" s="254">
        <v>3052.5453450278601</v>
      </c>
      <c r="C12" s="255">
        <v>2378.2414872617801</v>
      </c>
      <c r="D12" s="255">
        <v>215.79088010826399</v>
      </c>
      <c r="E12" s="255">
        <v>385.31139147065898</v>
      </c>
      <c r="F12" s="255">
        <v>140.79019237213899</v>
      </c>
      <c r="G12" s="255">
        <v>0</v>
      </c>
      <c r="H12" s="255">
        <v>242.49590635852999</v>
      </c>
      <c r="I12" s="255">
        <v>20.875312831841601</v>
      </c>
      <c r="J12" s="255">
        <v>-1163.54382686295</v>
      </c>
      <c r="K12" s="255">
        <v>0</v>
      </c>
      <c r="L12" s="255">
        <v>-408.12618535056203</v>
      </c>
      <c r="M12" s="256">
        <v>5272.5066885681199</v>
      </c>
      <c r="N12" s="255">
        <v>4864.3805032175596</v>
      </c>
      <c r="O12" s="256">
        <f t="shared" si="2"/>
        <v>5272.5066885681199</v>
      </c>
      <c r="P12" s="26">
        <f t="shared" si="0"/>
        <v>0</v>
      </c>
      <c r="Q12" s="26">
        <f t="shared" si="1"/>
        <v>-1163.54382686295</v>
      </c>
    </row>
    <row r="13" spans="1:27" ht="12.6" customHeight="1" x14ac:dyDescent="0.2">
      <c r="A13" s="253">
        <v>0.33333333333333298</v>
      </c>
      <c r="B13" s="254">
        <v>3049.99081162826</v>
      </c>
      <c r="C13" s="255">
        <v>2421.5605900829901</v>
      </c>
      <c r="D13" s="255">
        <v>218.64098465527999</v>
      </c>
      <c r="E13" s="255">
        <v>394.27822428850101</v>
      </c>
      <c r="F13" s="255">
        <v>129.74583675744501</v>
      </c>
      <c r="G13" s="255">
        <v>0</v>
      </c>
      <c r="H13" s="255">
        <v>492.150066798164</v>
      </c>
      <c r="I13" s="255">
        <v>16.984117402277199</v>
      </c>
      <c r="J13" s="255">
        <v>-1022.22929226106</v>
      </c>
      <c r="K13" s="255">
        <v>0</v>
      </c>
      <c r="L13" s="255">
        <v>-414.33638668235398</v>
      </c>
      <c r="M13" s="256">
        <v>5701.1213393518601</v>
      </c>
      <c r="N13" s="255">
        <v>5286.7849526695099</v>
      </c>
      <c r="O13" s="256">
        <f t="shared" si="2"/>
        <v>5701.1213393518601</v>
      </c>
      <c r="P13" s="26">
        <f t="shared" si="0"/>
        <v>0</v>
      </c>
      <c r="Q13" s="26">
        <f t="shared" si="1"/>
        <v>-1022.22929226106</v>
      </c>
    </row>
    <row r="14" spans="1:27" ht="12.6" customHeight="1" x14ac:dyDescent="0.2">
      <c r="A14" s="253">
        <v>0.375</v>
      </c>
      <c r="B14" s="254">
        <v>3044.0313762649298</v>
      </c>
      <c r="C14" s="255">
        <v>2419.2424622918502</v>
      </c>
      <c r="D14" s="255">
        <v>217.94265927094699</v>
      </c>
      <c r="E14" s="255">
        <v>389.60732161596098</v>
      </c>
      <c r="F14" s="255">
        <v>129.89518831517699</v>
      </c>
      <c r="G14" s="255">
        <v>0</v>
      </c>
      <c r="H14" s="255">
        <v>792.12488082966195</v>
      </c>
      <c r="I14" s="255">
        <v>16.149699725864501</v>
      </c>
      <c r="J14" s="255">
        <v>-898.82019415733498</v>
      </c>
      <c r="K14" s="255">
        <v>0</v>
      </c>
      <c r="L14" s="255">
        <v>-415.97240242373499</v>
      </c>
      <c r="M14" s="256">
        <v>6110.1733941570501</v>
      </c>
      <c r="N14" s="255">
        <v>5694.2009917333198</v>
      </c>
      <c r="O14" s="256">
        <f t="shared" si="2"/>
        <v>6110.1733941570501</v>
      </c>
      <c r="P14" s="26">
        <f t="shared" si="0"/>
        <v>0</v>
      </c>
      <c r="Q14" s="26">
        <f t="shared" si="1"/>
        <v>-898.82019415733498</v>
      </c>
    </row>
    <row r="15" spans="1:27" ht="12.6" customHeight="1" x14ac:dyDescent="0.2">
      <c r="A15" s="253">
        <v>0.41666666666666702</v>
      </c>
      <c r="B15" s="254">
        <v>3037.93184863538</v>
      </c>
      <c r="C15" s="255">
        <v>2374.1883425958699</v>
      </c>
      <c r="D15" s="255">
        <v>213.27991854899099</v>
      </c>
      <c r="E15" s="255">
        <v>365.62082735754501</v>
      </c>
      <c r="F15" s="255">
        <v>115.453969826254</v>
      </c>
      <c r="G15" s="255">
        <v>0</v>
      </c>
      <c r="H15" s="255">
        <v>996.03304408717202</v>
      </c>
      <c r="I15" s="255">
        <v>21.209115171694201</v>
      </c>
      <c r="J15" s="255">
        <v>-650.81331325751103</v>
      </c>
      <c r="K15" s="255">
        <v>0</v>
      </c>
      <c r="L15" s="255">
        <v>-411.68037638891701</v>
      </c>
      <c r="M15" s="256">
        <v>6472.9037529653997</v>
      </c>
      <c r="N15" s="255">
        <v>6061.2233765764804</v>
      </c>
      <c r="O15" s="256">
        <f t="shared" si="2"/>
        <v>6472.9037529653997</v>
      </c>
      <c r="P15" s="26">
        <f t="shared" si="0"/>
        <v>0</v>
      </c>
      <c r="Q15" s="26">
        <f t="shared" si="1"/>
        <v>-650.81331325751103</v>
      </c>
    </row>
    <row r="16" spans="1:27" ht="12.6" customHeight="1" x14ac:dyDescent="0.2">
      <c r="A16" s="253">
        <v>0.45833333333333298</v>
      </c>
      <c r="B16" s="254">
        <v>3031.70061074572</v>
      </c>
      <c r="C16" s="255">
        <v>2391.00654571104</v>
      </c>
      <c r="D16" s="255">
        <v>215.06248528645699</v>
      </c>
      <c r="E16" s="255">
        <v>360.96301054158698</v>
      </c>
      <c r="F16" s="255">
        <v>247.86969116423001</v>
      </c>
      <c r="G16" s="255">
        <v>0</v>
      </c>
      <c r="H16" s="255">
        <v>1033.81372448874</v>
      </c>
      <c r="I16" s="255">
        <v>34.124772279540998</v>
      </c>
      <c r="J16" s="255">
        <v>-639.76293651321703</v>
      </c>
      <c r="K16" s="255">
        <v>0</v>
      </c>
      <c r="L16" s="255">
        <v>-414.20112819773698</v>
      </c>
      <c r="M16" s="256">
        <v>6674.7779037041</v>
      </c>
      <c r="N16" s="255">
        <v>6260.5767755063598</v>
      </c>
      <c r="O16" s="256">
        <f t="shared" si="2"/>
        <v>6674.7779037041</v>
      </c>
      <c r="P16" s="26">
        <f t="shared" si="0"/>
        <v>0</v>
      </c>
      <c r="Q16" s="26">
        <f t="shared" si="1"/>
        <v>-639.76293651321703</v>
      </c>
    </row>
    <row r="17" spans="1:17" ht="12.6" customHeight="1" x14ac:dyDescent="0.2">
      <c r="A17" s="253">
        <v>0.5</v>
      </c>
      <c r="B17" s="254">
        <v>3023.8736123142298</v>
      </c>
      <c r="C17" s="255">
        <v>2396.7182855019</v>
      </c>
      <c r="D17" s="255">
        <v>218.468908713275</v>
      </c>
      <c r="E17" s="255">
        <v>359.94864691859902</v>
      </c>
      <c r="F17" s="255">
        <v>235.498034902477</v>
      </c>
      <c r="G17" s="255">
        <v>0</v>
      </c>
      <c r="H17" s="255">
        <v>935.01958203116396</v>
      </c>
      <c r="I17" s="255">
        <v>43.144132787990202</v>
      </c>
      <c r="J17" s="255">
        <v>-607.90838917280701</v>
      </c>
      <c r="K17" s="255">
        <v>-112.381451576854</v>
      </c>
      <c r="L17" s="255">
        <v>-413.42951673593501</v>
      </c>
      <c r="M17" s="256">
        <v>6492.3813624199802</v>
      </c>
      <c r="N17" s="255">
        <v>6078.9518456840397</v>
      </c>
      <c r="O17" s="256">
        <f t="shared" si="2"/>
        <v>6492.3813624199802</v>
      </c>
      <c r="P17" s="26">
        <f t="shared" si="0"/>
        <v>0</v>
      </c>
      <c r="Q17" s="26">
        <f t="shared" si="1"/>
        <v>-607.90838917280701</v>
      </c>
    </row>
    <row r="18" spans="1:17" ht="12.6" customHeight="1" x14ac:dyDescent="0.2">
      <c r="A18" s="253">
        <v>0.54166666666666696</v>
      </c>
      <c r="B18" s="254">
        <v>3021.6525964543498</v>
      </c>
      <c r="C18" s="255">
        <v>2388.1168723742699</v>
      </c>
      <c r="D18" s="255">
        <v>223.23689947664801</v>
      </c>
      <c r="E18" s="255">
        <v>374.92593959963199</v>
      </c>
      <c r="F18" s="255">
        <v>115.62357532623101</v>
      </c>
      <c r="G18" s="255">
        <v>0</v>
      </c>
      <c r="H18" s="255">
        <v>664.08247166351305</v>
      </c>
      <c r="I18" s="255">
        <v>51.350797392905498</v>
      </c>
      <c r="J18" s="255">
        <v>621.84777760653606</v>
      </c>
      <c r="K18" s="255">
        <v>-1054.55308928614</v>
      </c>
      <c r="L18" s="255">
        <v>-410.367672041162</v>
      </c>
      <c r="M18" s="256">
        <v>6406.28384060794</v>
      </c>
      <c r="N18" s="255">
        <v>5995.9161685667796</v>
      </c>
      <c r="O18" s="256">
        <f t="shared" si="2"/>
        <v>6406.28384060794</v>
      </c>
      <c r="P18" s="26">
        <f t="shared" si="0"/>
        <v>621.84777760653606</v>
      </c>
      <c r="Q18" s="26">
        <f t="shared" si="1"/>
        <v>0</v>
      </c>
    </row>
    <row r="19" spans="1:17" ht="12.6" customHeight="1" x14ac:dyDescent="0.2">
      <c r="A19" s="253">
        <v>0.58333333333333304</v>
      </c>
      <c r="B19" s="254">
        <v>3025.2709444327302</v>
      </c>
      <c r="C19" s="255">
        <v>2427.5934097518998</v>
      </c>
      <c r="D19" s="255">
        <v>224.47651144377301</v>
      </c>
      <c r="E19" s="255">
        <v>374.51457831318402</v>
      </c>
      <c r="F19" s="255">
        <v>114.157286105003</v>
      </c>
      <c r="G19" s="255">
        <v>0</v>
      </c>
      <c r="H19" s="255">
        <v>487.12214663233902</v>
      </c>
      <c r="I19" s="255">
        <v>50.199643376227399</v>
      </c>
      <c r="J19" s="255">
        <v>593.59351741853902</v>
      </c>
      <c r="K19" s="255">
        <v>-1030.9930651227401</v>
      </c>
      <c r="L19" s="255">
        <v>-412.52404006923598</v>
      </c>
      <c r="M19" s="256">
        <v>6265.9349723509504</v>
      </c>
      <c r="N19" s="255">
        <v>5853.4109322817203</v>
      </c>
      <c r="O19" s="256">
        <f t="shared" si="2"/>
        <v>6265.9349723509504</v>
      </c>
      <c r="P19" s="26">
        <f t="shared" si="0"/>
        <v>593.59351741853902</v>
      </c>
      <c r="Q19" s="26">
        <f t="shared" si="1"/>
        <v>0</v>
      </c>
    </row>
    <row r="20" spans="1:17" ht="12.6" customHeight="1" x14ac:dyDescent="0.2">
      <c r="A20" s="253">
        <v>0.625</v>
      </c>
      <c r="B20" s="254">
        <v>3026.2663839874399</v>
      </c>
      <c r="C20" s="255">
        <v>2320.0803560639602</v>
      </c>
      <c r="D20" s="255">
        <v>217.81067948109899</v>
      </c>
      <c r="E20" s="255">
        <v>365.25011664640198</v>
      </c>
      <c r="F20" s="255">
        <v>115.247994045849</v>
      </c>
      <c r="G20" s="255">
        <v>0</v>
      </c>
      <c r="H20" s="255">
        <v>394.06960843307297</v>
      </c>
      <c r="I20" s="255">
        <v>51.281762406631998</v>
      </c>
      <c r="J20" s="255">
        <v>748.10698123631005</v>
      </c>
      <c r="K20" s="255">
        <v>-1007.00163260785</v>
      </c>
      <c r="L20" s="255">
        <v>-401.70038094329698</v>
      </c>
      <c r="M20" s="256">
        <v>6231.1122496929102</v>
      </c>
      <c r="N20" s="255">
        <v>5829.4118687496202</v>
      </c>
      <c r="O20" s="256">
        <f t="shared" si="2"/>
        <v>6231.1122496929102</v>
      </c>
      <c r="P20" s="26">
        <f t="shared" si="0"/>
        <v>748.10698123631005</v>
      </c>
      <c r="Q20" s="26">
        <f t="shared" si="1"/>
        <v>0</v>
      </c>
    </row>
    <row r="21" spans="1:17" ht="12.6" customHeight="1" x14ac:dyDescent="0.2">
      <c r="A21" s="253">
        <v>0.66666666666666696</v>
      </c>
      <c r="B21" s="254">
        <v>3024.9807943097499</v>
      </c>
      <c r="C21" s="255">
        <v>2306.3575051376602</v>
      </c>
      <c r="D21" s="255">
        <v>215.88443677695699</v>
      </c>
      <c r="E21" s="255">
        <v>359.63324389899299</v>
      </c>
      <c r="F21" s="255">
        <v>116.311464708645</v>
      </c>
      <c r="G21" s="255">
        <v>0</v>
      </c>
      <c r="H21" s="255">
        <v>333.71719214203102</v>
      </c>
      <c r="I21" s="255">
        <v>52.963412234792301</v>
      </c>
      <c r="J21" s="255">
        <v>893.70336804971805</v>
      </c>
      <c r="K21" s="255">
        <v>-1097.39079959536</v>
      </c>
      <c r="L21" s="255">
        <v>-399.56358635993502</v>
      </c>
      <c r="M21" s="256">
        <v>6206.1606176631803</v>
      </c>
      <c r="N21" s="255">
        <v>5806.5970313032503</v>
      </c>
      <c r="O21" s="256">
        <f t="shared" si="2"/>
        <v>6206.1606176631803</v>
      </c>
      <c r="P21" s="26">
        <f t="shared" si="0"/>
        <v>893.70336804971805</v>
      </c>
      <c r="Q21" s="26">
        <f t="shared" si="1"/>
        <v>0</v>
      </c>
    </row>
    <row r="22" spans="1:17" ht="12.6" customHeight="1" x14ac:dyDescent="0.2">
      <c r="A22" s="253">
        <v>0.70833333333333304</v>
      </c>
      <c r="B22" s="254">
        <v>3023.6284946106498</v>
      </c>
      <c r="C22" s="255">
        <v>2329.40940996175</v>
      </c>
      <c r="D22" s="255">
        <v>217.00543280877599</v>
      </c>
      <c r="E22" s="255">
        <v>363.532243313903</v>
      </c>
      <c r="F22" s="255">
        <v>125.04667879287901</v>
      </c>
      <c r="G22" s="255">
        <v>0</v>
      </c>
      <c r="H22" s="255">
        <v>252.86307540429701</v>
      </c>
      <c r="I22" s="255">
        <v>43.428066888394099</v>
      </c>
      <c r="J22" s="255">
        <v>522.82524542582905</v>
      </c>
      <c r="K22" s="255">
        <v>-726.51535729460602</v>
      </c>
      <c r="L22" s="255">
        <v>-401.06625532348198</v>
      </c>
      <c r="M22" s="256">
        <v>6151.2232899118699</v>
      </c>
      <c r="N22" s="255">
        <v>5750.1570345883802</v>
      </c>
      <c r="O22" s="256">
        <f t="shared" si="2"/>
        <v>6151.2232899118699</v>
      </c>
      <c r="P22" s="26">
        <f t="shared" si="0"/>
        <v>522.82524542582905</v>
      </c>
      <c r="Q22" s="26">
        <f t="shared" si="1"/>
        <v>0</v>
      </c>
    </row>
    <row r="23" spans="1:17" ht="12.6" customHeight="1" x14ac:dyDescent="0.2">
      <c r="A23" s="253">
        <v>0.75</v>
      </c>
      <c r="B23" s="254">
        <v>3024.7857040335798</v>
      </c>
      <c r="C23" s="255">
        <v>2415.7276375845299</v>
      </c>
      <c r="D23" s="255">
        <v>218.04957877450701</v>
      </c>
      <c r="E23" s="255">
        <v>380.01959916515699</v>
      </c>
      <c r="F23" s="255">
        <v>123.21094853546499</v>
      </c>
      <c r="G23" s="255">
        <v>294.94819678323603</v>
      </c>
      <c r="H23" s="255">
        <v>139.073158828548</v>
      </c>
      <c r="I23" s="255">
        <v>49.370453072641801</v>
      </c>
      <c r="J23" s="255">
        <v>-353.65679885893201</v>
      </c>
      <c r="K23" s="255">
        <v>-5.2907053557331496</v>
      </c>
      <c r="L23" s="255">
        <v>-412.74680141158802</v>
      </c>
      <c r="M23" s="256">
        <v>6286.2377725630004</v>
      </c>
      <c r="N23" s="255">
        <v>5873.4909711514101</v>
      </c>
      <c r="O23" s="256">
        <f t="shared" si="2"/>
        <v>6286.2377725630004</v>
      </c>
      <c r="P23" s="26">
        <f t="shared" si="0"/>
        <v>0</v>
      </c>
      <c r="Q23" s="26">
        <f t="shared" si="1"/>
        <v>-353.65679885893201</v>
      </c>
    </row>
    <row r="24" spans="1:17" ht="12.6" customHeight="1" x14ac:dyDescent="0.2">
      <c r="A24" s="253">
        <v>0.79166666666666696</v>
      </c>
      <c r="B24" s="254">
        <v>3026.98507078784</v>
      </c>
      <c r="C24" s="255">
        <v>2302.72413952224</v>
      </c>
      <c r="D24" s="255">
        <v>210.35296495556099</v>
      </c>
      <c r="E24" s="255">
        <v>399.18701530188798</v>
      </c>
      <c r="F24" s="255">
        <v>142.93017662322501</v>
      </c>
      <c r="G24" s="255">
        <v>668.74802796490803</v>
      </c>
      <c r="H24" s="255">
        <v>54.500730623357697</v>
      </c>
      <c r="I24" s="255">
        <v>44.972145060718603</v>
      </c>
      <c r="J24" s="255">
        <v>-521.172077164244</v>
      </c>
      <c r="K24" s="255">
        <v>0</v>
      </c>
      <c r="L24" s="255">
        <v>-408.374213671635</v>
      </c>
      <c r="M24" s="256">
        <v>6329.2281936754898</v>
      </c>
      <c r="N24" s="255">
        <v>5920.8539800038598</v>
      </c>
      <c r="O24" s="256">
        <f t="shared" si="2"/>
        <v>6329.2281936754898</v>
      </c>
      <c r="P24" s="26">
        <f t="shared" si="0"/>
        <v>0</v>
      </c>
      <c r="Q24" s="26">
        <f t="shared" si="1"/>
        <v>-521.172077164244</v>
      </c>
    </row>
    <row r="25" spans="1:17" ht="12.6" customHeight="1" x14ac:dyDescent="0.2">
      <c r="A25" s="253">
        <v>0.83333333333333304</v>
      </c>
      <c r="B25" s="254">
        <v>3028.8626035174598</v>
      </c>
      <c r="C25" s="255">
        <v>2281.9176356932098</v>
      </c>
      <c r="D25" s="255">
        <v>211.43219511816</v>
      </c>
      <c r="E25" s="255">
        <v>395.498561130638</v>
      </c>
      <c r="F25" s="255">
        <v>131.63259961199799</v>
      </c>
      <c r="G25" s="255">
        <v>898.35851231597803</v>
      </c>
      <c r="H25" s="255">
        <v>11.0676424974914</v>
      </c>
      <c r="I25" s="255">
        <v>47.322240900226298</v>
      </c>
      <c r="J25" s="255">
        <v>-635.04918939649099</v>
      </c>
      <c r="K25" s="255">
        <v>0</v>
      </c>
      <c r="L25" s="255">
        <v>-408.96357695364401</v>
      </c>
      <c r="M25" s="256">
        <v>6371.0428013886703</v>
      </c>
      <c r="N25" s="255">
        <v>5962.0792244350296</v>
      </c>
      <c r="O25" s="256">
        <f t="shared" si="2"/>
        <v>6371.0428013886703</v>
      </c>
      <c r="P25" s="26">
        <f t="shared" si="0"/>
        <v>0</v>
      </c>
      <c r="Q25" s="26">
        <f t="shared" si="1"/>
        <v>-635.04918939649099</v>
      </c>
    </row>
    <row r="26" spans="1:17" ht="12.6" customHeight="1" x14ac:dyDescent="0.2">
      <c r="A26" s="253">
        <v>0.875</v>
      </c>
      <c r="B26" s="254">
        <v>3028.0522316556098</v>
      </c>
      <c r="C26" s="255">
        <v>2293.4010464297999</v>
      </c>
      <c r="D26" s="255">
        <v>211.806417459318</v>
      </c>
      <c r="E26" s="255">
        <v>388.66498290873602</v>
      </c>
      <c r="F26" s="255">
        <v>187.75186067887699</v>
      </c>
      <c r="G26" s="255">
        <v>775.39102195278201</v>
      </c>
      <c r="H26" s="255">
        <v>2.9902125836035802</v>
      </c>
      <c r="I26" s="255">
        <v>36.857920024383198</v>
      </c>
      <c r="J26" s="255">
        <v>-542.60320572603302</v>
      </c>
      <c r="K26" s="255">
        <v>0</v>
      </c>
      <c r="L26" s="255">
        <v>-408.190870997628</v>
      </c>
      <c r="M26" s="256">
        <v>6382.3124879670804</v>
      </c>
      <c r="N26" s="255">
        <v>5974.1216169694499</v>
      </c>
      <c r="O26" s="256">
        <f t="shared" si="2"/>
        <v>6382.3124879670804</v>
      </c>
      <c r="P26" s="26">
        <f t="shared" si="0"/>
        <v>0</v>
      </c>
      <c r="Q26" s="26">
        <f t="shared" si="1"/>
        <v>-542.60320572603302</v>
      </c>
    </row>
    <row r="27" spans="1:17" ht="12.6" customHeight="1" x14ac:dyDescent="0.2">
      <c r="A27" s="253">
        <v>0.91666666666666696</v>
      </c>
      <c r="B27" s="254">
        <v>3034.2734713874302</v>
      </c>
      <c r="C27" s="255">
        <v>2272.5664617811199</v>
      </c>
      <c r="D27" s="255">
        <v>216.30710665968601</v>
      </c>
      <c r="E27" s="255">
        <v>361.41371173419202</v>
      </c>
      <c r="F27" s="255">
        <v>221.168131531233</v>
      </c>
      <c r="G27" s="255">
        <v>935.86857289699003</v>
      </c>
      <c r="H27" s="255">
        <v>0</v>
      </c>
      <c r="I27" s="255">
        <v>44.503019628255103</v>
      </c>
      <c r="J27" s="255">
        <v>-805.84618726206304</v>
      </c>
      <c r="K27" s="255">
        <v>0</v>
      </c>
      <c r="L27" s="255">
        <v>-407.41815168019099</v>
      </c>
      <c r="M27" s="256">
        <v>6280.2542883568403</v>
      </c>
      <c r="N27" s="255">
        <v>5872.8361366766503</v>
      </c>
      <c r="O27" s="256">
        <f t="shared" si="2"/>
        <v>6280.2542883568403</v>
      </c>
      <c r="P27" s="26">
        <f t="shared" si="0"/>
        <v>0</v>
      </c>
      <c r="Q27" s="26">
        <f t="shared" si="1"/>
        <v>-805.84618726206304</v>
      </c>
    </row>
    <row r="28" spans="1:17" ht="12.6" customHeight="1" x14ac:dyDescent="0.2">
      <c r="A28" s="251">
        <v>0.95833333333333304</v>
      </c>
      <c r="B28" s="252">
        <v>3042.4773059244299</v>
      </c>
      <c r="C28" s="252">
        <v>2172.7869958955898</v>
      </c>
      <c r="D28" s="252">
        <v>207.99570021452101</v>
      </c>
      <c r="E28" s="252">
        <v>360.049999570924</v>
      </c>
      <c r="F28" s="252">
        <v>126.57147347508101</v>
      </c>
      <c r="G28" s="252">
        <v>184.098836505131</v>
      </c>
      <c r="H28" s="252">
        <v>0</v>
      </c>
      <c r="I28" s="252">
        <v>43.493282658998702</v>
      </c>
      <c r="J28" s="252">
        <v>-245.91067288268101</v>
      </c>
      <c r="K28" s="252">
        <v>0</v>
      </c>
      <c r="L28" s="252">
        <v>-388.31270089944201</v>
      </c>
      <c r="M28" s="252">
        <v>5891.5629213619904</v>
      </c>
      <c r="N28" s="252">
        <v>5503.2502204625498</v>
      </c>
      <c r="O28" s="252">
        <f t="shared" si="2"/>
        <v>5891.5629213619904</v>
      </c>
      <c r="P28" s="26">
        <f t="shared" si="0"/>
        <v>0</v>
      </c>
      <c r="Q28" s="26">
        <f t="shared" si="1"/>
        <v>-245.91067288268101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379</v>
      </c>
      <c r="B31" s="381"/>
      <c r="C31" s="381"/>
      <c r="D31" s="381"/>
      <c r="E31" s="193" t="s">
        <v>4</v>
      </c>
      <c r="F31" s="193" t="s">
        <v>380</v>
      </c>
    </row>
    <row r="32" spans="1:17" x14ac:dyDescent="0.2">
      <c r="A32" s="524" t="s">
        <v>355</v>
      </c>
      <c r="B32" s="524"/>
      <c r="C32" s="524"/>
      <c r="D32" s="524"/>
      <c r="E32" s="177">
        <f>SUM(E33:E42)</f>
        <v>4849.4176313821918</v>
      </c>
      <c r="F32" s="382">
        <f t="shared" ref="F32:F42" si="3">E32/$E$32</f>
        <v>1</v>
      </c>
    </row>
    <row r="33" spans="1:6" x14ac:dyDescent="0.2">
      <c r="A33" s="519" t="s">
        <v>381</v>
      </c>
      <c r="B33" s="519"/>
      <c r="C33" s="519"/>
      <c r="D33" s="519"/>
      <c r="E33" s="161">
        <f t="array" ref="E33:E42">TRANSPOSE(INDEX(B5:K28,MATCH(MIN(M5:M28),M5:M28,0),0))</f>
        <v>3047.4612695523601</v>
      </c>
      <c r="F33" s="383">
        <f t="shared" si="3"/>
        <v>0.62841798772521185</v>
      </c>
    </row>
    <row r="34" spans="1:6" x14ac:dyDescent="0.2">
      <c r="A34" s="519" t="s">
        <v>382</v>
      </c>
      <c r="B34" s="519"/>
      <c r="C34" s="519"/>
      <c r="D34" s="520"/>
      <c r="E34" s="158">
        <v>2316.68903891217</v>
      </c>
      <c r="F34" s="384">
        <f t="shared" si="3"/>
        <v>0.47772520640831301</v>
      </c>
    </row>
    <row r="35" spans="1:6" x14ac:dyDescent="0.2">
      <c r="A35" s="519" t="s">
        <v>385</v>
      </c>
      <c r="B35" s="519"/>
      <c r="C35" s="519"/>
      <c r="D35" s="520"/>
      <c r="E35" s="158">
        <v>207.44104901243199</v>
      </c>
      <c r="F35" s="384">
        <f t="shared" si="3"/>
        <v>4.2776486741420677E-2</v>
      </c>
    </row>
    <row r="36" spans="1:6" x14ac:dyDescent="0.2">
      <c r="A36" s="370" t="s">
        <v>386</v>
      </c>
      <c r="B36" s="385"/>
      <c r="C36" s="385"/>
      <c r="D36" s="385"/>
      <c r="E36" s="158">
        <v>355.72279856513597</v>
      </c>
      <c r="F36" s="384">
        <f t="shared" si="3"/>
        <v>7.3353714941591264E-2</v>
      </c>
    </row>
    <row r="37" spans="1:6" x14ac:dyDescent="0.2">
      <c r="A37" s="519" t="s">
        <v>383</v>
      </c>
      <c r="B37" s="519"/>
      <c r="C37" s="519"/>
      <c r="D37" s="520"/>
      <c r="E37" s="158">
        <v>117.737864256554</v>
      </c>
      <c r="F37" s="384">
        <f t="shared" si="3"/>
        <v>2.4278763597227263E-2</v>
      </c>
    </row>
    <row r="38" spans="1:6" x14ac:dyDescent="0.2">
      <c r="A38" s="519" t="s">
        <v>387</v>
      </c>
      <c r="B38" s="519"/>
      <c r="C38" s="519"/>
      <c r="D38" s="520"/>
      <c r="E38" s="158">
        <v>0</v>
      </c>
      <c r="F38" s="384">
        <f t="shared" si="3"/>
        <v>0</v>
      </c>
    </row>
    <row r="39" spans="1:6" x14ac:dyDescent="0.2">
      <c r="A39" s="519" t="s">
        <v>388</v>
      </c>
      <c r="B39" s="519"/>
      <c r="C39" s="519"/>
      <c r="D39" s="520"/>
      <c r="E39" s="158">
        <v>12.0250357502492</v>
      </c>
      <c r="F39" s="384">
        <f t="shared" si="3"/>
        <v>2.4796865653374956E-3</v>
      </c>
    </row>
    <row r="40" spans="1:6" x14ac:dyDescent="0.2">
      <c r="A40" s="519" t="s">
        <v>389</v>
      </c>
      <c r="B40" s="519"/>
      <c r="C40" s="519"/>
      <c r="D40" s="520"/>
      <c r="E40" s="158">
        <v>20.292036385390698</v>
      </c>
      <c r="F40" s="384">
        <f t="shared" si="3"/>
        <v>4.18442747724473E-3</v>
      </c>
    </row>
    <row r="41" spans="1:6" x14ac:dyDescent="0.2">
      <c r="A41" s="519" t="s">
        <v>376</v>
      </c>
      <c r="B41" s="519"/>
      <c r="C41" s="519"/>
      <c r="D41" s="520"/>
      <c r="E41" s="158">
        <v>-1227.9514610521001</v>
      </c>
      <c r="F41" s="384">
        <f t="shared" si="3"/>
        <v>-0.25321627345634629</v>
      </c>
    </row>
    <row r="42" spans="1:6" x14ac:dyDescent="0.2">
      <c r="A42" s="519" t="s">
        <v>94</v>
      </c>
      <c r="B42" s="519"/>
      <c r="C42" s="519"/>
      <c r="D42" s="519"/>
      <c r="E42" s="161">
        <v>0</v>
      </c>
      <c r="F42" s="383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1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439</v>
      </c>
      <c r="B1" s="175"/>
      <c r="N1" s="62"/>
      <c r="O1" s="129" t="str">
        <f>Titulní!A35</f>
        <v>II.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376</v>
      </c>
      <c r="K3" s="373" t="s">
        <v>94</v>
      </c>
      <c r="L3" s="373" t="s">
        <v>211</v>
      </c>
      <c r="M3" s="373" t="s">
        <v>354</v>
      </c>
      <c r="N3" s="373" t="s">
        <v>374</v>
      </c>
      <c r="O3" s="373" t="s">
        <v>375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377</v>
      </c>
      <c r="Q4" s="379" t="s">
        <v>378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2978.29731917967</v>
      </c>
      <c r="C5" s="376">
        <v>2893.69089200703</v>
      </c>
      <c r="D5" s="376">
        <v>978.96190532214302</v>
      </c>
      <c r="E5" s="376">
        <v>347.632985982381</v>
      </c>
      <c r="F5" s="376">
        <v>405.88587040525402</v>
      </c>
      <c r="G5" s="376">
        <v>266.00288329655302</v>
      </c>
      <c r="H5" s="376">
        <v>0</v>
      </c>
      <c r="I5" s="376">
        <v>72.203239066531196</v>
      </c>
      <c r="J5" s="376">
        <v>-2634.1088771555301</v>
      </c>
      <c r="K5" s="376">
        <v>0</v>
      </c>
      <c r="L5" s="376">
        <v>-460.00086879584899</v>
      </c>
      <c r="M5" s="376">
        <v>5308.5662181040198</v>
      </c>
      <c r="N5" s="376">
        <v>4848.56534930817</v>
      </c>
      <c r="O5" s="376">
        <f>M5</f>
        <v>5308.5662181040198</v>
      </c>
      <c r="P5" s="26">
        <f t="shared" ref="P5:P28" si="0">IF(J5&lt;0,0,J5)</f>
        <v>0</v>
      </c>
      <c r="Q5" s="26">
        <f t="shared" ref="Q5:Q28" si="1">IF(J5&lt;0,J5,0)</f>
        <v>-2634.1088771555301</v>
      </c>
    </row>
    <row r="6" spans="1:27" ht="12.6" customHeight="1" x14ac:dyDescent="0.2">
      <c r="A6" s="253">
        <v>4.1666666666666664E-2</v>
      </c>
      <c r="B6" s="254">
        <v>2981.6939327682499</v>
      </c>
      <c r="C6" s="255">
        <v>2788.4678852905799</v>
      </c>
      <c r="D6" s="255">
        <v>977.15427320001595</v>
      </c>
      <c r="E6" s="255">
        <v>345.60751685078498</v>
      </c>
      <c r="F6" s="255">
        <v>269.98204648551001</v>
      </c>
      <c r="G6" s="255">
        <v>0</v>
      </c>
      <c r="H6" s="255">
        <v>0</v>
      </c>
      <c r="I6" s="255">
        <v>74.839857599153305</v>
      </c>
      <c r="J6" s="255">
        <v>-2254.9217651327499</v>
      </c>
      <c r="K6" s="255">
        <v>0</v>
      </c>
      <c r="L6" s="255">
        <v>-446.15790926675402</v>
      </c>
      <c r="M6" s="256">
        <v>5182.8237470615504</v>
      </c>
      <c r="N6" s="255">
        <v>4736.6658377947897</v>
      </c>
      <c r="O6" s="256">
        <f t="shared" ref="O6:O28" si="2">M6</f>
        <v>5182.8237470615504</v>
      </c>
      <c r="P6" s="26">
        <f t="shared" si="0"/>
        <v>0</v>
      </c>
      <c r="Q6" s="26">
        <f t="shared" si="1"/>
        <v>-2254.9217651327499</v>
      </c>
    </row>
    <row r="7" spans="1:27" ht="12.6" customHeight="1" x14ac:dyDescent="0.2">
      <c r="A7" s="257">
        <v>8.3333333333333301E-2</v>
      </c>
      <c r="B7" s="254">
        <v>2981.6255455314499</v>
      </c>
      <c r="C7" s="255">
        <v>2921.8645908696999</v>
      </c>
      <c r="D7" s="255">
        <v>452.03701528251798</v>
      </c>
      <c r="E7" s="255">
        <v>345.60540365239802</v>
      </c>
      <c r="F7" s="255">
        <v>228.39851236290801</v>
      </c>
      <c r="G7" s="255">
        <v>0</v>
      </c>
      <c r="H7" s="255">
        <v>0</v>
      </c>
      <c r="I7" s="255">
        <v>68.3134717518234</v>
      </c>
      <c r="J7" s="255">
        <v>-1837.5435544654399</v>
      </c>
      <c r="K7" s="255">
        <v>0</v>
      </c>
      <c r="L7" s="255">
        <v>-451.50980722505699</v>
      </c>
      <c r="M7" s="256">
        <v>5160.3009849853497</v>
      </c>
      <c r="N7" s="255">
        <v>4708.7911777602903</v>
      </c>
      <c r="O7" s="256">
        <f t="shared" si="2"/>
        <v>5160.3009849853497</v>
      </c>
      <c r="P7" s="26">
        <f t="shared" si="0"/>
        <v>0</v>
      </c>
      <c r="Q7" s="26">
        <f t="shared" si="1"/>
        <v>-1837.5435544654399</v>
      </c>
    </row>
    <row r="8" spans="1:27" ht="12.6" customHeight="1" x14ac:dyDescent="0.2">
      <c r="A8" s="253">
        <v>0.125</v>
      </c>
      <c r="B8" s="254">
        <v>2986.4695105241199</v>
      </c>
      <c r="C8" s="255">
        <v>2818.5585443591399</v>
      </c>
      <c r="D8" s="255">
        <v>218.31186863714001</v>
      </c>
      <c r="E8" s="255">
        <v>352.81768191835602</v>
      </c>
      <c r="F8" s="255">
        <v>237.520966644135</v>
      </c>
      <c r="G8" s="255">
        <v>0</v>
      </c>
      <c r="H8" s="255">
        <v>0.47837122808522298</v>
      </c>
      <c r="I8" s="255">
        <v>63.417743199574403</v>
      </c>
      <c r="J8" s="255">
        <v>-1611.05710409943</v>
      </c>
      <c r="K8" s="255">
        <v>0</v>
      </c>
      <c r="L8" s="255">
        <v>-440.56462927793899</v>
      </c>
      <c r="M8" s="256">
        <v>5066.5175824111202</v>
      </c>
      <c r="N8" s="255">
        <v>4625.95295313318</v>
      </c>
      <c r="O8" s="256">
        <f t="shared" si="2"/>
        <v>5066.5175824111202</v>
      </c>
      <c r="P8" s="26">
        <f t="shared" si="0"/>
        <v>0</v>
      </c>
      <c r="Q8" s="26">
        <f t="shared" si="1"/>
        <v>-1611.05710409943</v>
      </c>
    </row>
    <row r="9" spans="1:27" ht="12.6" customHeight="1" x14ac:dyDescent="0.2">
      <c r="A9" s="253">
        <v>0.16666666666666699</v>
      </c>
      <c r="B9" s="254">
        <v>2995.4903728627401</v>
      </c>
      <c r="C9" s="255">
        <v>2832.7566110683902</v>
      </c>
      <c r="D9" s="255">
        <v>222.52687893516099</v>
      </c>
      <c r="E9" s="255">
        <v>344.101415474188</v>
      </c>
      <c r="F9" s="255">
        <v>228.92616028927199</v>
      </c>
      <c r="G9" s="255">
        <v>0</v>
      </c>
      <c r="H9" s="255">
        <v>7.1629945034910296</v>
      </c>
      <c r="I9" s="255">
        <v>59.449664108415803</v>
      </c>
      <c r="J9" s="255">
        <v>-1736.0220093134601</v>
      </c>
      <c r="K9" s="255">
        <v>-0.46471225142251099</v>
      </c>
      <c r="L9" s="255">
        <v>-441.70482117311099</v>
      </c>
      <c r="M9" s="256">
        <v>4953.9273756767698</v>
      </c>
      <c r="N9" s="255">
        <v>4512.2225545036599</v>
      </c>
      <c r="O9" s="256">
        <f t="shared" si="2"/>
        <v>4953.9273756767698</v>
      </c>
      <c r="P9" s="26">
        <f t="shared" si="0"/>
        <v>0</v>
      </c>
      <c r="Q9" s="26">
        <f t="shared" si="1"/>
        <v>-1736.0220093134601</v>
      </c>
    </row>
    <row r="10" spans="1:27" ht="12.6" customHeight="1" x14ac:dyDescent="0.2">
      <c r="A10" s="253">
        <v>0.20833333333333301</v>
      </c>
      <c r="B10" s="254">
        <v>2997.3245707429101</v>
      </c>
      <c r="C10" s="255">
        <v>2749.1938164633498</v>
      </c>
      <c r="D10" s="255">
        <v>215.03241355471701</v>
      </c>
      <c r="E10" s="255">
        <v>345.20557679461098</v>
      </c>
      <c r="F10" s="255">
        <v>224.16409909288501</v>
      </c>
      <c r="G10" s="255">
        <v>0</v>
      </c>
      <c r="H10" s="255">
        <v>23.5949655259145</v>
      </c>
      <c r="I10" s="255">
        <v>53.519221535467899</v>
      </c>
      <c r="J10" s="255">
        <v>-1518.4267083423699</v>
      </c>
      <c r="K10" s="255">
        <v>-319.44319972799599</v>
      </c>
      <c r="L10" s="255">
        <v>-434.461359843433</v>
      </c>
      <c r="M10" s="256">
        <v>4770.1647556395001</v>
      </c>
      <c r="N10" s="255">
        <v>4335.7033957960602</v>
      </c>
      <c r="O10" s="256">
        <f t="shared" si="2"/>
        <v>4770.1647556395001</v>
      </c>
      <c r="P10" s="26">
        <f t="shared" si="0"/>
        <v>0</v>
      </c>
      <c r="Q10" s="26">
        <f t="shared" si="1"/>
        <v>-1518.4267083423699</v>
      </c>
    </row>
    <row r="11" spans="1:27" ht="12.6" customHeight="1" x14ac:dyDescent="0.2">
      <c r="A11" s="253">
        <v>0.25</v>
      </c>
      <c r="B11" s="254">
        <v>2994.5032379668201</v>
      </c>
      <c r="C11" s="255">
        <v>2831.3173478979902</v>
      </c>
      <c r="D11" s="255">
        <v>220.40350408142399</v>
      </c>
      <c r="E11" s="255">
        <v>374.12332138734803</v>
      </c>
      <c r="F11" s="255">
        <v>239.64284101854099</v>
      </c>
      <c r="G11" s="255">
        <v>0</v>
      </c>
      <c r="H11" s="255">
        <v>104.310588612643</v>
      </c>
      <c r="I11" s="255">
        <v>48.247721412724097</v>
      </c>
      <c r="J11" s="255">
        <v>-1662.766588447</v>
      </c>
      <c r="K11" s="255">
        <v>-150.50890038259001</v>
      </c>
      <c r="L11" s="255">
        <v>-444.21540783282899</v>
      </c>
      <c r="M11" s="256">
        <v>4999.2730735478999</v>
      </c>
      <c r="N11" s="255">
        <v>4555.0576657150696</v>
      </c>
      <c r="O11" s="256">
        <f t="shared" si="2"/>
        <v>4999.2730735478999</v>
      </c>
      <c r="P11" s="26">
        <f t="shared" si="0"/>
        <v>0</v>
      </c>
      <c r="Q11" s="26">
        <f t="shared" si="1"/>
        <v>-1662.766588447</v>
      </c>
    </row>
    <row r="12" spans="1:27" ht="12.6" customHeight="1" x14ac:dyDescent="0.2">
      <c r="A12" s="253">
        <v>0.29166666666666702</v>
      </c>
      <c r="B12" s="254">
        <v>2995.16688604815</v>
      </c>
      <c r="C12" s="255">
        <v>2825.9883506317801</v>
      </c>
      <c r="D12" s="255">
        <v>218.76126877813701</v>
      </c>
      <c r="E12" s="255">
        <v>381.715127151307</v>
      </c>
      <c r="F12" s="255">
        <v>234.805888754573</v>
      </c>
      <c r="G12" s="255">
        <v>0</v>
      </c>
      <c r="H12" s="255">
        <v>321.39054535623302</v>
      </c>
      <c r="I12" s="255">
        <v>30.053527614291799</v>
      </c>
      <c r="J12" s="255">
        <v>-1572.17976985069</v>
      </c>
      <c r="K12" s="255">
        <v>0</v>
      </c>
      <c r="L12" s="255">
        <v>-445.76399918259</v>
      </c>
      <c r="M12" s="256">
        <v>5435.70182448379</v>
      </c>
      <c r="N12" s="255">
        <v>4989.9378253012001</v>
      </c>
      <c r="O12" s="256">
        <f t="shared" si="2"/>
        <v>5435.70182448379</v>
      </c>
      <c r="P12" s="26">
        <f t="shared" si="0"/>
        <v>0</v>
      </c>
      <c r="Q12" s="26">
        <f t="shared" si="1"/>
        <v>-1572.17976985069</v>
      </c>
    </row>
    <row r="13" spans="1:27" ht="12.6" customHeight="1" x14ac:dyDescent="0.2">
      <c r="A13" s="253">
        <v>0.33333333333333298</v>
      </c>
      <c r="B13" s="254">
        <v>2993.1459473306199</v>
      </c>
      <c r="C13" s="255">
        <v>2902.1116666358298</v>
      </c>
      <c r="D13" s="255">
        <v>223.759808465178</v>
      </c>
      <c r="E13" s="255">
        <v>385.26864289872202</v>
      </c>
      <c r="F13" s="255">
        <v>229.21284756393899</v>
      </c>
      <c r="G13" s="255">
        <v>0</v>
      </c>
      <c r="H13" s="255">
        <v>630.81285171453601</v>
      </c>
      <c r="I13" s="255">
        <v>16.021972826631501</v>
      </c>
      <c r="J13" s="255">
        <v>-1419.9260869776001</v>
      </c>
      <c r="K13" s="255">
        <v>0</v>
      </c>
      <c r="L13" s="255">
        <v>-454.95023439736701</v>
      </c>
      <c r="M13" s="256">
        <v>5960.4076504578597</v>
      </c>
      <c r="N13" s="255">
        <v>5505.4574160604898</v>
      </c>
      <c r="O13" s="256">
        <f t="shared" si="2"/>
        <v>5960.4076504578597</v>
      </c>
      <c r="P13" s="26">
        <f t="shared" si="0"/>
        <v>0</v>
      </c>
      <c r="Q13" s="26">
        <f t="shared" si="1"/>
        <v>-1419.9260869776001</v>
      </c>
    </row>
    <row r="14" spans="1:27" ht="12.6" customHeight="1" x14ac:dyDescent="0.2">
      <c r="A14" s="253">
        <v>0.375</v>
      </c>
      <c r="B14" s="254">
        <v>2982.71774657384</v>
      </c>
      <c r="C14" s="255">
        <v>2883.0140457545399</v>
      </c>
      <c r="D14" s="255">
        <v>218.372012355539</v>
      </c>
      <c r="E14" s="255">
        <v>375.87096994362798</v>
      </c>
      <c r="F14" s="255">
        <v>271.39807828899899</v>
      </c>
      <c r="G14" s="255">
        <v>0</v>
      </c>
      <c r="H14" s="255">
        <v>940.48992872569602</v>
      </c>
      <c r="I14" s="255">
        <v>12.7038722597008</v>
      </c>
      <c r="J14" s="255">
        <v>-1089.2574973099399</v>
      </c>
      <c r="K14" s="255">
        <v>-120.35345950366199</v>
      </c>
      <c r="L14" s="255">
        <v>-454.92503884530998</v>
      </c>
      <c r="M14" s="256">
        <v>6474.9556970883496</v>
      </c>
      <c r="N14" s="255">
        <v>6020.0306582430403</v>
      </c>
      <c r="O14" s="256">
        <f t="shared" si="2"/>
        <v>6474.9556970883496</v>
      </c>
      <c r="P14" s="26">
        <f t="shared" si="0"/>
        <v>0</v>
      </c>
      <c r="Q14" s="26">
        <f t="shared" si="1"/>
        <v>-1089.2574973099399</v>
      </c>
    </row>
    <row r="15" spans="1:27" ht="12.6" customHeight="1" x14ac:dyDescent="0.2">
      <c r="A15" s="253">
        <v>0.41666666666666702</v>
      </c>
      <c r="B15" s="254">
        <v>2977.1134452885499</v>
      </c>
      <c r="C15" s="255">
        <v>2857.3584951194798</v>
      </c>
      <c r="D15" s="255">
        <v>217.65196790347201</v>
      </c>
      <c r="E15" s="255">
        <v>363.46231786093102</v>
      </c>
      <c r="F15" s="255">
        <v>240.926047176136</v>
      </c>
      <c r="G15" s="255">
        <v>0</v>
      </c>
      <c r="H15" s="255">
        <v>1155.56693175694</v>
      </c>
      <c r="I15" s="255">
        <v>19.5426029530561</v>
      </c>
      <c r="J15" s="255">
        <v>-570.45294264355505</v>
      </c>
      <c r="K15" s="255">
        <v>-437.31877744439402</v>
      </c>
      <c r="L15" s="255">
        <v>-453.14972934028799</v>
      </c>
      <c r="M15" s="256">
        <v>6823.8500879706198</v>
      </c>
      <c r="N15" s="255">
        <v>6370.7003586303299</v>
      </c>
      <c r="O15" s="256">
        <f t="shared" si="2"/>
        <v>6823.8500879706198</v>
      </c>
      <c r="P15" s="26">
        <f t="shared" si="0"/>
        <v>0</v>
      </c>
      <c r="Q15" s="26">
        <f t="shared" si="1"/>
        <v>-570.45294264355505</v>
      </c>
    </row>
    <row r="16" spans="1:27" ht="12.6" customHeight="1" x14ac:dyDescent="0.2">
      <c r="A16" s="253">
        <v>0.45833333333333298</v>
      </c>
      <c r="B16" s="254">
        <v>2973.8602661842601</v>
      </c>
      <c r="C16" s="255">
        <v>2841.2341604005701</v>
      </c>
      <c r="D16" s="255">
        <v>217.205908471192</v>
      </c>
      <c r="E16" s="255">
        <v>357.18674138312002</v>
      </c>
      <c r="F16" s="255">
        <v>225.055671063322</v>
      </c>
      <c r="G16" s="255">
        <v>0</v>
      </c>
      <c r="H16" s="255">
        <v>1261.3726353152899</v>
      </c>
      <c r="I16" s="255">
        <v>39.280262911907897</v>
      </c>
      <c r="J16" s="255">
        <v>-345.602249843462</v>
      </c>
      <c r="K16" s="255">
        <v>-551.20309339455798</v>
      </c>
      <c r="L16" s="255">
        <v>-452.15457491074898</v>
      </c>
      <c r="M16" s="256">
        <v>7018.3903024916499</v>
      </c>
      <c r="N16" s="255">
        <v>6566.2357275808999</v>
      </c>
      <c r="O16" s="256">
        <f t="shared" si="2"/>
        <v>7018.3903024916499</v>
      </c>
      <c r="P16" s="26">
        <f t="shared" si="0"/>
        <v>0</v>
      </c>
      <c r="Q16" s="26">
        <f t="shared" si="1"/>
        <v>-345.602249843462</v>
      </c>
    </row>
    <row r="17" spans="1:17" ht="12.6" customHeight="1" x14ac:dyDescent="0.2">
      <c r="A17" s="253">
        <v>0.5</v>
      </c>
      <c r="B17" s="254">
        <v>2971.4657928701799</v>
      </c>
      <c r="C17" s="255">
        <v>2925.87789051358</v>
      </c>
      <c r="D17" s="255">
        <v>218.93334548489801</v>
      </c>
      <c r="E17" s="255">
        <v>355.044210397999</v>
      </c>
      <c r="F17" s="255">
        <v>244.842099475645</v>
      </c>
      <c r="G17" s="255">
        <v>0</v>
      </c>
      <c r="H17" s="255">
        <v>1233.8190297911001</v>
      </c>
      <c r="I17" s="255">
        <v>32.084944815976499</v>
      </c>
      <c r="J17" s="255">
        <v>-560.62458790589096</v>
      </c>
      <c r="K17" s="255">
        <v>-549.65814264994003</v>
      </c>
      <c r="L17" s="255">
        <v>-459.18472501068698</v>
      </c>
      <c r="M17" s="256">
        <v>6871.7845827935498</v>
      </c>
      <c r="N17" s="255">
        <v>6412.5998577828695</v>
      </c>
      <c r="O17" s="256">
        <f t="shared" si="2"/>
        <v>6871.7845827935498</v>
      </c>
      <c r="P17" s="26">
        <f t="shared" si="0"/>
        <v>0</v>
      </c>
      <c r="Q17" s="26">
        <f t="shared" si="1"/>
        <v>-560.62458790589096</v>
      </c>
    </row>
    <row r="18" spans="1:17" ht="12.6" customHeight="1" x14ac:dyDescent="0.2">
      <c r="A18" s="253">
        <v>0.54166666666666696</v>
      </c>
      <c r="B18" s="254">
        <v>2965.8165039455098</v>
      </c>
      <c r="C18" s="255">
        <v>2851.2584910850301</v>
      </c>
      <c r="D18" s="255">
        <v>218.79301099169501</v>
      </c>
      <c r="E18" s="255">
        <v>370.01193623600102</v>
      </c>
      <c r="F18" s="255">
        <v>178.66001982283001</v>
      </c>
      <c r="G18" s="255">
        <v>0</v>
      </c>
      <c r="H18" s="255">
        <v>1147.1952207428899</v>
      </c>
      <c r="I18" s="255">
        <v>33.8121410460177</v>
      </c>
      <c r="J18" s="255">
        <v>-198.87781125188201</v>
      </c>
      <c r="K18" s="255">
        <v>-769.61083875111797</v>
      </c>
      <c r="L18" s="255">
        <v>-452.00970438810901</v>
      </c>
      <c r="M18" s="256">
        <v>6797.0586738669899</v>
      </c>
      <c r="N18" s="255">
        <v>6345.0489694788803</v>
      </c>
      <c r="O18" s="256">
        <f t="shared" si="2"/>
        <v>6797.0586738669899</v>
      </c>
      <c r="P18" s="26">
        <f t="shared" si="0"/>
        <v>0</v>
      </c>
      <c r="Q18" s="26">
        <f t="shared" si="1"/>
        <v>-198.87781125188201</v>
      </c>
    </row>
    <row r="19" spans="1:17" ht="12.6" customHeight="1" x14ac:dyDescent="0.2">
      <c r="A19" s="253">
        <v>0.58333333333333304</v>
      </c>
      <c r="B19" s="254">
        <v>2959.4568735883499</v>
      </c>
      <c r="C19" s="255">
        <v>2832.33758592102</v>
      </c>
      <c r="D19" s="255">
        <v>219.65004795365601</v>
      </c>
      <c r="E19" s="255">
        <v>360.50940650812203</v>
      </c>
      <c r="F19" s="255">
        <v>183.88279802946599</v>
      </c>
      <c r="G19" s="255">
        <v>0</v>
      </c>
      <c r="H19" s="255">
        <v>1105.55574858571</v>
      </c>
      <c r="I19" s="255">
        <v>44.0156007958457</v>
      </c>
      <c r="J19" s="255">
        <v>-251.76746375949099</v>
      </c>
      <c r="K19" s="255">
        <v>-766.09831151556</v>
      </c>
      <c r="L19" s="255">
        <v>-449.22965106331299</v>
      </c>
      <c r="M19" s="256">
        <v>6687.5422861071202</v>
      </c>
      <c r="N19" s="255">
        <v>6238.3126350438097</v>
      </c>
      <c r="O19" s="256">
        <f t="shared" si="2"/>
        <v>6687.5422861071202</v>
      </c>
      <c r="P19" s="26">
        <f t="shared" si="0"/>
        <v>0</v>
      </c>
      <c r="Q19" s="26">
        <f t="shared" si="1"/>
        <v>-251.76746375949099</v>
      </c>
    </row>
    <row r="20" spans="1:17" ht="12.6" customHeight="1" x14ac:dyDescent="0.2">
      <c r="A20" s="253">
        <v>0.625</v>
      </c>
      <c r="B20" s="254">
        <v>2959.0900478534199</v>
      </c>
      <c r="C20" s="255">
        <v>2817.1928157381699</v>
      </c>
      <c r="D20" s="255">
        <v>217.072257944608</v>
      </c>
      <c r="E20" s="255">
        <v>349.78702515963101</v>
      </c>
      <c r="F20" s="255">
        <v>216.19405204782299</v>
      </c>
      <c r="G20" s="255">
        <v>0</v>
      </c>
      <c r="H20" s="255">
        <v>951.64197469084797</v>
      </c>
      <c r="I20" s="255">
        <v>30.248062763153101</v>
      </c>
      <c r="J20" s="255">
        <v>-152.13065934410599</v>
      </c>
      <c r="K20" s="255">
        <v>-761.21620200078496</v>
      </c>
      <c r="L20" s="255">
        <v>-445.96140987659697</v>
      </c>
      <c r="M20" s="256">
        <v>6627.8793748527596</v>
      </c>
      <c r="N20" s="255">
        <v>6181.91796497616</v>
      </c>
      <c r="O20" s="256">
        <f t="shared" si="2"/>
        <v>6627.8793748527596</v>
      </c>
      <c r="P20" s="26">
        <f t="shared" si="0"/>
        <v>0</v>
      </c>
      <c r="Q20" s="26">
        <f t="shared" si="1"/>
        <v>-152.13065934410599</v>
      </c>
    </row>
    <row r="21" spans="1:17" ht="12.6" customHeight="1" x14ac:dyDescent="0.2">
      <c r="A21" s="253">
        <v>0.66666666666666696</v>
      </c>
      <c r="B21" s="254">
        <v>2957.83278357567</v>
      </c>
      <c r="C21" s="255">
        <v>2876.2252808102899</v>
      </c>
      <c r="D21" s="255">
        <v>221.877004406341</v>
      </c>
      <c r="E21" s="255">
        <v>350.53939678472699</v>
      </c>
      <c r="F21" s="255">
        <v>174.36160356321699</v>
      </c>
      <c r="G21" s="255">
        <v>0</v>
      </c>
      <c r="H21" s="255">
        <v>760.35326368722099</v>
      </c>
      <c r="I21" s="255">
        <v>43.403847866196799</v>
      </c>
      <c r="J21" s="255">
        <v>-298.55083403893502</v>
      </c>
      <c r="K21" s="255">
        <v>-428.78035048662599</v>
      </c>
      <c r="L21" s="255">
        <v>-449.404996117601</v>
      </c>
      <c r="M21" s="256">
        <v>6657.2619961681003</v>
      </c>
      <c r="N21" s="255">
        <v>6207.8570000504997</v>
      </c>
      <c r="O21" s="256">
        <f t="shared" si="2"/>
        <v>6657.2619961681003</v>
      </c>
      <c r="P21" s="26">
        <f t="shared" si="0"/>
        <v>0</v>
      </c>
      <c r="Q21" s="26">
        <f t="shared" si="1"/>
        <v>-298.55083403893502</v>
      </c>
    </row>
    <row r="22" spans="1:17" ht="12.6" customHeight="1" x14ac:dyDescent="0.2">
      <c r="A22" s="253">
        <v>0.70833333333333304</v>
      </c>
      <c r="B22" s="254">
        <v>2956.7572895527301</v>
      </c>
      <c r="C22" s="255">
        <v>2961.80456740094</v>
      </c>
      <c r="D22" s="255">
        <v>390.22185504192203</v>
      </c>
      <c r="E22" s="255">
        <v>365.83283474774601</v>
      </c>
      <c r="F22" s="255">
        <v>183.61633179112599</v>
      </c>
      <c r="G22" s="255">
        <v>0</v>
      </c>
      <c r="H22" s="255">
        <v>554.63936996109203</v>
      </c>
      <c r="I22" s="255">
        <v>34.418570723350399</v>
      </c>
      <c r="J22" s="255">
        <v>-664.94695824890096</v>
      </c>
      <c r="K22" s="255">
        <v>-253.85388864781001</v>
      </c>
      <c r="L22" s="255">
        <v>-458.006321169952</v>
      </c>
      <c r="M22" s="256">
        <v>6528.4899723221897</v>
      </c>
      <c r="N22" s="255">
        <v>6070.4836511522399</v>
      </c>
      <c r="O22" s="256">
        <f t="shared" si="2"/>
        <v>6528.4899723221897</v>
      </c>
      <c r="P22" s="26">
        <f t="shared" si="0"/>
        <v>0</v>
      </c>
      <c r="Q22" s="26">
        <f t="shared" si="1"/>
        <v>-664.94695824890096</v>
      </c>
    </row>
    <row r="23" spans="1:17" ht="12.6" customHeight="1" x14ac:dyDescent="0.2">
      <c r="A23" s="253">
        <v>0.75</v>
      </c>
      <c r="B23" s="254">
        <v>2959.1884132801001</v>
      </c>
      <c r="C23" s="255">
        <v>2961.2018674306801</v>
      </c>
      <c r="D23" s="255">
        <v>827.17972283881898</v>
      </c>
      <c r="E23" s="255">
        <v>369.176809570545</v>
      </c>
      <c r="F23" s="255">
        <v>441.73341275057101</v>
      </c>
      <c r="G23" s="255">
        <v>0</v>
      </c>
      <c r="H23" s="255">
        <v>275.77849055594697</v>
      </c>
      <c r="I23" s="255">
        <v>26.010163472187202</v>
      </c>
      <c r="J23" s="255">
        <v>-1226.1338297918301</v>
      </c>
      <c r="K23" s="255">
        <v>0</v>
      </c>
      <c r="L23" s="255">
        <v>-463.09797000340001</v>
      </c>
      <c r="M23" s="256">
        <v>6634.1350501070201</v>
      </c>
      <c r="N23" s="255">
        <v>6171.0370801036197</v>
      </c>
      <c r="O23" s="256">
        <f t="shared" si="2"/>
        <v>6634.1350501070201</v>
      </c>
      <c r="P23" s="26">
        <f t="shared" si="0"/>
        <v>0</v>
      </c>
      <c r="Q23" s="26">
        <f t="shared" si="1"/>
        <v>-1226.1338297918301</v>
      </c>
    </row>
    <row r="24" spans="1:17" ht="12.6" customHeight="1" x14ac:dyDescent="0.2">
      <c r="A24" s="253">
        <v>0.79166666666666696</v>
      </c>
      <c r="B24" s="254">
        <v>2966.4417999726802</v>
      </c>
      <c r="C24" s="255">
        <v>3126.7443885234302</v>
      </c>
      <c r="D24" s="255">
        <v>962.95221253686498</v>
      </c>
      <c r="E24" s="255">
        <v>378.891322458415</v>
      </c>
      <c r="F24" s="255">
        <v>447.78906101133998</v>
      </c>
      <c r="G24" s="255">
        <v>534.49330910376796</v>
      </c>
      <c r="H24" s="255">
        <v>94.922134441356405</v>
      </c>
      <c r="I24" s="255">
        <v>33.022189254430202</v>
      </c>
      <c r="J24" s="255">
        <v>-1884.5385216851</v>
      </c>
      <c r="K24" s="255">
        <v>0</v>
      </c>
      <c r="L24" s="255">
        <v>-485.78422605160699</v>
      </c>
      <c r="M24" s="256">
        <v>6660.7178956171902</v>
      </c>
      <c r="N24" s="255">
        <v>6174.9336695655802</v>
      </c>
      <c r="O24" s="256">
        <f t="shared" si="2"/>
        <v>6660.7178956171902</v>
      </c>
      <c r="P24" s="26">
        <f t="shared" si="0"/>
        <v>0</v>
      </c>
      <c r="Q24" s="26">
        <f t="shared" si="1"/>
        <v>-1884.5385216851</v>
      </c>
    </row>
    <row r="25" spans="1:17" ht="12.6" customHeight="1" x14ac:dyDescent="0.2">
      <c r="A25" s="253">
        <v>0.83333333333333304</v>
      </c>
      <c r="B25" s="254">
        <v>2973.2933307396802</v>
      </c>
      <c r="C25" s="255">
        <v>3172.3568853145598</v>
      </c>
      <c r="D25" s="255">
        <v>962.96724661830501</v>
      </c>
      <c r="E25" s="255">
        <v>389.94265768705401</v>
      </c>
      <c r="F25" s="255">
        <v>422.62661447541001</v>
      </c>
      <c r="G25" s="255">
        <v>657.87193255853697</v>
      </c>
      <c r="H25" s="255">
        <v>29.261879576111902</v>
      </c>
      <c r="I25" s="255">
        <v>51.292190298911599</v>
      </c>
      <c r="J25" s="255">
        <v>-2083.2461783908898</v>
      </c>
      <c r="K25" s="255">
        <v>0</v>
      </c>
      <c r="L25" s="255">
        <v>-491.98266814233699</v>
      </c>
      <c r="M25" s="256">
        <v>6576.3665588776803</v>
      </c>
      <c r="N25" s="255">
        <v>6084.3838907353402</v>
      </c>
      <c r="O25" s="256">
        <f t="shared" si="2"/>
        <v>6576.3665588776803</v>
      </c>
      <c r="P25" s="26">
        <f t="shared" si="0"/>
        <v>0</v>
      </c>
      <c r="Q25" s="26">
        <f t="shared" si="1"/>
        <v>-2083.2461783908898</v>
      </c>
    </row>
    <row r="26" spans="1:17" ht="12.6" customHeight="1" x14ac:dyDescent="0.2">
      <c r="A26" s="253">
        <v>0.875</v>
      </c>
      <c r="B26" s="254">
        <v>2978.31233677099</v>
      </c>
      <c r="C26" s="255">
        <v>3189.3640695706599</v>
      </c>
      <c r="D26" s="255">
        <v>958.05557631939598</v>
      </c>
      <c r="E26" s="255">
        <v>380.145549647341</v>
      </c>
      <c r="F26" s="255">
        <v>471.729731276547</v>
      </c>
      <c r="G26" s="255">
        <v>613.50731838227898</v>
      </c>
      <c r="H26" s="255">
        <v>9.7456182615313303</v>
      </c>
      <c r="I26" s="255">
        <v>48.610791390254803</v>
      </c>
      <c r="J26" s="255">
        <v>-2003.7978046620301</v>
      </c>
      <c r="K26" s="255">
        <v>0</v>
      </c>
      <c r="L26" s="255">
        <v>-492.72034955285699</v>
      </c>
      <c r="M26" s="256">
        <v>6645.6731869569603</v>
      </c>
      <c r="N26" s="255">
        <v>6152.9528374041001</v>
      </c>
      <c r="O26" s="256">
        <f t="shared" si="2"/>
        <v>6645.6731869569603</v>
      </c>
      <c r="P26" s="26">
        <f t="shared" si="0"/>
        <v>0</v>
      </c>
      <c r="Q26" s="26">
        <f t="shared" si="1"/>
        <v>-2003.7978046620301</v>
      </c>
    </row>
    <row r="27" spans="1:17" ht="12.6" customHeight="1" x14ac:dyDescent="0.2">
      <c r="A27" s="253">
        <v>0.91666666666666696</v>
      </c>
      <c r="B27" s="254">
        <v>2984.01500755387</v>
      </c>
      <c r="C27" s="255">
        <v>3201.1913305445801</v>
      </c>
      <c r="D27" s="255">
        <v>966.28679606845503</v>
      </c>
      <c r="E27" s="255">
        <v>361.037429926801</v>
      </c>
      <c r="F27" s="255">
        <v>465.33899099653598</v>
      </c>
      <c r="G27" s="255">
        <v>544.53503535457105</v>
      </c>
      <c r="H27" s="255">
        <v>1.4566317121516199</v>
      </c>
      <c r="I27" s="255">
        <v>22.8924518120361</v>
      </c>
      <c r="J27" s="255">
        <v>-1917.823672519</v>
      </c>
      <c r="K27" s="255">
        <v>0</v>
      </c>
      <c r="L27" s="255">
        <v>-491.52369714164303</v>
      </c>
      <c r="M27" s="256">
        <v>6628.9300014500004</v>
      </c>
      <c r="N27" s="255">
        <v>6137.4063043083597</v>
      </c>
      <c r="O27" s="256">
        <f t="shared" si="2"/>
        <v>6628.9300014500004</v>
      </c>
      <c r="P27" s="26">
        <f t="shared" si="0"/>
        <v>0</v>
      </c>
      <c r="Q27" s="26">
        <f t="shared" si="1"/>
        <v>-1917.823672519</v>
      </c>
    </row>
    <row r="28" spans="1:17" x14ac:dyDescent="0.2">
      <c r="A28" s="251">
        <v>0.95833333333333304</v>
      </c>
      <c r="B28" s="252">
        <v>2987.6433659028298</v>
      </c>
      <c r="C28" s="252">
        <v>3216.1354299459799</v>
      </c>
      <c r="D28" s="252">
        <v>973.47219784045501</v>
      </c>
      <c r="E28" s="252">
        <v>353.52061017999898</v>
      </c>
      <c r="F28" s="252">
        <v>430.08639996068001</v>
      </c>
      <c r="G28" s="252">
        <v>282.56231218925802</v>
      </c>
      <c r="H28" s="252">
        <v>0</v>
      </c>
      <c r="I28" s="252">
        <v>8.6209215060165896</v>
      </c>
      <c r="J28" s="252">
        <v>-2016.60981037289</v>
      </c>
      <c r="K28" s="252">
        <v>0</v>
      </c>
      <c r="L28" s="252">
        <v>-488.69536357855702</v>
      </c>
      <c r="M28" s="252">
        <v>6235.4314271523299</v>
      </c>
      <c r="N28" s="252">
        <v>5746.7360635737796</v>
      </c>
      <c r="O28" s="252">
        <f t="shared" si="2"/>
        <v>6235.4314271523299</v>
      </c>
      <c r="P28" s="26">
        <f t="shared" si="0"/>
        <v>0</v>
      </c>
      <c r="Q28" s="26">
        <f t="shared" si="1"/>
        <v>-2016.60981037289</v>
      </c>
    </row>
    <row r="29" spans="1:17" s="15" customFormat="1" ht="11.25" x14ac:dyDescent="0.2">
      <c r="A29" s="386"/>
      <c r="B29" s="440"/>
      <c r="C29" s="440"/>
      <c r="D29" s="440"/>
      <c r="E29" s="440"/>
      <c r="F29" s="440"/>
      <c r="G29" s="440"/>
      <c r="H29" s="440"/>
      <c r="I29" s="440"/>
      <c r="J29" s="440"/>
      <c r="K29" s="440"/>
      <c r="L29" s="440"/>
      <c r="M29" s="440"/>
      <c r="N29" s="440"/>
      <c r="O29" s="14" t="s">
        <v>102</v>
      </c>
      <c r="P29" s="441"/>
      <c r="Q29" s="441"/>
    </row>
    <row r="31" spans="1:17" x14ac:dyDescent="0.2">
      <c r="A31" s="380" t="s">
        <v>379</v>
      </c>
      <c r="B31" s="381"/>
      <c r="C31" s="381"/>
      <c r="D31" s="381"/>
      <c r="E31" s="193" t="s">
        <v>4</v>
      </c>
      <c r="F31" s="193" t="s">
        <v>380</v>
      </c>
    </row>
    <row r="32" spans="1:17" x14ac:dyDescent="0.2">
      <c r="A32" s="524" t="s">
        <v>355</v>
      </c>
      <c r="B32" s="524"/>
      <c r="C32" s="524"/>
      <c r="D32" s="524"/>
      <c r="E32" s="177">
        <f>SUM(E33:E42)</f>
        <v>4770.1647556394901</v>
      </c>
      <c r="F32" s="382">
        <f t="shared" ref="F32:F42" si="3">E32/$E$32</f>
        <v>1</v>
      </c>
    </row>
    <row r="33" spans="1:6" x14ac:dyDescent="0.2">
      <c r="A33" s="519" t="s">
        <v>381</v>
      </c>
      <c r="B33" s="519"/>
      <c r="C33" s="519"/>
      <c r="D33" s="519"/>
      <c r="E33" s="161">
        <f t="array" ref="E33:E42">TRANSPOSE(INDEX(B5:K28,MATCH(MIN(M5:M28),M5:M28,0),0))</f>
        <v>2997.3245707429101</v>
      </c>
      <c r="F33" s="383">
        <f t="shared" si="3"/>
        <v>0.62834822784671041</v>
      </c>
    </row>
    <row r="34" spans="1:6" x14ac:dyDescent="0.2">
      <c r="A34" s="519" t="s">
        <v>382</v>
      </c>
      <c r="B34" s="519"/>
      <c r="C34" s="519"/>
      <c r="D34" s="520"/>
      <c r="E34" s="158">
        <v>2749.1938164633498</v>
      </c>
      <c r="F34" s="384">
        <f t="shared" si="3"/>
        <v>0.57633099846564773</v>
      </c>
    </row>
    <row r="35" spans="1:6" x14ac:dyDescent="0.2">
      <c r="A35" s="519" t="s">
        <v>385</v>
      </c>
      <c r="B35" s="519"/>
      <c r="C35" s="519"/>
      <c r="D35" s="520"/>
      <c r="E35" s="158">
        <v>215.03241355471701</v>
      </c>
      <c r="F35" s="384">
        <f t="shared" si="3"/>
        <v>4.5078613542749571E-2</v>
      </c>
    </row>
    <row r="36" spans="1:6" x14ac:dyDescent="0.2">
      <c r="A36" s="370" t="s">
        <v>386</v>
      </c>
      <c r="B36" s="385"/>
      <c r="C36" s="385"/>
      <c r="D36" s="385"/>
      <c r="E36" s="158">
        <v>345.20557679461098</v>
      </c>
      <c r="F36" s="384">
        <f t="shared" si="3"/>
        <v>7.2367642309732458E-2</v>
      </c>
    </row>
    <row r="37" spans="1:6" x14ac:dyDescent="0.2">
      <c r="A37" s="519" t="s">
        <v>383</v>
      </c>
      <c r="B37" s="519"/>
      <c r="C37" s="519"/>
      <c r="D37" s="520"/>
      <c r="E37" s="158">
        <v>224.16409909288501</v>
      </c>
      <c r="F37" s="384">
        <f t="shared" si="3"/>
        <v>4.6992946905632299E-2</v>
      </c>
    </row>
    <row r="38" spans="1:6" x14ac:dyDescent="0.2">
      <c r="A38" s="519" t="s">
        <v>387</v>
      </c>
      <c r="B38" s="519"/>
      <c r="C38" s="519"/>
      <c r="D38" s="520"/>
      <c r="E38" s="158">
        <v>0</v>
      </c>
      <c r="F38" s="384">
        <f t="shared" si="3"/>
        <v>0</v>
      </c>
    </row>
    <row r="39" spans="1:6" x14ac:dyDescent="0.2">
      <c r="A39" s="519" t="s">
        <v>388</v>
      </c>
      <c r="B39" s="519"/>
      <c r="C39" s="519"/>
      <c r="D39" s="520"/>
      <c r="E39" s="158">
        <v>23.5949655259145</v>
      </c>
      <c r="F39" s="384">
        <f t="shared" si="3"/>
        <v>4.9463628060266752E-3</v>
      </c>
    </row>
    <row r="40" spans="1:6" x14ac:dyDescent="0.2">
      <c r="A40" s="519" t="s">
        <v>389</v>
      </c>
      <c r="B40" s="519"/>
      <c r="C40" s="519"/>
      <c r="D40" s="520"/>
      <c r="E40" s="158">
        <v>53.519221535467899</v>
      </c>
      <c r="F40" s="384">
        <f t="shared" si="3"/>
        <v>1.1219575062306857E-2</v>
      </c>
    </row>
    <row r="41" spans="1:6" x14ac:dyDescent="0.2">
      <c r="A41" s="519" t="s">
        <v>376</v>
      </c>
      <c r="B41" s="519"/>
      <c r="C41" s="519"/>
      <c r="D41" s="520"/>
      <c r="E41" s="158">
        <v>-1518.4267083423699</v>
      </c>
      <c r="F41" s="384">
        <f t="shared" si="3"/>
        <v>-0.31831745571203213</v>
      </c>
    </row>
    <row r="42" spans="1:6" x14ac:dyDescent="0.2">
      <c r="A42" s="519" t="s">
        <v>94</v>
      </c>
      <c r="B42" s="519"/>
      <c r="C42" s="519"/>
      <c r="D42" s="519"/>
      <c r="E42" s="161">
        <v>-319.44319972799599</v>
      </c>
      <c r="F42" s="383">
        <f t="shared" si="3"/>
        <v>-6.6966911226774034E-2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0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>
      <selection activeCell="AO30" sqref="AO30"/>
    </sheetView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38" t="s">
        <v>353</v>
      </c>
      <c r="T1" s="388"/>
      <c r="U1" s="60"/>
      <c r="V1" s="60"/>
      <c r="W1" s="60"/>
      <c r="Y1" s="61"/>
      <c r="Z1" s="60"/>
      <c r="AC1" s="389"/>
      <c r="AF1" s="390"/>
      <c r="AH1" s="150" t="str">
        <f>Titulní!A35</f>
        <v>II. čtvrtletí 2020</v>
      </c>
    </row>
    <row r="2" spans="1:34" ht="6" customHeight="1" x14ac:dyDescent="0.2"/>
    <row r="3" spans="1:34" ht="12" customHeight="1" x14ac:dyDescent="0.2">
      <c r="F3" s="391"/>
      <c r="U3" s="391"/>
    </row>
    <row r="4" spans="1:34" ht="12" customHeight="1" x14ac:dyDescent="0.2"/>
    <row r="5" spans="1:34" s="25" customFormat="1" ht="12" customHeight="1" x14ac:dyDescent="0.2">
      <c r="A5" s="528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1"/>
      <c r="P5" s="528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</row>
    <row r="6" spans="1:34" s="25" customFormat="1" ht="12" customHeight="1" x14ac:dyDescent="0.2">
      <c r="A6" s="528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371"/>
      <c r="O6" s="31"/>
      <c r="P6" s="528"/>
      <c r="Q6" s="530"/>
      <c r="R6" s="530"/>
      <c r="S6" s="530"/>
      <c r="T6" s="530"/>
      <c r="U6" s="530"/>
      <c r="V6" s="530"/>
      <c r="W6" s="530"/>
      <c r="X6" s="530"/>
      <c r="Y6" s="530"/>
      <c r="Z6" s="530"/>
      <c r="AA6" s="530"/>
      <c r="AB6" s="530"/>
      <c r="AC6" s="371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164</v>
      </c>
      <c r="C8" s="71">
        <f>SUM('4.1'!B11:D11)</f>
        <v>613.84533499999998</v>
      </c>
      <c r="D8" s="71">
        <f>SUM('4.2'!B8:D8)</f>
        <v>0</v>
      </c>
      <c r="E8" s="71">
        <f>SUM('4.2'!B22:D22)</f>
        <v>0.39765899999999998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163</v>
      </c>
      <c r="B9" s="71"/>
      <c r="C9" s="71">
        <f>SUM('4.1'!B12:D12)</f>
        <v>3.2544849999999999</v>
      </c>
      <c r="D9" s="71">
        <f>SUM('4.2'!B9:D9)</f>
        <v>0</v>
      </c>
      <c r="E9" s="71">
        <f>SUM('4.2'!B23:D23)</f>
        <v>633.62978300000009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162</v>
      </c>
      <c r="B10" s="71"/>
      <c r="C10" s="71">
        <f>SUM('4.1'!B13:D13)</f>
        <v>350.15509100000003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161</v>
      </c>
      <c r="B11" s="71"/>
      <c r="C11" s="71">
        <f>SUM('4.1'!B14:D14)</f>
        <v>5379.5429629999999</v>
      </c>
      <c r="D11" s="71">
        <f>SUM('4.2'!B11:D11)</f>
        <v>0</v>
      </c>
      <c r="E11" s="71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160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159</v>
      </c>
      <c r="B13" s="71"/>
      <c r="C13" s="71">
        <f>SUM('4.1'!B16:D16)</f>
        <v>17.834054999999999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158</v>
      </c>
      <c r="B14" s="71"/>
      <c r="C14" s="71">
        <f>SUM('4.1'!B17:D17)</f>
        <v>3.8284540000000002</v>
      </c>
      <c r="D14" s="71">
        <f>SUM('4.2'!B14:D14)</f>
        <v>0</v>
      </c>
      <c r="E14" s="71">
        <f>SUM('4.2'!B28:D28)</f>
        <v>1.5010000000000002E-3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157</v>
      </c>
      <c r="B15" s="71"/>
      <c r="C15" s="71">
        <f>SUM('4.1'!B18:D18)</f>
        <v>46.580784000000008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156</v>
      </c>
      <c r="B16" s="71"/>
      <c r="C16" s="71">
        <f>SUM('4.1'!B19:D19)</f>
        <v>156.26378099999999</v>
      </c>
      <c r="D16" s="71">
        <f>SUM('4.2'!B16:D16)</f>
        <v>461.45408000000009</v>
      </c>
      <c r="E16" s="71">
        <f>SUM('4.2'!B30:D30)</f>
        <v>57.866696000000005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2.93E-2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155</v>
      </c>
      <c r="B18" s="71"/>
      <c r="C18" s="71">
        <f>SUM('4.1'!B21:D21)</f>
        <v>3.3929079999999998</v>
      </c>
      <c r="D18" s="71">
        <f>SUM('4.2'!B18:D18)</f>
        <v>0</v>
      </c>
      <c r="E18" s="71">
        <f>SUM('4.2'!B32:D32)</f>
        <v>1.7961050000000003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154</v>
      </c>
      <c r="B19" s="71"/>
      <c r="C19" s="71">
        <f>SUM('4.1'!B22:D22)</f>
        <v>125.74177899999999</v>
      </c>
      <c r="D19" s="71">
        <f>SUM('4.2'!B19:D19)</f>
        <v>991.00871000000006</v>
      </c>
      <c r="E19" s="71">
        <f>SUM('4.2'!B33:D33)</f>
        <v>176.63261700000012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222</v>
      </c>
      <c r="B20" s="71">
        <f>SUM('4.1'!B8:D8)</f>
        <v>6994.2303300000012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387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26"/>
      <c r="B34" s="527"/>
      <c r="C34" s="527"/>
      <c r="D34" s="527"/>
      <c r="E34" s="393"/>
      <c r="F34" s="393"/>
      <c r="G34" s="526"/>
      <c r="H34" s="527"/>
      <c r="I34" s="527"/>
      <c r="J34" s="527"/>
      <c r="K34" s="393"/>
      <c r="L34" s="393"/>
      <c r="M34" s="22"/>
      <c r="N34" s="22"/>
      <c r="O34" s="22"/>
      <c r="P34" s="22"/>
    </row>
    <row r="35" spans="1:16" ht="12" customHeight="1" x14ac:dyDescent="0.2">
      <c r="A35" s="525"/>
      <c r="B35" s="525"/>
      <c r="C35" s="525"/>
      <c r="D35" s="525"/>
      <c r="E35" s="71"/>
      <c r="F35" s="32"/>
      <c r="G35" s="525"/>
      <c r="H35" s="525"/>
      <c r="I35" s="525"/>
      <c r="J35" s="525"/>
      <c r="K35" s="71"/>
      <c r="L35" s="32"/>
    </row>
    <row r="36" spans="1:16" ht="12" customHeight="1" x14ac:dyDescent="0.2">
      <c r="A36" s="525"/>
      <c r="B36" s="525"/>
      <c r="C36" s="525"/>
      <c r="D36" s="525"/>
      <c r="E36" s="71"/>
      <c r="F36" s="32"/>
      <c r="G36" s="525"/>
      <c r="H36" s="525"/>
      <c r="I36" s="525"/>
      <c r="J36" s="525"/>
      <c r="K36" s="71"/>
      <c r="L36" s="32"/>
    </row>
    <row r="37" spans="1:16" ht="12" customHeight="1" x14ac:dyDescent="0.2">
      <c r="A37" s="525"/>
      <c r="B37" s="525"/>
      <c r="C37" s="525"/>
      <c r="D37" s="525"/>
      <c r="E37" s="71"/>
      <c r="F37" s="32"/>
      <c r="G37" s="525"/>
      <c r="H37" s="525"/>
      <c r="I37" s="525"/>
      <c r="J37" s="525"/>
      <c r="K37" s="71"/>
      <c r="L37" s="32"/>
    </row>
    <row r="38" spans="1:16" ht="12" customHeight="1" x14ac:dyDescent="0.2">
      <c r="A38" s="525"/>
      <c r="B38" s="525"/>
      <c r="C38" s="525"/>
      <c r="D38" s="525"/>
      <c r="E38" s="71"/>
      <c r="F38" s="32"/>
      <c r="G38" s="525"/>
      <c r="H38" s="525"/>
      <c r="I38" s="525"/>
      <c r="J38" s="525"/>
      <c r="K38" s="71"/>
      <c r="L38" s="32"/>
    </row>
    <row r="39" spans="1:16" ht="12" customHeight="1" x14ac:dyDescent="0.2">
      <c r="A39" s="525"/>
      <c r="B39" s="525"/>
      <c r="C39" s="525"/>
      <c r="D39" s="525"/>
      <c r="E39" s="71"/>
      <c r="F39" s="32"/>
      <c r="G39" s="525"/>
      <c r="H39" s="525"/>
      <c r="I39" s="525"/>
      <c r="J39" s="525"/>
      <c r="K39" s="71"/>
      <c r="L39" s="32"/>
    </row>
    <row r="40" spans="1:16" ht="12" customHeight="1" x14ac:dyDescent="0.2">
      <c r="A40" s="525"/>
      <c r="B40" s="525"/>
      <c r="C40" s="525"/>
      <c r="D40" s="525"/>
      <c r="E40" s="71"/>
      <c r="F40" s="32"/>
      <c r="G40" s="525"/>
      <c r="H40" s="525"/>
      <c r="I40" s="525"/>
      <c r="J40" s="525"/>
      <c r="K40" s="71"/>
      <c r="L40" s="32"/>
    </row>
    <row r="41" spans="1:16" ht="12" customHeight="1" x14ac:dyDescent="0.2">
      <c r="A41" s="525"/>
      <c r="B41" s="525"/>
      <c r="C41" s="525"/>
      <c r="D41" s="525"/>
      <c r="E41" s="71"/>
      <c r="F41" s="32"/>
      <c r="G41" s="525"/>
      <c r="H41" s="525"/>
      <c r="I41" s="525"/>
      <c r="J41" s="525"/>
      <c r="K41" s="71"/>
      <c r="L41" s="32"/>
    </row>
    <row r="42" spans="1:16" ht="12" customHeight="1" x14ac:dyDescent="0.2">
      <c r="A42" s="525"/>
      <c r="B42" s="525"/>
      <c r="C42" s="525"/>
      <c r="D42" s="525"/>
      <c r="E42" s="71"/>
      <c r="F42" s="32"/>
      <c r="G42" s="525"/>
      <c r="H42" s="525"/>
      <c r="I42" s="525"/>
      <c r="J42" s="525"/>
      <c r="K42" s="71"/>
      <c r="L42" s="32"/>
    </row>
    <row r="43" spans="1:16" ht="12" customHeight="1" x14ac:dyDescent="0.2">
      <c r="A43" s="525"/>
      <c r="B43" s="525"/>
      <c r="C43" s="525"/>
      <c r="D43" s="525"/>
      <c r="E43" s="71"/>
      <c r="F43" s="32"/>
      <c r="G43" s="525"/>
      <c r="H43" s="525"/>
      <c r="I43" s="525"/>
      <c r="J43" s="525"/>
      <c r="K43" s="71"/>
      <c r="L43" s="32"/>
    </row>
    <row r="44" spans="1:16" ht="12" customHeight="1" x14ac:dyDescent="0.2">
      <c r="A44" s="525"/>
      <c r="B44" s="525"/>
      <c r="C44" s="525"/>
      <c r="D44" s="525"/>
      <c r="E44" s="71"/>
      <c r="F44" s="32"/>
      <c r="G44" s="525"/>
      <c r="H44" s="525"/>
      <c r="I44" s="525"/>
      <c r="J44" s="525"/>
      <c r="K44" s="71"/>
      <c r="L44" s="32"/>
    </row>
    <row r="45" spans="1:16" ht="12" customHeight="1" x14ac:dyDescent="0.2">
      <c r="A45" s="525"/>
      <c r="B45" s="525"/>
      <c r="C45" s="525"/>
      <c r="D45" s="525"/>
      <c r="E45" s="71"/>
      <c r="F45" s="32"/>
      <c r="G45" s="525"/>
      <c r="H45" s="525"/>
      <c r="I45" s="525"/>
      <c r="J45" s="525"/>
      <c r="K45" s="71"/>
      <c r="L45" s="32"/>
    </row>
    <row r="46" spans="1:16" ht="12" customHeight="1" x14ac:dyDescent="0.2">
      <c r="F46" s="387"/>
      <c r="L46" s="387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372"/>
      <c r="B115" s="372"/>
    </row>
    <row r="116" spans="1:2" x14ac:dyDescent="0.2">
      <c r="A116" s="372"/>
      <c r="B116" s="372"/>
    </row>
    <row r="137" spans="1:2" x14ac:dyDescent="0.2">
      <c r="A137" s="372"/>
      <c r="B137" s="372"/>
    </row>
    <row r="138" spans="1:2" ht="12" customHeight="1" x14ac:dyDescent="0.2">
      <c r="A138" s="394"/>
      <c r="B138" s="394"/>
    </row>
    <row r="139" spans="1:2" x14ac:dyDescent="0.2">
      <c r="A139" s="394"/>
      <c r="B139" s="394"/>
    </row>
    <row r="140" spans="1:2" ht="12.75" customHeight="1" x14ac:dyDescent="0.2">
      <c r="B140" s="394"/>
    </row>
    <row r="141" spans="1:2" ht="12.75" customHeight="1" x14ac:dyDescent="0.2">
      <c r="B141" s="394"/>
    </row>
    <row r="142" spans="1:2" x14ac:dyDescent="0.2">
      <c r="B142" s="394"/>
    </row>
    <row r="143" spans="1:2" x14ac:dyDescent="0.2">
      <c r="B143" s="394"/>
    </row>
    <row r="144" spans="1:2" x14ac:dyDescent="0.2">
      <c r="B144" s="394"/>
    </row>
    <row r="145" spans="1:2" x14ac:dyDescent="0.2">
      <c r="B145" s="394"/>
    </row>
    <row r="146" spans="1:2" x14ac:dyDescent="0.2">
      <c r="B146" s="394"/>
    </row>
    <row r="147" spans="1:2" x14ac:dyDescent="0.2">
      <c r="B147" s="394"/>
    </row>
    <row r="148" spans="1:2" x14ac:dyDescent="0.2">
      <c r="B148" s="394"/>
    </row>
    <row r="149" spans="1:2" x14ac:dyDescent="0.2">
      <c r="B149" s="394"/>
    </row>
    <row r="150" spans="1:2" x14ac:dyDescent="0.2">
      <c r="B150" s="394"/>
    </row>
    <row r="151" spans="1:2" x14ac:dyDescent="0.2">
      <c r="B151" s="394"/>
    </row>
    <row r="152" spans="1:2" x14ac:dyDescent="0.2">
      <c r="B152" s="394"/>
    </row>
    <row r="153" spans="1:2" x14ac:dyDescent="0.2">
      <c r="B153" s="394"/>
    </row>
    <row r="154" spans="1:2" x14ac:dyDescent="0.2">
      <c r="B154" s="394"/>
    </row>
    <row r="155" spans="1:2" x14ac:dyDescent="0.2">
      <c r="B155" s="394"/>
    </row>
    <row r="156" spans="1:2" x14ac:dyDescent="0.2">
      <c r="B156" s="394"/>
    </row>
    <row r="157" spans="1:2" x14ac:dyDescent="0.2">
      <c r="B157" s="394"/>
    </row>
    <row r="158" spans="1:2" x14ac:dyDescent="0.2">
      <c r="B158" s="372"/>
    </row>
    <row r="159" spans="1:2" x14ac:dyDescent="0.2">
      <c r="B159" s="372"/>
    </row>
    <row r="160" spans="1:2" ht="12" customHeight="1" x14ac:dyDescent="0.2">
      <c r="A160" s="394"/>
      <c r="B160" s="372"/>
    </row>
    <row r="161" spans="1:2" x14ac:dyDescent="0.2">
      <c r="A161" s="394"/>
      <c r="B161" s="372"/>
    </row>
    <row r="162" spans="1:2" x14ac:dyDescent="0.2">
      <c r="A162" s="394"/>
      <c r="B162" s="372"/>
    </row>
    <row r="163" spans="1:2" ht="90" customHeight="1" x14ac:dyDescent="0.2">
      <c r="B163" s="372"/>
    </row>
    <row r="164" spans="1:2" x14ac:dyDescent="0.2">
      <c r="B164" s="372"/>
    </row>
    <row r="165" spans="1:2" x14ac:dyDescent="0.2">
      <c r="B165" s="372"/>
    </row>
    <row r="166" spans="1:2" x14ac:dyDescent="0.2">
      <c r="B166" s="372"/>
    </row>
    <row r="167" spans="1:2" x14ac:dyDescent="0.2">
      <c r="B167" s="372"/>
    </row>
    <row r="168" spans="1:2" x14ac:dyDescent="0.2">
      <c r="B168" s="372"/>
    </row>
    <row r="169" spans="1:2" x14ac:dyDescent="0.2">
      <c r="B169" s="372"/>
    </row>
    <row r="170" spans="1:2" x14ac:dyDescent="0.2">
      <c r="B170" s="372"/>
    </row>
    <row r="171" spans="1:2" x14ac:dyDescent="0.2">
      <c r="B171" s="372"/>
    </row>
    <row r="172" spans="1:2" x14ac:dyDescent="0.2">
      <c r="B172" s="372"/>
    </row>
    <row r="173" spans="1:2" x14ac:dyDescent="0.2">
      <c r="B173" s="372"/>
    </row>
    <row r="174" spans="1:2" x14ac:dyDescent="0.2">
      <c r="B174" s="372"/>
    </row>
    <row r="175" spans="1:2" x14ac:dyDescent="0.2">
      <c r="B175" s="372"/>
    </row>
    <row r="176" spans="1:2" x14ac:dyDescent="0.2">
      <c r="A176" s="394"/>
      <c r="B176" s="372"/>
    </row>
    <row r="177" spans="1:2" x14ac:dyDescent="0.2">
      <c r="A177" s="394"/>
      <c r="B177" s="372"/>
    </row>
    <row r="178" spans="1:2" x14ac:dyDescent="0.2">
      <c r="A178" s="394"/>
      <c r="B178" s="372"/>
    </row>
    <row r="179" spans="1:2" x14ac:dyDescent="0.2">
      <c r="A179" s="372"/>
      <c r="B179" s="372"/>
    </row>
    <row r="180" spans="1:2" x14ac:dyDescent="0.2">
      <c r="A180" s="372"/>
      <c r="B180" s="372"/>
    </row>
    <row r="181" spans="1:2" x14ac:dyDescent="0.2">
      <c r="A181" s="372"/>
      <c r="B181" s="372"/>
    </row>
    <row r="182" spans="1:2" x14ac:dyDescent="0.2">
      <c r="B182" s="372"/>
    </row>
    <row r="183" spans="1:2" x14ac:dyDescent="0.2">
      <c r="B183" s="372"/>
    </row>
    <row r="184" spans="1:2" x14ac:dyDescent="0.2">
      <c r="B184" s="372"/>
    </row>
    <row r="185" spans="1:2" x14ac:dyDescent="0.2">
      <c r="B185" s="372"/>
    </row>
    <row r="186" spans="1:2" x14ac:dyDescent="0.2">
      <c r="B186" s="372"/>
    </row>
    <row r="187" spans="1:2" x14ac:dyDescent="0.2">
      <c r="B187" s="372"/>
    </row>
    <row r="188" spans="1:2" x14ac:dyDescent="0.2">
      <c r="B188" s="372"/>
    </row>
    <row r="189" spans="1:2" x14ac:dyDescent="0.2">
      <c r="B189" s="372"/>
    </row>
    <row r="190" spans="1:2" x14ac:dyDescent="0.2">
      <c r="B190" s="372"/>
    </row>
    <row r="191" spans="1:2" x14ac:dyDescent="0.2">
      <c r="B191" s="372"/>
    </row>
    <row r="192" spans="1:2" x14ac:dyDescent="0.2">
      <c r="B192" s="372"/>
    </row>
    <row r="193" spans="1:2" x14ac:dyDescent="0.2">
      <c r="B193" s="372"/>
    </row>
    <row r="194" spans="1:2" x14ac:dyDescent="0.2">
      <c r="B194" s="372"/>
    </row>
    <row r="195" spans="1:2" x14ac:dyDescent="0.2">
      <c r="B195" s="372"/>
    </row>
    <row r="196" spans="1:2" x14ac:dyDescent="0.2">
      <c r="B196" s="372"/>
    </row>
    <row r="197" spans="1:2" x14ac:dyDescent="0.2">
      <c r="B197" s="372"/>
    </row>
    <row r="198" spans="1:2" x14ac:dyDescent="0.2">
      <c r="B198" s="372"/>
    </row>
    <row r="199" spans="1:2" x14ac:dyDescent="0.2">
      <c r="B199" s="372"/>
    </row>
    <row r="200" spans="1:2" x14ac:dyDescent="0.2">
      <c r="B200" s="372"/>
    </row>
    <row r="201" spans="1:2" x14ac:dyDescent="0.2">
      <c r="A201" s="372"/>
      <c r="B201" s="372"/>
    </row>
    <row r="202" spans="1:2" x14ac:dyDescent="0.2">
      <c r="A202" s="372"/>
      <c r="B202" s="372"/>
    </row>
    <row r="203" spans="1:2" ht="12.75" customHeight="1" x14ac:dyDescent="0.2">
      <c r="B203" s="372"/>
    </row>
    <row r="204" spans="1:2" ht="12" customHeight="1" x14ac:dyDescent="0.2">
      <c r="B204" s="372"/>
    </row>
    <row r="205" spans="1:2" x14ac:dyDescent="0.2">
      <c r="B205" s="372"/>
    </row>
    <row r="206" spans="1:2" x14ac:dyDescent="0.2">
      <c r="B206" s="372"/>
    </row>
    <row r="207" spans="1:2" x14ac:dyDescent="0.2">
      <c r="B207" s="372"/>
    </row>
    <row r="208" spans="1:2" x14ac:dyDescent="0.2">
      <c r="B208" s="372"/>
    </row>
    <row r="209" spans="1:2" x14ac:dyDescent="0.2">
      <c r="B209" s="372"/>
    </row>
    <row r="210" spans="1:2" x14ac:dyDescent="0.2">
      <c r="B210" s="372"/>
    </row>
    <row r="211" spans="1:2" x14ac:dyDescent="0.2">
      <c r="B211" s="372"/>
    </row>
    <row r="212" spans="1:2" x14ac:dyDescent="0.2">
      <c r="B212" s="372"/>
    </row>
    <row r="213" spans="1:2" x14ac:dyDescent="0.2">
      <c r="B213" s="372"/>
    </row>
    <row r="214" spans="1:2" x14ac:dyDescent="0.2">
      <c r="B214" s="372"/>
    </row>
    <row r="215" spans="1:2" x14ac:dyDescent="0.2">
      <c r="B215" s="372"/>
    </row>
    <row r="216" spans="1:2" x14ac:dyDescent="0.2">
      <c r="B216" s="372"/>
    </row>
    <row r="217" spans="1:2" x14ac:dyDescent="0.2">
      <c r="B217" s="372"/>
    </row>
    <row r="218" spans="1:2" x14ac:dyDescent="0.2">
      <c r="B218" s="372"/>
    </row>
    <row r="219" spans="1:2" x14ac:dyDescent="0.2">
      <c r="B219" s="372"/>
    </row>
    <row r="220" spans="1:2" x14ac:dyDescent="0.2">
      <c r="B220" s="372"/>
    </row>
    <row r="221" spans="1:2" x14ac:dyDescent="0.2">
      <c r="B221" s="372"/>
    </row>
    <row r="222" spans="1:2" x14ac:dyDescent="0.2">
      <c r="A222" s="394"/>
      <c r="B222" s="372"/>
    </row>
    <row r="223" spans="1:2" x14ac:dyDescent="0.2">
      <c r="A223" s="394"/>
      <c r="B223" s="372"/>
    </row>
    <row r="224" spans="1:2" x14ac:dyDescent="0.2">
      <c r="A224" s="394"/>
      <c r="B224" s="372"/>
    </row>
    <row r="225" spans="1:2" x14ac:dyDescent="0.2">
      <c r="A225" s="394"/>
      <c r="B225" s="372"/>
    </row>
    <row r="226" spans="1:2" x14ac:dyDescent="0.2">
      <c r="A226" s="394"/>
      <c r="B226" s="372"/>
    </row>
    <row r="227" spans="1:2" x14ac:dyDescent="0.2">
      <c r="A227" s="394"/>
      <c r="B227" s="372"/>
    </row>
    <row r="228" spans="1:2" x14ac:dyDescent="0.2">
      <c r="A228" s="394"/>
      <c r="B228" s="372"/>
    </row>
    <row r="229" spans="1:2" x14ac:dyDescent="0.2">
      <c r="A229" s="372"/>
      <c r="B229" s="372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373</v>
      </c>
    </row>
    <row r="2" spans="1:9" ht="6" customHeight="1" x14ac:dyDescent="0.2"/>
    <row r="3" spans="1:9" ht="14.25" customHeight="1" x14ac:dyDescent="0.2">
      <c r="A3" s="446" t="s">
        <v>421</v>
      </c>
      <c r="B3" s="446"/>
      <c r="C3" s="446"/>
      <c r="D3" s="446"/>
      <c r="E3" s="446"/>
      <c r="F3" s="446"/>
      <c r="G3" s="446"/>
      <c r="H3" s="446"/>
      <c r="I3" s="446"/>
    </row>
    <row r="4" spans="1:9" ht="14.25" customHeight="1" x14ac:dyDescent="0.2">
      <c r="A4" s="446"/>
      <c r="B4" s="446"/>
      <c r="C4" s="446"/>
      <c r="D4" s="446"/>
      <c r="E4" s="446"/>
      <c r="F4" s="446"/>
      <c r="G4" s="446"/>
      <c r="H4" s="446"/>
      <c r="I4" s="446"/>
    </row>
    <row r="5" spans="1:9" ht="15" customHeight="1" x14ac:dyDescent="0.2">
      <c r="A5" s="446"/>
      <c r="B5" s="446"/>
      <c r="C5" s="446"/>
      <c r="D5" s="446"/>
      <c r="E5" s="446"/>
      <c r="F5" s="446"/>
      <c r="G5" s="446"/>
      <c r="H5" s="446"/>
      <c r="I5" s="446"/>
    </row>
    <row r="6" spans="1:9" ht="17.100000000000001" customHeight="1" x14ac:dyDescent="0.2">
      <c r="A6" s="446"/>
      <c r="B6" s="446"/>
      <c r="C6" s="446"/>
      <c r="D6" s="446"/>
      <c r="E6" s="446"/>
      <c r="F6" s="446"/>
      <c r="G6" s="446"/>
      <c r="H6" s="446"/>
      <c r="I6" s="446"/>
    </row>
    <row r="7" spans="1:9" ht="17.100000000000001" customHeight="1" x14ac:dyDescent="0.2">
      <c r="A7" s="446"/>
      <c r="B7" s="446"/>
      <c r="C7" s="446"/>
      <c r="D7" s="446"/>
      <c r="E7" s="446"/>
      <c r="F7" s="446"/>
      <c r="G7" s="446"/>
      <c r="H7" s="446"/>
      <c r="I7" s="446"/>
    </row>
    <row r="8" spans="1:9" ht="17.100000000000001" customHeight="1" x14ac:dyDescent="0.2">
      <c r="A8" s="446"/>
      <c r="B8" s="446"/>
      <c r="C8" s="446"/>
      <c r="D8" s="446"/>
      <c r="E8" s="446"/>
      <c r="F8" s="446"/>
      <c r="G8" s="446"/>
      <c r="H8" s="446"/>
      <c r="I8" s="446"/>
    </row>
    <row r="9" spans="1:9" ht="17.100000000000001" customHeight="1" x14ac:dyDescent="0.2">
      <c r="A9" s="446"/>
      <c r="B9" s="446"/>
      <c r="C9" s="446"/>
      <c r="D9" s="446"/>
      <c r="E9" s="446"/>
      <c r="F9" s="446"/>
      <c r="G9" s="446"/>
      <c r="H9" s="446"/>
      <c r="I9" s="446"/>
    </row>
    <row r="10" spans="1:9" ht="17.100000000000001" customHeight="1" x14ac:dyDescent="0.2">
      <c r="A10" s="446"/>
      <c r="B10" s="446"/>
      <c r="C10" s="446"/>
      <c r="D10" s="446"/>
      <c r="E10" s="446"/>
      <c r="F10" s="446"/>
      <c r="G10" s="446"/>
      <c r="H10" s="446"/>
      <c r="I10" s="446"/>
    </row>
    <row r="11" spans="1:9" ht="17.100000000000001" customHeight="1" x14ac:dyDescent="0.2">
      <c r="A11" s="446"/>
      <c r="B11" s="446"/>
      <c r="C11" s="446"/>
      <c r="D11" s="446"/>
      <c r="E11" s="446"/>
      <c r="F11" s="446"/>
      <c r="G11" s="446"/>
      <c r="H11" s="446"/>
      <c r="I11" s="446"/>
    </row>
    <row r="12" spans="1:9" ht="17.100000000000001" customHeight="1" x14ac:dyDescent="0.2">
      <c r="A12" s="446"/>
      <c r="B12" s="446"/>
      <c r="C12" s="446"/>
      <c r="D12" s="446"/>
      <c r="E12" s="446"/>
      <c r="F12" s="446"/>
      <c r="G12" s="446"/>
      <c r="H12" s="446"/>
      <c r="I12" s="446"/>
    </row>
    <row r="13" spans="1:9" ht="17.100000000000001" customHeight="1" x14ac:dyDescent="0.2">
      <c r="A13" s="446"/>
      <c r="B13" s="446"/>
      <c r="C13" s="446"/>
      <c r="D13" s="446"/>
      <c r="E13" s="446"/>
      <c r="F13" s="446"/>
      <c r="G13" s="446"/>
      <c r="H13" s="446"/>
      <c r="I13" s="446"/>
    </row>
    <row r="14" spans="1:9" ht="17.100000000000001" customHeight="1" x14ac:dyDescent="0.2">
      <c r="A14" s="446"/>
      <c r="B14" s="446"/>
      <c r="C14" s="446"/>
      <c r="D14" s="446"/>
      <c r="E14" s="446"/>
      <c r="F14" s="446"/>
      <c r="G14" s="446"/>
      <c r="H14" s="446"/>
      <c r="I14" s="446"/>
    </row>
    <row r="15" spans="1:9" ht="17.100000000000001" customHeight="1" x14ac:dyDescent="0.2">
      <c r="A15" s="446"/>
      <c r="B15" s="446"/>
      <c r="C15" s="446"/>
      <c r="D15" s="446"/>
      <c r="E15" s="446"/>
      <c r="F15" s="446"/>
      <c r="G15" s="446"/>
      <c r="H15" s="446"/>
      <c r="I15" s="446"/>
    </row>
    <row r="16" spans="1:9" ht="17.100000000000001" customHeight="1" x14ac:dyDescent="0.2">
      <c r="A16" s="446"/>
      <c r="B16" s="446"/>
      <c r="C16" s="446"/>
      <c r="D16" s="446"/>
      <c r="E16" s="446"/>
      <c r="F16" s="446"/>
      <c r="G16" s="446"/>
      <c r="H16" s="446"/>
      <c r="I16" s="446"/>
    </row>
    <row r="17" spans="1:9" ht="17.100000000000001" customHeight="1" x14ac:dyDescent="0.2">
      <c r="A17" s="446"/>
      <c r="B17" s="446"/>
      <c r="C17" s="446"/>
      <c r="D17" s="446"/>
      <c r="E17" s="446"/>
      <c r="F17" s="446"/>
      <c r="G17" s="446"/>
      <c r="H17" s="446"/>
      <c r="I17" s="446"/>
    </row>
    <row r="18" spans="1:9" ht="17.100000000000001" customHeight="1" x14ac:dyDescent="0.2">
      <c r="A18" s="446"/>
      <c r="B18" s="446"/>
      <c r="C18" s="446"/>
      <c r="D18" s="446"/>
      <c r="E18" s="446"/>
      <c r="F18" s="446"/>
      <c r="G18" s="446"/>
      <c r="H18" s="446"/>
      <c r="I18" s="446"/>
    </row>
    <row r="19" spans="1:9" ht="17.100000000000001" customHeight="1" x14ac:dyDescent="0.2">
      <c r="A19" s="446"/>
      <c r="B19" s="446"/>
      <c r="C19" s="446"/>
      <c r="D19" s="446"/>
      <c r="E19" s="446"/>
      <c r="F19" s="446"/>
      <c r="G19" s="446"/>
      <c r="H19" s="446"/>
      <c r="I19" s="446"/>
    </row>
    <row r="20" spans="1:9" ht="17.100000000000001" customHeight="1" x14ac:dyDescent="0.2">
      <c r="A20" s="446"/>
      <c r="B20" s="446"/>
      <c r="C20" s="446"/>
      <c r="D20" s="446"/>
      <c r="E20" s="446"/>
      <c r="F20" s="446"/>
      <c r="G20" s="446"/>
      <c r="H20" s="446"/>
      <c r="I20" s="446"/>
    </row>
    <row r="21" spans="1:9" ht="17.100000000000001" customHeight="1" x14ac:dyDescent="0.2">
      <c r="A21" s="446"/>
      <c r="B21" s="446"/>
      <c r="C21" s="446"/>
      <c r="D21" s="446"/>
      <c r="E21" s="446"/>
      <c r="F21" s="446"/>
      <c r="G21" s="446"/>
      <c r="H21" s="446"/>
      <c r="I21" s="446"/>
    </row>
    <row r="22" spans="1:9" ht="17.100000000000001" customHeight="1" x14ac:dyDescent="0.2">
      <c r="A22" s="446"/>
      <c r="B22" s="446"/>
      <c r="C22" s="446"/>
      <c r="D22" s="446"/>
      <c r="E22" s="446"/>
      <c r="F22" s="446"/>
      <c r="G22" s="446"/>
      <c r="H22" s="446"/>
      <c r="I22" s="446"/>
    </row>
    <row r="23" spans="1:9" ht="17.100000000000001" customHeight="1" x14ac:dyDescent="0.2">
      <c r="A23" s="446"/>
      <c r="B23" s="446"/>
      <c r="C23" s="446"/>
      <c r="D23" s="446"/>
      <c r="E23" s="446"/>
      <c r="F23" s="446"/>
      <c r="G23" s="446"/>
      <c r="H23" s="446"/>
      <c r="I23" s="446"/>
    </row>
    <row r="24" spans="1:9" ht="17.100000000000001" customHeight="1" x14ac:dyDescent="0.2">
      <c r="A24" s="446"/>
      <c r="B24" s="446"/>
      <c r="C24" s="446"/>
      <c r="D24" s="446"/>
      <c r="E24" s="446"/>
      <c r="F24" s="446"/>
      <c r="G24" s="446"/>
      <c r="H24" s="446"/>
      <c r="I24" s="446"/>
    </row>
    <row r="25" spans="1:9" ht="17.100000000000001" customHeight="1" x14ac:dyDescent="0.2">
      <c r="A25" s="446"/>
      <c r="B25" s="446"/>
      <c r="C25" s="446"/>
      <c r="D25" s="446"/>
      <c r="E25" s="446"/>
      <c r="F25" s="446"/>
      <c r="G25" s="446"/>
      <c r="H25" s="446"/>
      <c r="I25" s="446"/>
    </row>
    <row r="26" spans="1:9" ht="17.100000000000001" customHeight="1" x14ac:dyDescent="0.2">
      <c r="A26" s="446"/>
      <c r="B26" s="446"/>
      <c r="C26" s="446"/>
      <c r="D26" s="446"/>
      <c r="E26" s="446"/>
      <c r="F26" s="446"/>
      <c r="G26" s="446"/>
      <c r="H26" s="446"/>
      <c r="I26" s="446"/>
    </row>
    <row r="27" spans="1:9" ht="17.100000000000001" customHeight="1" x14ac:dyDescent="0.2">
      <c r="A27" s="446"/>
      <c r="B27" s="446"/>
      <c r="C27" s="446"/>
      <c r="D27" s="446"/>
      <c r="E27" s="446"/>
      <c r="F27" s="446"/>
      <c r="G27" s="446"/>
      <c r="H27" s="446"/>
      <c r="I27" s="446"/>
    </row>
    <row r="28" spans="1:9" ht="17.100000000000001" customHeight="1" x14ac:dyDescent="0.2">
      <c r="A28" s="446"/>
      <c r="B28" s="446"/>
      <c r="C28" s="446"/>
      <c r="D28" s="446"/>
      <c r="E28" s="446"/>
      <c r="F28" s="446"/>
      <c r="G28" s="446"/>
      <c r="H28" s="446"/>
      <c r="I28" s="446"/>
    </row>
    <row r="29" spans="1:9" ht="17.100000000000001" customHeight="1" x14ac:dyDescent="0.2">
      <c r="A29" s="446"/>
      <c r="B29" s="446"/>
      <c r="C29" s="446"/>
      <c r="D29" s="446"/>
      <c r="E29" s="446"/>
      <c r="F29" s="446"/>
      <c r="G29" s="446"/>
      <c r="H29" s="446"/>
      <c r="I29" s="446"/>
    </row>
    <row r="30" spans="1:9" ht="12.75" customHeight="1" x14ac:dyDescent="0.2">
      <c r="A30" s="446"/>
      <c r="B30" s="446"/>
      <c r="C30" s="446"/>
      <c r="D30" s="446"/>
      <c r="E30" s="446"/>
      <c r="F30" s="446"/>
      <c r="G30" s="446"/>
      <c r="H30" s="446"/>
      <c r="I30" s="446"/>
    </row>
    <row r="31" spans="1:9" ht="17.100000000000001" customHeight="1" x14ac:dyDescent="0.2">
      <c r="A31" s="446"/>
      <c r="B31" s="446"/>
      <c r="C31" s="446"/>
      <c r="D31" s="446"/>
      <c r="E31" s="446"/>
      <c r="F31" s="446"/>
      <c r="G31" s="446"/>
      <c r="H31" s="446"/>
      <c r="I31" s="446"/>
    </row>
    <row r="32" spans="1:9" ht="17.100000000000001" customHeight="1" x14ac:dyDescent="0.2">
      <c r="A32" s="446"/>
      <c r="B32" s="446"/>
      <c r="C32" s="446"/>
      <c r="D32" s="446"/>
      <c r="E32" s="446"/>
      <c r="F32" s="446"/>
      <c r="G32" s="446"/>
      <c r="H32" s="446"/>
      <c r="I32" s="446"/>
    </row>
    <row r="33" spans="1:9" ht="17.100000000000001" customHeight="1" x14ac:dyDescent="0.2">
      <c r="A33" s="446"/>
      <c r="B33" s="446"/>
      <c r="C33" s="446"/>
      <c r="D33" s="446"/>
      <c r="E33" s="446"/>
      <c r="F33" s="446"/>
      <c r="G33" s="446"/>
      <c r="H33" s="446"/>
      <c r="I33" s="446"/>
    </row>
    <row r="34" spans="1:9" ht="17.100000000000001" customHeight="1" x14ac:dyDescent="0.2">
      <c r="A34" s="446"/>
      <c r="B34" s="446"/>
      <c r="C34" s="446"/>
      <c r="D34" s="446"/>
      <c r="E34" s="446"/>
      <c r="F34" s="446"/>
      <c r="G34" s="446"/>
      <c r="H34" s="446"/>
      <c r="I34" s="446"/>
    </row>
    <row r="35" spans="1:9" ht="12.75" customHeight="1" x14ac:dyDescent="0.2">
      <c r="A35" s="446"/>
      <c r="B35" s="446"/>
      <c r="C35" s="446"/>
      <c r="D35" s="446"/>
      <c r="E35" s="446"/>
      <c r="F35" s="446"/>
      <c r="G35" s="446"/>
      <c r="H35" s="446"/>
      <c r="I35" s="446"/>
    </row>
    <row r="36" spans="1:9" ht="18" customHeight="1" x14ac:dyDescent="0.2">
      <c r="A36" s="446"/>
      <c r="B36" s="446"/>
      <c r="C36" s="446"/>
      <c r="D36" s="446"/>
      <c r="E36" s="446"/>
      <c r="F36" s="446"/>
      <c r="G36" s="446"/>
      <c r="H36" s="446"/>
      <c r="I36" s="446"/>
    </row>
    <row r="37" spans="1:9" ht="12.75" customHeight="1" x14ac:dyDescent="0.2">
      <c r="A37" s="446"/>
      <c r="B37" s="446"/>
      <c r="C37" s="446"/>
      <c r="D37" s="446"/>
      <c r="E37" s="446"/>
      <c r="F37" s="446"/>
      <c r="G37" s="446"/>
      <c r="H37" s="446"/>
      <c r="I37" s="446"/>
    </row>
    <row r="38" spans="1:9" ht="12.75" customHeight="1" x14ac:dyDescent="0.2">
      <c r="A38" s="446"/>
      <c r="B38" s="446"/>
      <c r="C38" s="446"/>
      <c r="D38" s="446"/>
      <c r="E38" s="446"/>
      <c r="F38" s="446"/>
      <c r="G38" s="446"/>
      <c r="H38" s="446"/>
      <c r="I38" s="446"/>
    </row>
    <row r="39" spans="1:9" ht="12.75" customHeight="1" x14ac:dyDescent="0.2">
      <c r="A39" s="446"/>
      <c r="B39" s="446"/>
      <c r="C39" s="446"/>
      <c r="D39" s="446"/>
      <c r="E39" s="446"/>
      <c r="F39" s="446"/>
      <c r="G39" s="446"/>
      <c r="H39" s="446"/>
      <c r="I39" s="446"/>
    </row>
    <row r="40" spans="1:9" ht="12.75" customHeight="1" x14ac:dyDescent="0.2">
      <c r="A40" s="446"/>
      <c r="B40" s="446"/>
      <c r="C40" s="446"/>
      <c r="D40" s="446"/>
      <c r="E40" s="446"/>
      <c r="F40" s="446"/>
      <c r="G40" s="446"/>
      <c r="H40" s="446"/>
      <c r="I40" s="446"/>
    </row>
    <row r="41" spans="1:9" ht="13.5" customHeight="1" x14ac:dyDescent="0.2">
      <c r="A41" s="446"/>
      <c r="B41" s="446"/>
      <c r="C41" s="446"/>
      <c r="D41" s="446"/>
      <c r="E41" s="446"/>
      <c r="F41" s="446"/>
      <c r="G41" s="446"/>
      <c r="H41" s="446"/>
      <c r="I41" s="446"/>
    </row>
    <row r="42" spans="1:9" ht="12" customHeight="1" x14ac:dyDescent="0.2">
      <c r="A42" s="446"/>
      <c r="B42" s="446"/>
      <c r="C42" s="446"/>
      <c r="D42" s="446"/>
      <c r="E42" s="446"/>
      <c r="F42" s="446"/>
      <c r="G42" s="446"/>
      <c r="H42" s="446"/>
      <c r="I42" s="446"/>
    </row>
    <row r="43" spans="1:9" ht="12" customHeight="1" x14ac:dyDescent="0.2">
      <c r="A43" s="446"/>
      <c r="B43" s="446"/>
      <c r="C43" s="446"/>
      <c r="D43" s="446"/>
      <c r="E43" s="446"/>
      <c r="F43" s="446"/>
      <c r="G43" s="446"/>
      <c r="H43" s="446"/>
      <c r="I43" s="446"/>
    </row>
    <row r="44" spans="1:9" ht="12" customHeight="1" x14ac:dyDescent="0.2">
      <c r="A44" s="446"/>
      <c r="B44" s="446"/>
      <c r="C44" s="446"/>
      <c r="D44" s="446"/>
      <c r="E44" s="446"/>
      <c r="F44" s="446"/>
      <c r="G44" s="446"/>
      <c r="H44" s="446"/>
      <c r="I44" s="446"/>
    </row>
    <row r="45" spans="1:9" ht="12" customHeight="1" x14ac:dyDescent="0.2">
      <c r="A45" s="446"/>
      <c r="B45" s="446"/>
      <c r="C45" s="446"/>
      <c r="D45" s="446"/>
      <c r="E45" s="446"/>
      <c r="F45" s="446"/>
      <c r="G45" s="446"/>
      <c r="H45" s="446"/>
      <c r="I45" s="446"/>
    </row>
    <row r="46" spans="1:9" ht="12" customHeight="1" x14ac:dyDescent="0.2">
      <c r="A46" s="446"/>
      <c r="B46" s="446"/>
      <c r="C46" s="446"/>
      <c r="D46" s="446"/>
      <c r="E46" s="446"/>
      <c r="F46" s="446"/>
      <c r="G46" s="446"/>
      <c r="H46" s="446"/>
      <c r="I46" s="446"/>
    </row>
    <row r="47" spans="1:9" ht="12" customHeight="1" x14ac:dyDescent="0.2">
      <c r="A47" s="446"/>
      <c r="B47" s="446"/>
      <c r="C47" s="446"/>
      <c r="D47" s="446"/>
      <c r="E47" s="446"/>
      <c r="F47" s="446"/>
      <c r="G47" s="446"/>
      <c r="H47" s="446"/>
      <c r="I47" s="446"/>
    </row>
    <row r="48" spans="1:9" ht="12" customHeight="1" x14ac:dyDescent="0.2">
      <c r="A48" s="446"/>
      <c r="B48" s="446"/>
      <c r="C48" s="446"/>
      <c r="D48" s="446"/>
      <c r="E48" s="446"/>
      <c r="F48" s="446"/>
      <c r="G48" s="446"/>
      <c r="H48" s="446"/>
      <c r="I48" s="446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326</v>
      </c>
      <c r="N1" s="129" t="str">
        <f>Titulní!A35</f>
        <v>II. čtvrtletí 2020</v>
      </c>
    </row>
    <row r="2" spans="1:14" s="51" customFormat="1" ht="18.75" x14ac:dyDescent="0.3">
      <c r="A2" s="131" t="s">
        <v>327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454"/>
      <c r="B4" s="456" t="s">
        <v>198</v>
      </c>
      <c r="C4" s="457"/>
      <c r="D4" s="458"/>
      <c r="E4" s="456" t="s">
        <v>200</v>
      </c>
      <c r="F4" s="457"/>
      <c r="G4" s="458"/>
      <c r="H4" s="456" t="s">
        <v>201</v>
      </c>
      <c r="I4" s="457"/>
      <c r="J4" s="458"/>
      <c r="K4" s="456" t="s">
        <v>202</v>
      </c>
      <c r="L4" s="457"/>
      <c r="M4" s="458"/>
      <c r="N4" s="462" t="s">
        <v>54</v>
      </c>
    </row>
    <row r="5" spans="1:14" x14ac:dyDescent="0.2">
      <c r="A5" s="455"/>
      <c r="B5" s="134" t="s">
        <v>62</v>
      </c>
      <c r="C5" s="135" t="s">
        <v>63</v>
      </c>
      <c r="D5" s="136" t="s">
        <v>64</v>
      </c>
      <c r="E5" s="134" t="s">
        <v>65</v>
      </c>
      <c r="F5" s="135" t="s">
        <v>66</v>
      </c>
      <c r="G5" s="136" t="s">
        <v>67</v>
      </c>
      <c r="H5" s="134" t="s">
        <v>68</v>
      </c>
      <c r="I5" s="135" t="s">
        <v>69</v>
      </c>
      <c r="J5" s="136" t="s">
        <v>70</v>
      </c>
      <c r="K5" s="134" t="s">
        <v>71</v>
      </c>
      <c r="L5" s="135" t="s">
        <v>72</v>
      </c>
      <c r="M5" s="136" t="s">
        <v>73</v>
      </c>
      <c r="N5" s="463"/>
    </row>
    <row r="6" spans="1:14" s="36" customFormat="1" ht="14.25" customHeight="1" x14ac:dyDescent="0.2">
      <c r="A6" s="449" t="s">
        <v>19</v>
      </c>
      <c r="B6" s="451">
        <f>SUM(B7:D7)</f>
        <v>22188.790545</v>
      </c>
      <c r="C6" s="452"/>
      <c r="D6" s="453"/>
      <c r="E6" s="451">
        <f>SUM(E7:G7)</f>
        <v>17776.521870000008</v>
      </c>
      <c r="F6" s="452"/>
      <c r="G6" s="453"/>
      <c r="H6" s="459">
        <f>SUM(H7:J7)</f>
        <v>0</v>
      </c>
      <c r="I6" s="460"/>
      <c r="J6" s="461"/>
      <c r="K6" s="459">
        <f>SUM(K7:M7)</f>
        <v>0</v>
      </c>
      <c r="L6" s="460"/>
      <c r="M6" s="461"/>
      <c r="N6" s="464">
        <f>SUM(N8:N15)</f>
        <v>39965.312415</v>
      </c>
    </row>
    <row r="7" spans="1:14" s="36" customFormat="1" ht="14.25" customHeight="1" x14ac:dyDescent="0.2">
      <c r="A7" s="450"/>
      <c r="B7" s="259">
        <f t="shared" ref="B7:M7" si="0">SUM(B8:B15)</f>
        <v>8055.1241959999979</v>
      </c>
      <c r="C7" s="260">
        <f t="shared" si="0"/>
        <v>7178.4892490000011</v>
      </c>
      <c r="D7" s="261">
        <f t="shared" si="0"/>
        <v>6955.1770999999999</v>
      </c>
      <c r="E7" s="259">
        <f t="shared" si="0"/>
        <v>5616.1773840000023</v>
      </c>
      <c r="F7" s="260">
        <f t="shared" si="0"/>
        <v>6043.0794450000039</v>
      </c>
      <c r="G7" s="261">
        <f t="shared" si="0"/>
        <v>6117.2650410000015</v>
      </c>
      <c r="H7" s="284">
        <f t="shared" si="0"/>
        <v>0</v>
      </c>
      <c r="I7" s="285">
        <f t="shared" si="0"/>
        <v>0</v>
      </c>
      <c r="J7" s="286">
        <f t="shared" si="0"/>
        <v>0</v>
      </c>
      <c r="K7" s="284">
        <f t="shared" si="0"/>
        <v>0</v>
      </c>
      <c r="L7" s="285">
        <f t="shared" si="0"/>
        <v>0</v>
      </c>
      <c r="M7" s="286">
        <f t="shared" si="0"/>
        <v>0</v>
      </c>
      <c r="N7" s="465"/>
    </row>
    <row r="8" spans="1:14" x14ac:dyDescent="0.2">
      <c r="A8" s="133" t="s">
        <v>0</v>
      </c>
      <c r="B8" s="137">
        <v>2558.0812500000002</v>
      </c>
      <c r="C8" s="138">
        <v>2422.0693500000002</v>
      </c>
      <c r="D8" s="139">
        <v>2259.24766</v>
      </c>
      <c r="E8" s="137">
        <v>1857.02441</v>
      </c>
      <c r="F8" s="138">
        <v>2659.2528500000003</v>
      </c>
      <c r="G8" s="139">
        <v>2477.9530700000005</v>
      </c>
      <c r="H8" s="278">
        <v>0</v>
      </c>
      <c r="I8" s="279">
        <v>0</v>
      </c>
      <c r="J8" s="280">
        <v>0</v>
      </c>
      <c r="K8" s="278">
        <v>0</v>
      </c>
      <c r="L8" s="279">
        <v>0</v>
      </c>
      <c r="M8" s="280">
        <v>0</v>
      </c>
      <c r="N8" s="262">
        <f t="shared" ref="N8:N15" si="1">SUM(B8:M8)</f>
        <v>14233.62859</v>
      </c>
    </row>
    <row r="9" spans="1:14" ht="12.75" customHeight="1" x14ac:dyDescent="0.2">
      <c r="A9" s="133" t="s">
        <v>15</v>
      </c>
      <c r="B9" s="140">
        <v>4141.9623469999979</v>
      </c>
      <c r="C9" s="141">
        <v>3383.6725660000011</v>
      </c>
      <c r="D9" s="142">
        <v>3270.4368379999992</v>
      </c>
      <c r="E9" s="140">
        <v>2409.0082270000003</v>
      </c>
      <c r="F9" s="141">
        <v>2070.4778420000002</v>
      </c>
      <c r="G9" s="142">
        <v>2220.9535860000019</v>
      </c>
      <c r="H9" s="281">
        <v>0</v>
      </c>
      <c r="I9" s="282">
        <v>0</v>
      </c>
      <c r="J9" s="283">
        <v>0</v>
      </c>
      <c r="K9" s="281">
        <v>0</v>
      </c>
      <c r="L9" s="282">
        <v>0</v>
      </c>
      <c r="M9" s="283">
        <v>0</v>
      </c>
      <c r="N9" s="262">
        <f t="shared" si="1"/>
        <v>17496.511406000001</v>
      </c>
    </row>
    <row r="10" spans="1:14" x14ac:dyDescent="0.2">
      <c r="A10" s="133" t="s">
        <v>16</v>
      </c>
      <c r="B10" s="140">
        <v>623.26305000000002</v>
      </c>
      <c r="C10" s="141">
        <v>535.49879199999998</v>
      </c>
      <c r="D10" s="142">
        <v>462.27432999999996</v>
      </c>
      <c r="E10" s="140">
        <v>397.52820000000003</v>
      </c>
      <c r="F10" s="141">
        <v>462.92633999999998</v>
      </c>
      <c r="G10" s="142">
        <v>592.00824999999998</v>
      </c>
      <c r="H10" s="281">
        <v>0</v>
      </c>
      <c r="I10" s="282">
        <v>0</v>
      </c>
      <c r="J10" s="283">
        <v>0</v>
      </c>
      <c r="K10" s="281">
        <v>0</v>
      </c>
      <c r="L10" s="282">
        <v>0</v>
      </c>
      <c r="M10" s="283">
        <v>0</v>
      </c>
      <c r="N10" s="262">
        <f t="shared" si="1"/>
        <v>3073.4989619999997</v>
      </c>
    </row>
    <row r="11" spans="1:14" ht="12.75" customHeight="1" x14ac:dyDescent="0.2">
      <c r="A11" s="133" t="s">
        <v>17</v>
      </c>
      <c r="B11" s="140">
        <v>363.24294500000059</v>
      </c>
      <c r="C11" s="141">
        <v>334.55956000000015</v>
      </c>
      <c r="D11" s="142">
        <v>347.61819900000017</v>
      </c>
      <c r="E11" s="140">
        <v>302.98089100000033</v>
      </c>
      <c r="F11" s="141">
        <v>294.93758299999956</v>
      </c>
      <c r="G11" s="142">
        <v>272.43518699999959</v>
      </c>
      <c r="H11" s="281">
        <v>0</v>
      </c>
      <c r="I11" s="282">
        <v>0</v>
      </c>
      <c r="J11" s="283">
        <v>0</v>
      </c>
      <c r="K11" s="281">
        <v>0</v>
      </c>
      <c r="L11" s="282">
        <v>0</v>
      </c>
      <c r="M11" s="283">
        <v>0</v>
      </c>
      <c r="N11" s="262">
        <f t="shared" si="1"/>
        <v>1915.7743650000007</v>
      </c>
    </row>
    <row r="12" spans="1:14" ht="12.75" customHeight="1" x14ac:dyDescent="0.2">
      <c r="A12" s="133" t="s">
        <v>3</v>
      </c>
      <c r="B12" s="140">
        <v>120.33940299999992</v>
      </c>
      <c r="C12" s="141">
        <v>172.29550499999988</v>
      </c>
      <c r="D12" s="142">
        <v>197.42383600000051</v>
      </c>
      <c r="E12" s="140">
        <v>138.23236100000011</v>
      </c>
      <c r="F12" s="141">
        <v>110.33603800000006</v>
      </c>
      <c r="G12" s="142">
        <v>210.36958299999989</v>
      </c>
      <c r="H12" s="281">
        <v>0</v>
      </c>
      <c r="I12" s="282">
        <v>0</v>
      </c>
      <c r="J12" s="283">
        <v>0</v>
      </c>
      <c r="K12" s="281">
        <v>0</v>
      </c>
      <c r="L12" s="282">
        <v>0</v>
      </c>
      <c r="M12" s="283">
        <v>0</v>
      </c>
      <c r="N12" s="262">
        <f t="shared" si="1"/>
        <v>948.99672600000031</v>
      </c>
    </row>
    <row r="13" spans="1:14" ht="12.75" customHeight="1" x14ac:dyDescent="0.2">
      <c r="A13" s="133" t="s">
        <v>18</v>
      </c>
      <c r="B13" s="140">
        <v>112.21346</v>
      </c>
      <c r="C13" s="141">
        <v>113.04502000000001</v>
      </c>
      <c r="D13" s="142">
        <v>110.35604000000001</v>
      </c>
      <c r="E13" s="140">
        <v>137.68409</v>
      </c>
      <c r="F13" s="141">
        <v>117.65761000000001</v>
      </c>
      <c r="G13" s="142">
        <v>60.914519999999996</v>
      </c>
      <c r="H13" s="281">
        <v>0</v>
      </c>
      <c r="I13" s="282">
        <v>0</v>
      </c>
      <c r="J13" s="283">
        <v>0</v>
      </c>
      <c r="K13" s="281">
        <v>0</v>
      </c>
      <c r="L13" s="282">
        <v>0</v>
      </c>
      <c r="M13" s="283">
        <v>0</v>
      </c>
      <c r="N13" s="262">
        <f t="shared" si="1"/>
        <v>651.87074000000007</v>
      </c>
    </row>
    <row r="14" spans="1:14" ht="12.75" customHeight="1" x14ac:dyDescent="0.2">
      <c r="A14" s="133" t="s">
        <v>1</v>
      </c>
      <c r="B14" s="140">
        <v>74.051712999999992</v>
      </c>
      <c r="C14" s="141">
        <v>114.68980300000008</v>
      </c>
      <c r="D14" s="142">
        <v>79.787316999999916</v>
      </c>
      <c r="E14" s="140">
        <v>48.97415899999995</v>
      </c>
      <c r="F14" s="141">
        <v>46.461657999999979</v>
      </c>
      <c r="G14" s="142">
        <v>40.485750000000053</v>
      </c>
      <c r="H14" s="281">
        <v>0</v>
      </c>
      <c r="I14" s="282">
        <v>0</v>
      </c>
      <c r="J14" s="283">
        <v>0</v>
      </c>
      <c r="K14" s="281">
        <v>0</v>
      </c>
      <c r="L14" s="282">
        <v>0</v>
      </c>
      <c r="M14" s="283">
        <v>0</v>
      </c>
      <c r="N14" s="262">
        <f t="shared" si="1"/>
        <v>404.45039999999995</v>
      </c>
    </row>
    <row r="15" spans="1:14" ht="12.75" customHeight="1" x14ac:dyDescent="0.2">
      <c r="A15" s="133" t="s">
        <v>2</v>
      </c>
      <c r="B15" s="137">
        <v>61.970027999999836</v>
      </c>
      <c r="C15" s="138">
        <v>102.65865300000061</v>
      </c>
      <c r="D15" s="139">
        <v>228.03287999999978</v>
      </c>
      <c r="E15" s="137">
        <v>324.74504600000165</v>
      </c>
      <c r="F15" s="138">
        <v>281.02952400000208</v>
      </c>
      <c r="G15" s="139">
        <v>242.14509499999937</v>
      </c>
      <c r="H15" s="278">
        <v>0</v>
      </c>
      <c r="I15" s="279">
        <v>0</v>
      </c>
      <c r="J15" s="280">
        <v>0</v>
      </c>
      <c r="K15" s="278">
        <v>0</v>
      </c>
      <c r="L15" s="279">
        <v>0</v>
      </c>
      <c r="M15" s="280">
        <v>0</v>
      </c>
      <c r="N15" s="262">
        <f t="shared" si="1"/>
        <v>1240.5812260000034</v>
      </c>
    </row>
    <row r="16" spans="1:14" ht="12.75" customHeight="1" x14ac:dyDescent="0.2">
      <c r="A16" s="449" t="s">
        <v>214</v>
      </c>
      <c r="B16" s="451">
        <f>SUM(B17:D17)</f>
        <v>1443.3312990000002</v>
      </c>
      <c r="C16" s="452"/>
      <c r="D16" s="453"/>
      <c r="E16" s="451">
        <f>SUM(E17:G17)</f>
        <v>1153.9640800000002</v>
      </c>
      <c r="F16" s="452"/>
      <c r="G16" s="453"/>
      <c r="H16" s="459">
        <f>SUM(H17:J17)</f>
        <v>0</v>
      </c>
      <c r="I16" s="460"/>
      <c r="J16" s="461"/>
      <c r="K16" s="459">
        <f>SUM(K17:M17)</f>
        <v>0</v>
      </c>
      <c r="L16" s="460"/>
      <c r="M16" s="461"/>
      <c r="N16" s="464">
        <f>SUM(N18:N25)</f>
        <v>2597.2953790000006</v>
      </c>
    </row>
    <row r="17" spans="1:14" s="36" customFormat="1" ht="12.75" customHeight="1" x14ac:dyDescent="0.2">
      <c r="A17" s="466"/>
      <c r="B17" s="259">
        <f t="shared" ref="B17:M17" si="2">SUM(B18:B25)</f>
        <v>523.66521100000011</v>
      </c>
      <c r="C17" s="260">
        <f t="shared" si="2"/>
        <v>464.20082400000001</v>
      </c>
      <c r="D17" s="261">
        <f t="shared" si="2"/>
        <v>455.46526400000005</v>
      </c>
      <c r="E17" s="259">
        <f t="shared" si="2"/>
        <v>367.5304210000001</v>
      </c>
      <c r="F17" s="260">
        <f t="shared" si="2"/>
        <v>386.56451799999991</v>
      </c>
      <c r="G17" s="261">
        <f t="shared" si="2"/>
        <v>399.86914100000007</v>
      </c>
      <c r="H17" s="284">
        <f t="shared" si="2"/>
        <v>0</v>
      </c>
      <c r="I17" s="285">
        <f t="shared" si="2"/>
        <v>0</v>
      </c>
      <c r="J17" s="286">
        <f t="shared" si="2"/>
        <v>0</v>
      </c>
      <c r="K17" s="284">
        <f t="shared" si="2"/>
        <v>0</v>
      </c>
      <c r="L17" s="285">
        <f t="shared" si="2"/>
        <v>0</v>
      </c>
      <c r="M17" s="286">
        <f t="shared" si="2"/>
        <v>0</v>
      </c>
      <c r="N17" s="465"/>
    </row>
    <row r="18" spans="1:14" ht="12.75" customHeight="1" x14ac:dyDescent="0.2">
      <c r="A18" s="133" t="s">
        <v>0</v>
      </c>
      <c r="B18" s="137">
        <v>139.86765000000003</v>
      </c>
      <c r="C18" s="138">
        <v>129.94954999999999</v>
      </c>
      <c r="D18" s="139">
        <v>123.18173</v>
      </c>
      <c r="E18" s="137">
        <v>104.78876</v>
      </c>
      <c r="F18" s="138">
        <v>152.70722000000001</v>
      </c>
      <c r="G18" s="139">
        <v>141.90484999999998</v>
      </c>
      <c r="H18" s="278">
        <v>0</v>
      </c>
      <c r="I18" s="279">
        <v>0</v>
      </c>
      <c r="J18" s="280">
        <v>0</v>
      </c>
      <c r="K18" s="278">
        <v>0</v>
      </c>
      <c r="L18" s="279">
        <v>0</v>
      </c>
      <c r="M18" s="280">
        <v>0</v>
      </c>
      <c r="N18" s="262">
        <f t="shared" ref="N18:N25" si="3">SUM(B18:M18)</f>
        <v>792.39976000000001</v>
      </c>
    </row>
    <row r="19" spans="1:14" ht="12.75" customHeight="1" x14ac:dyDescent="0.2">
      <c r="A19" s="133" t="s">
        <v>15</v>
      </c>
      <c r="B19" s="140">
        <v>353.06196700000015</v>
      </c>
      <c r="C19" s="141">
        <v>304.45110500000004</v>
      </c>
      <c r="D19" s="142">
        <v>301.92947300000009</v>
      </c>
      <c r="E19" s="140">
        <v>233.50421300000014</v>
      </c>
      <c r="F19" s="141">
        <v>204.156263</v>
      </c>
      <c r="G19" s="142">
        <v>228.41575000000017</v>
      </c>
      <c r="H19" s="281">
        <v>0</v>
      </c>
      <c r="I19" s="282">
        <v>0</v>
      </c>
      <c r="J19" s="283">
        <v>0</v>
      </c>
      <c r="K19" s="281">
        <v>0</v>
      </c>
      <c r="L19" s="282">
        <v>0</v>
      </c>
      <c r="M19" s="283">
        <v>0</v>
      </c>
      <c r="N19" s="262">
        <f t="shared" si="3"/>
        <v>1625.5187710000007</v>
      </c>
    </row>
    <row r="20" spans="1:14" ht="12.75" customHeight="1" x14ac:dyDescent="0.2">
      <c r="A20" s="133" t="s">
        <v>16</v>
      </c>
      <c r="B20" s="140">
        <v>7.0467029999999999</v>
      </c>
      <c r="C20" s="141">
        <v>6.0277979999999998</v>
      </c>
      <c r="D20" s="142">
        <v>5.0078290000000001</v>
      </c>
      <c r="E20" s="140">
        <v>4.770988</v>
      </c>
      <c r="F20" s="141">
        <v>5.6320899999999998</v>
      </c>
      <c r="G20" s="142">
        <v>6.8458800000000002</v>
      </c>
      <c r="H20" s="281">
        <v>0</v>
      </c>
      <c r="I20" s="282">
        <v>0</v>
      </c>
      <c r="J20" s="283">
        <v>0</v>
      </c>
      <c r="K20" s="281">
        <v>0</v>
      </c>
      <c r="L20" s="282">
        <v>0</v>
      </c>
      <c r="M20" s="283">
        <v>0</v>
      </c>
      <c r="N20" s="262">
        <f t="shared" si="3"/>
        <v>35.331288000000001</v>
      </c>
    </row>
    <row r="21" spans="1:14" ht="12.75" customHeight="1" x14ac:dyDescent="0.2">
      <c r="A21" s="133" t="s">
        <v>17</v>
      </c>
      <c r="B21" s="140">
        <v>19.335450999999949</v>
      </c>
      <c r="C21" s="141">
        <v>18.22593899999994</v>
      </c>
      <c r="D21" s="142">
        <v>19.470716999999958</v>
      </c>
      <c r="E21" s="140">
        <v>18.452638999999909</v>
      </c>
      <c r="F21" s="141">
        <v>18.591494999999959</v>
      </c>
      <c r="G21" s="142">
        <v>17.92829199999996</v>
      </c>
      <c r="H21" s="281">
        <v>0</v>
      </c>
      <c r="I21" s="282">
        <v>0</v>
      </c>
      <c r="J21" s="283">
        <v>0</v>
      </c>
      <c r="K21" s="281">
        <v>0</v>
      </c>
      <c r="L21" s="282">
        <v>0</v>
      </c>
      <c r="M21" s="283">
        <v>0</v>
      </c>
      <c r="N21" s="262">
        <f t="shared" si="3"/>
        <v>112.00453299999968</v>
      </c>
    </row>
    <row r="22" spans="1:14" ht="12.75" customHeight="1" x14ac:dyDescent="0.2">
      <c r="A22" s="133" t="s">
        <v>3</v>
      </c>
      <c r="B22" s="140">
        <v>1.1522049999999964</v>
      </c>
      <c r="C22" s="141">
        <v>1.5343749999999976</v>
      </c>
      <c r="D22" s="142">
        <v>1.5863839999999985</v>
      </c>
      <c r="E22" s="140">
        <v>1.1880639999999989</v>
      </c>
      <c r="F22" s="141">
        <v>0.94351099999999855</v>
      </c>
      <c r="G22" s="142">
        <v>1.5529279999999974</v>
      </c>
      <c r="H22" s="281">
        <v>0</v>
      </c>
      <c r="I22" s="282">
        <v>0</v>
      </c>
      <c r="J22" s="283">
        <v>0</v>
      </c>
      <c r="K22" s="281">
        <v>0</v>
      </c>
      <c r="L22" s="282">
        <v>0</v>
      </c>
      <c r="M22" s="283">
        <v>0</v>
      </c>
      <c r="N22" s="262">
        <f t="shared" si="3"/>
        <v>7.957466999999987</v>
      </c>
    </row>
    <row r="23" spans="1:14" ht="12.75" customHeight="1" x14ac:dyDescent="0.2">
      <c r="A23" s="133" t="s">
        <v>18</v>
      </c>
      <c r="B23" s="140">
        <v>1.4593600000000002</v>
      </c>
      <c r="C23" s="141">
        <v>1.4738600000000002</v>
      </c>
      <c r="D23" s="142">
        <v>1.4842899999999999</v>
      </c>
      <c r="E23" s="140">
        <v>1.79342</v>
      </c>
      <c r="F23" s="141">
        <v>1.4669100000000002</v>
      </c>
      <c r="G23" s="142">
        <v>0.73299000000000003</v>
      </c>
      <c r="H23" s="281">
        <v>0</v>
      </c>
      <c r="I23" s="282">
        <v>0</v>
      </c>
      <c r="J23" s="283">
        <v>0</v>
      </c>
      <c r="K23" s="281">
        <v>0</v>
      </c>
      <c r="L23" s="282">
        <v>0</v>
      </c>
      <c r="M23" s="283">
        <v>0</v>
      </c>
      <c r="N23" s="262">
        <f t="shared" si="3"/>
        <v>8.4108300000000007</v>
      </c>
    </row>
    <row r="24" spans="1:14" ht="12.75" customHeight="1" x14ac:dyDescent="0.2">
      <c r="A24" s="133" t="s">
        <v>1</v>
      </c>
      <c r="B24" s="140">
        <v>0.83023899999999973</v>
      </c>
      <c r="C24" s="141">
        <v>1.3962469999999989</v>
      </c>
      <c r="D24" s="142">
        <v>0.94779699999999989</v>
      </c>
      <c r="E24" s="140">
        <v>0.5901900000000001</v>
      </c>
      <c r="F24" s="141">
        <v>0.52546999999999977</v>
      </c>
      <c r="G24" s="142">
        <v>0.5036710000000002</v>
      </c>
      <c r="H24" s="281">
        <v>0</v>
      </c>
      <c r="I24" s="282">
        <v>0</v>
      </c>
      <c r="J24" s="283">
        <v>0</v>
      </c>
      <c r="K24" s="281">
        <v>0</v>
      </c>
      <c r="L24" s="282">
        <v>0</v>
      </c>
      <c r="M24" s="283">
        <v>0</v>
      </c>
      <c r="N24" s="262">
        <f t="shared" si="3"/>
        <v>4.793613999999998</v>
      </c>
    </row>
    <row r="25" spans="1:14" ht="12.75" customHeight="1" x14ac:dyDescent="0.2">
      <c r="A25" s="133" t="s">
        <v>2</v>
      </c>
      <c r="B25" s="137">
        <v>0.91163599999999601</v>
      </c>
      <c r="C25" s="138">
        <v>1.1419499999999931</v>
      </c>
      <c r="D25" s="139">
        <v>1.8570439999999901</v>
      </c>
      <c r="E25" s="137">
        <v>2.4421470000000092</v>
      </c>
      <c r="F25" s="138">
        <v>2.5415590000000114</v>
      </c>
      <c r="G25" s="139">
        <v>1.9847799999999935</v>
      </c>
      <c r="H25" s="278">
        <v>0</v>
      </c>
      <c r="I25" s="279">
        <v>0</v>
      </c>
      <c r="J25" s="280">
        <v>0</v>
      </c>
      <c r="K25" s="278">
        <v>0</v>
      </c>
      <c r="L25" s="279">
        <v>0</v>
      </c>
      <c r="M25" s="280">
        <v>0</v>
      </c>
      <c r="N25" s="262">
        <f t="shared" si="3"/>
        <v>10.879115999999993</v>
      </c>
    </row>
    <row r="26" spans="1:14" ht="12.75" customHeight="1" x14ac:dyDescent="0.2">
      <c r="A26" s="449" t="s">
        <v>215</v>
      </c>
      <c r="B26" s="451">
        <f>SUM(B27:D27)</f>
        <v>400.55263000000002</v>
      </c>
      <c r="C26" s="452"/>
      <c r="D26" s="453"/>
      <c r="E26" s="451">
        <f>SUM(E27:G27)</f>
        <v>269.47030300000006</v>
      </c>
      <c r="F26" s="452"/>
      <c r="G26" s="453"/>
      <c r="H26" s="459">
        <f>SUM(H27:J27)</f>
        <v>0</v>
      </c>
      <c r="I26" s="460"/>
      <c r="J26" s="461"/>
      <c r="K26" s="459">
        <f>SUM(K27:M27)</f>
        <v>0</v>
      </c>
      <c r="L26" s="460"/>
      <c r="M26" s="461"/>
      <c r="N26" s="464">
        <f>SUM(N28:N31)</f>
        <v>670.02293299999997</v>
      </c>
    </row>
    <row r="27" spans="1:14" s="36" customFormat="1" ht="13.5" customHeight="1" x14ac:dyDescent="0.2">
      <c r="A27" s="466"/>
      <c r="B27" s="259">
        <f t="shared" ref="B27:M27" si="4">SUM(B28:B31)</f>
        <v>145.57342500000001</v>
      </c>
      <c r="C27" s="260">
        <f t="shared" si="4"/>
        <v>127.19833100000002</v>
      </c>
      <c r="D27" s="261">
        <f t="shared" si="4"/>
        <v>127.780874</v>
      </c>
      <c r="E27" s="259">
        <f t="shared" si="4"/>
        <v>100.50998700000001</v>
      </c>
      <c r="F27" s="260">
        <f t="shared" si="4"/>
        <v>92.149809000000005</v>
      </c>
      <c r="G27" s="261">
        <f t="shared" si="4"/>
        <v>76.810507000000001</v>
      </c>
      <c r="H27" s="284">
        <f t="shared" si="4"/>
        <v>0</v>
      </c>
      <c r="I27" s="285">
        <f t="shared" si="4"/>
        <v>0</v>
      </c>
      <c r="J27" s="286">
        <f t="shared" si="4"/>
        <v>0</v>
      </c>
      <c r="K27" s="284">
        <f t="shared" si="4"/>
        <v>0</v>
      </c>
      <c r="L27" s="285">
        <f t="shared" si="4"/>
        <v>0</v>
      </c>
      <c r="M27" s="286">
        <f t="shared" si="4"/>
        <v>0</v>
      </c>
      <c r="N27" s="465"/>
    </row>
    <row r="28" spans="1:14" ht="12" customHeight="1" x14ac:dyDescent="0.2">
      <c r="A28" s="133" t="s">
        <v>0</v>
      </c>
      <c r="B28" s="137">
        <v>0.51863000000000004</v>
      </c>
      <c r="C28" s="138">
        <v>0.36904000000000003</v>
      </c>
      <c r="D28" s="139">
        <v>0.47481000000000001</v>
      </c>
      <c r="E28" s="137">
        <v>0.42878000000000005</v>
      </c>
      <c r="F28" s="138">
        <v>0.29625000000000001</v>
      </c>
      <c r="G28" s="139">
        <v>0.17408999999999999</v>
      </c>
      <c r="H28" s="278">
        <v>0</v>
      </c>
      <c r="I28" s="279">
        <v>0</v>
      </c>
      <c r="J28" s="280">
        <v>0</v>
      </c>
      <c r="K28" s="278">
        <v>0</v>
      </c>
      <c r="L28" s="279">
        <v>0</v>
      </c>
      <c r="M28" s="280">
        <v>0</v>
      </c>
      <c r="N28" s="262">
        <f>SUM(B28:M28)</f>
        <v>2.2616000000000005</v>
      </c>
    </row>
    <row r="29" spans="1:14" ht="12.75" customHeight="1" x14ac:dyDescent="0.2">
      <c r="A29" s="133" t="s">
        <v>15</v>
      </c>
      <c r="B29" s="140">
        <v>140.475818</v>
      </c>
      <c r="C29" s="141">
        <v>122.59033500000001</v>
      </c>
      <c r="D29" s="142">
        <v>122.985912</v>
      </c>
      <c r="E29" s="140">
        <v>96.445645999999996</v>
      </c>
      <c r="F29" s="141">
        <v>88.716104999999999</v>
      </c>
      <c r="G29" s="142">
        <v>74.023046999999991</v>
      </c>
      <c r="H29" s="281">
        <v>0</v>
      </c>
      <c r="I29" s="282">
        <v>0</v>
      </c>
      <c r="J29" s="283">
        <v>0</v>
      </c>
      <c r="K29" s="281">
        <v>0</v>
      </c>
      <c r="L29" s="282">
        <v>0</v>
      </c>
      <c r="M29" s="283">
        <v>0</v>
      </c>
      <c r="N29" s="262">
        <f>SUM(B29:M29)</f>
        <v>645.23686299999997</v>
      </c>
    </row>
    <row r="30" spans="1:14" ht="12.75" customHeight="1" x14ac:dyDescent="0.2">
      <c r="A30" s="133" t="s">
        <v>16</v>
      </c>
      <c r="B30" s="140">
        <v>0.89778600000000008</v>
      </c>
      <c r="C30" s="141">
        <v>0.89222699999999999</v>
      </c>
      <c r="D30" s="142">
        <v>0.99211099999999997</v>
      </c>
      <c r="E30" s="140">
        <v>0.60041800000000001</v>
      </c>
      <c r="F30" s="141">
        <v>2.5180000000000001E-2</v>
      </c>
      <c r="G30" s="142">
        <v>1.8489999999999999E-2</v>
      </c>
      <c r="H30" s="281">
        <v>0</v>
      </c>
      <c r="I30" s="282">
        <v>0</v>
      </c>
      <c r="J30" s="283">
        <v>0</v>
      </c>
      <c r="K30" s="281">
        <v>0</v>
      </c>
      <c r="L30" s="282">
        <v>0</v>
      </c>
      <c r="M30" s="283">
        <v>0</v>
      </c>
      <c r="N30" s="262">
        <f>SUM(B30:M30)</f>
        <v>3.426212</v>
      </c>
    </row>
    <row r="31" spans="1:14" ht="12" customHeight="1" x14ac:dyDescent="0.2">
      <c r="A31" s="133" t="s">
        <v>17</v>
      </c>
      <c r="B31" s="137">
        <v>3.6811910000000014</v>
      </c>
      <c r="C31" s="138">
        <v>3.3467290000000034</v>
      </c>
      <c r="D31" s="139">
        <v>3.328040999999998</v>
      </c>
      <c r="E31" s="137">
        <v>3.0351429999999993</v>
      </c>
      <c r="F31" s="138">
        <v>3.1122739999999967</v>
      </c>
      <c r="G31" s="139">
        <v>2.5948800000000007</v>
      </c>
      <c r="H31" s="278">
        <v>0</v>
      </c>
      <c r="I31" s="279">
        <v>0</v>
      </c>
      <c r="J31" s="280">
        <v>0</v>
      </c>
      <c r="K31" s="278">
        <v>0</v>
      </c>
      <c r="L31" s="279">
        <v>0</v>
      </c>
      <c r="M31" s="280">
        <v>0</v>
      </c>
      <c r="N31" s="262">
        <f>SUM(B31:M31)</f>
        <v>19.098258000000001</v>
      </c>
    </row>
    <row r="32" spans="1:14" ht="12" customHeight="1" x14ac:dyDescent="0.2">
      <c r="A32" s="449" t="s">
        <v>6</v>
      </c>
      <c r="B32" s="451">
        <f>SUM(B33:D33)</f>
        <v>20745.459246000002</v>
      </c>
      <c r="C32" s="452"/>
      <c r="D32" s="453"/>
      <c r="E32" s="451">
        <f>SUM(E33:G33)</f>
        <v>16622.557790000003</v>
      </c>
      <c r="F32" s="452"/>
      <c r="G32" s="453"/>
      <c r="H32" s="459">
        <f>SUM(H33:J33)</f>
        <v>0</v>
      </c>
      <c r="I32" s="460"/>
      <c r="J32" s="461"/>
      <c r="K32" s="459">
        <f>SUM(K33:M33)</f>
        <v>0</v>
      </c>
      <c r="L32" s="460"/>
      <c r="M32" s="461"/>
      <c r="N32" s="464">
        <f>SUM(N34:N41)</f>
        <v>37368.017036000005</v>
      </c>
    </row>
    <row r="33" spans="1:14" s="36" customFormat="1" x14ac:dyDescent="0.2">
      <c r="A33" s="466"/>
      <c r="B33" s="259">
        <f t="shared" ref="B33:M33" si="5">SUM(B34:B41)</f>
        <v>7531.4589849999984</v>
      </c>
      <c r="C33" s="260">
        <f t="shared" si="5"/>
        <v>6714.2884250000034</v>
      </c>
      <c r="D33" s="261">
        <f t="shared" si="5"/>
        <v>6499.7118359999995</v>
      </c>
      <c r="E33" s="259">
        <f t="shared" si="5"/>
        <v>5248.6469630000011</v>
      </c>
      <c r="F33" s="260">
        <f t="shared" si="5"/>
        <v>5656.514927000002</v>
      </c>
      <c r="G33" s="261">
        <f t="shared" si="5"/>
        <v>5717.3959000000004</v>
      </c>
      <c r="H33" s="284">
        <f t="shared" si="5"/>
        <v>0</v>
      </c>
      <c r="I33" s="285">
        <f t="shared" si="5"/>
        <v>0</v>
      </c>
      <c r="J33" s="286">
        <f t="shared" si="5"/>
        <v>0</v>
      </c>
      <c r="K33" s="284">
        <f t="shared" si="5"/>
        <v>0</v>
      </c>
      <c r="L33" s="285">
        <f t="shared" si="5"/>
        <v>0</v>
      </c>
      <c r="M33" s="286">
        <f t="shared" si="5"/>
        <v>0</v>
      </c>
      <c r="N33" s="465"/>
    </row>
    <row r="34" spans="1:14" ht="12" customHeight="1" x14ac:dyDescent="0.2">
      <c r="A34" s="133" t="s">
        <v>0</v>
      </c>
      <c r="B34" s="137">
        <f t="shared" ref="B34:M34" si="6">B8-B18</f>
        <v>2418.2136</v>
      </c>
      <c r="C34" s="138">
        <f t="shared" si="6"/>
        <v>2292.1198000000004</v>
      </c>
      <c r="D34" s="139">
        <f t="shared" si="6"/>
        <v>2136.0659300000002</v>
      </c>
      <c r="E34" s="137">
        <f t="shared" si="6"/>
        <v>1752.2356500000001</v>
      </c>
      <c r="F34" s="138">
        <f t="shared" si="6"/>
        <v>2506.5456300000005</v>
      </c>
      <c r="G34" s="139">
        <f t="shared" si="6"/>
        <v>2336.0482200000006</v>
      </c>
      <c r="H34" s="278">
        <f t="shared" si="6"/>
        <v>0</v>
      </c>
      <c r="I34" s="279">
        <f t="shared" si="6"/>
        <v>0</v>
      </c>
      <c r="J34" s="280">
        <f t="shared" si="6"/>
        <v>0</v>
      </c>
      <c r="K34" s="278">
        <f t="shared" si="6"/>
        <v>0</v>
      </c>
      <c r="L34" s="279">
        <f t="shared" si="6"/>
        <v>0</v>
      </c>
      <c r="M34" s="280">
        <f t="shared" si="6"/>
        <v>0</v>
      </c>
      <c r="N34" s="262">
        <f>SUM(B34:M34)</f>
        <v>13441.228830000002</v>
      </c>
    </row>
    <row r="35" spans="1:14" ht="12" customHeight="1" x14ac:dyDescent="0.2">
      <c r="A35" s="133" t="s">
        <v>15</v>
      </c>
      <c r="B35" s="140">
        <f t="shared" ref="B35:M35" si="7">B9-B19</f>
        <v>3788.9003799999978</v>
      </c>
      <c r="C35" s="141">
        <f t="shared" si="7"/>
        <v>3079.221461000001</v>
      </c>
      <c r="D35" s="142">
        <f t="shared" si="7"/>
        <v>2968.507364999999</v>
      </c>
      <c r="E35" s="140">
        <f t="shared" si="7"/>
        <v>2175.5040140000001</v>
      </c>
      <c r="F35" s="141">
        <f t="shared" si="7"/>
        <v>1866.3215790000002</v>
      </c>
      <c r="G35" s="142">
        <f t="shared" si="7"/>
        <v>1992.5378360000018</v>
      </c>
      <c r="H35" s="281">
        <f t="shared" si="7"/>
        <v>0</v>
      </c>
      <c r="I35" s="282">
        <f t="shared" si="7"/>
        <v>0</v>
      </c>
      <c r="J35" s="283">
        <f t="shared" si="7"/>
        <v>0</v>
      </c>
      <c r="K35" s="281">
        <f t="shared" si="7"/>
        <v>0</v>
      </c>
      <c r="L35" s="282">
        <f t="shared" si="7"/>
        <v>0</v>
      </c>
      <c r="M35" s="283">
        <f t="shared" si="7"/>
        <v>0</v>
      </c>
      <c r="N35" s="262">
        <f>SUM(B35:M35)</f>
        <v>15870.992634999999</v>
      </c>
    </row>
    <row r="36" spans="1:14" ht="12.75" customHeight="1" x14ac:dyDescent="0.2">
      <c r="A36" s="133" t="s">
        <v>16</v>
      </c>
      <c r="B36" s="140">
        <f t="shared" ref="B36:M36" si="8">B10-B20</f>
        <v>616.21634700000004</v>
      </c>
      <c r="C36" s="141">
        <f t="shared" si="8"/>
        <v>529.47099400000002</v>
      </c>
      <c r="D36" s="142">
        <f t="shared" si="8"/>
        <v>457.26650099999995</v>
      </c>
      <c r="E36" s="140">
        <f t="shared" si="8"/>
        <v>392.75721200000004</v>
      </c>
      <c r="F36" s="141">
        <f t="shared" si="8"/>
        <v>457.29424999999998</v>
      </c>
      <c r="G36" s="142">
        <f t="shared" si="8"/>
        <v>585.16237000000001</v>
      </c>
      <c r="H36" s="281">
        <f t="shared" si="8"/>
        <v>0</v>
      </c>
      <c r="I36" s="282">
        <f t="shared" si="8"/>
        <v>0</v>
      </c>
      <c r="J36" s="283">
        <f t="shared" si="8"/>
        <v>0</v>
      </c>
      <c r="K36" s="281">
        <f t="shared" si="8"/>
        <v>0</v>
      </c>
      <c r="L36" s="282">
        <f t="shared" si="8"/>
        <v>0</v>
      </c>
      <c r="M36" s="283">
        <f t="shared" si="8"/>
        <v>0</v>
      </c>
      <c r="N36" s="262">
        <f t="shared" ref="N36:N41" si="9">SUM(B36:M36)</f>
        <v>3038.1676739999998</v>
      </c>
    </row>
    <row r="37" spans="1:14" ht="12.75" customHeight="1" x14ac:dyDescent="0.2">
      <c r="A37" s="133" t="s">
        <v>17</v>
      </c>
      <c r="B37" s="140">
        <f t="shared" ref="B37:M37" si="10">B11-B21</f>
        <v>343.90749400000061</v>
      </c>
      <c r="C37" s="141">
        <f t="shared" si="10"/>
        <v>316.33362100000022</v>
      </c>
      <c r="D37" s="142">
        <f t="shared" si="10"/>
        <v>328.1474820000002</v>
      </c>
      <c r="E37" s="140">
        <f t="shared" si="10"/>
        <v>284.52825200000041</v>
      </c>
      <c r="F37" s="141">
        <f t="shared" si="10"/>
        <v>276.34608799999961</v>
      </c>
      <c r="G37" s="142">
        <f t="shared" si="10"/>
        <v>254.50689499999962</v>
      </c>
      <c r="H37" s="281">
        <f t="shared" si="10"/>
        <v>0</v>
      </c>
      <c r="I37" s="282">
        <f t="shared" si="10"/>
        <v>0</v>
      </c>
      <c r="J37" s="283">
        <f t="shared" si="10"/>
        <v>0</v>
      </c>
      <c r="K37" s="281">
        <f t="shared" si="10"/>
        <v>0</v>
      </c>
      <c r="L37" s="282">
        <f t="shared" si="10"/>
        <v>0</v>
      </c>
      <c r="M37" s="283">
        <f t="shared" si="10"/>
        <v>0</v>
      </c>
      <c r="N37" s="262">
        <f t="shared" si="9"/>
        <v>1803.7698320000006</v>
      </c>
    </row>
    <row r="38" spans="1:14" ht="12.75" customHeight="1" x14ac:dyDescent="0.2">
      <c r="A38" s="133" t="s">
        <v>3</v>
      </c>
      <c r="B38" s="140">
        <f t="shared" ref="B38:M38" si="11">B12-B22</f>
        <v>119.18719799999992</v>
      </c>
      <c r="C38" s="141">
        <f t="shared" si="11"/>
        <v>170.76112999999987</v>
      </c>
      <c r="D38" s="142">
        <f t="shared" si="11"/>
        <v>195.8374520000005</v>
      </c>
      <c r="E38" s="140">
        <f t="shared" si="11"/>
        <v>137.04429700000011</v>
      </c>
      <c r="F38" s="141">
        <f t="shared" si="11"/>
        <v>109.39252700000006</v>
      </c>
      <c r="G38" s="142">
        <f t="shared" si="11"/>
        <v>208.81665499999988</v>
      </c>
      <c r="H38" s="281">
        <f t="shared" si="11"/>
        <v>0</v>
      </c>
      <c r="I38" s="282">
        <f t="shared" si="11"/>
        <v>0</v>
      </c>
      <c r="J38" s="283">
        <f t="shared" si="11"/>
        <v>0</v>
      </c>
      <c r="K38" s="281">
        <f t="shared" si="11"/>
        <v>0</v>
      </c>
      <c r="L38" s="282">
        <f t="shared" si="11"/>
        <v>0</v>
      </c>
      <c r="M38" s="283">
        <f t="shared" si="11"/>
        <v>0</v>
      </c>
      <c r="N38" s="262">
        <f t="shared" si="9"/>
        <v>941.03925900000036</v>
      </c>
    </row>
    <row r="39" spans="1:14" ht="12.75" customHeight="1" x14ac:dyDescent="0.2">
      <c r="A39" s="133" t="s">
        <v>18</v>
      </c>
      <c r="B39" s="140">
        <f t="shared" ref="B39:M39" si="12">B13-B23</f>
        <v>110.75409999999999</v>
      </c>
      <c r="C39" s="141">
        <f t="shared" si="12"/>
        <v>111.57116000000001</v>
      </c>
      <c r="D39" s="142">
        <f t="shared" si="12"/>
        <v>108.87175000000001</v>
      </c>
      <c r="E39" s="140">
        <f t="shared" si="12"/>
        <v>135.89067</v>
      </c>
      <c r="F39" s="141">
        <f t="shared" si="12"/>
        <v>116.19070000000001</v>
      </c>
      <c r="G39" s="142">
        <f t="shared" si="12"/>
        <v>60.181529999999995</v>
      </c>
      <c r="H39" s="281">
        <f t="shared" si="12"/>
        <v>0</v>
      </c>
      <c r="I39" s="282">
        <f t="shared" si="12"/>
        <v>0</v>
      </c>
      <c r="J39" s="283">
        <f t="shared" si="12"/>
        <v>0</v>
      </c>
      <c r="K39" s="281">
        <f t="shared" si="12"/>
        <v>0</v>
      </c>
      <c r="L39" s="282">
        <f t="shared" si="12"/>
        <v>0</v>
      </c>
      <c r="M39" s="283">
        <f t="shared" si="12"/>
        <v>0</v>
      </c>
      <c r="N39" s="262">
        <f t="shared" si="9"/>
        <v>643.45991000000004</v>
      </c>
    </row>
    <row r="40" spans="1:14" ht="12.75" customHeight="1" x14ac:dyDescent="0.2">
      <c r="A40" s="133" t="s">
        <v>1</v>
      </c>
      <c r="B40" s="140">
        <f t="shared" ref="B40:M40" si="13">B14-B24</f>
        <v>73.221473999999986</v>
      </c>
      <c r="C40" s="141">
        <f t="shared" si="13"/>
        <v>113.29355600000008</v>
      </c>
      <c r="D40" s="142">
        <f t="shared" si="13"/>
        <v>78.839519999999922</v>
      </c>
      <c r="E40" s="140">
        <f t="shared" si="13"/>
        <v>48.383968999999951</v>
      </c>
      <c r="F40" s="141">
        <f t="shared" si="13"/>
        <v>45.93618799999998</v>
      </c>
      <c r="G40" s="142">
        <f t="shared" si="13"/>
        <v>39.982079000000056</v>
      </c>
      <c r="H40" s="281">
        <f t="shared" si="13"/>
        <v>0</v>
      </c>
      <c r="I40" s="282">
        <f t="shared" si="13"/>
        <v>0</v>
      </c>
      <c r="J40" s="283">
        <f t="shared" si="13"/>
        <v>0</v>
      </c>
      <c r="K40" s="281">
        <f t="shared" si="13"/>
        <v>0</v>
      </c>
      <c r="L40" s="282">
        <f t="shared" si="13"/>
        <v>0</v>
      </c>
      <c r="M40" s="283">
        <f t="shared" si="13"/>
        <v>0</v>
      </c>
      <c r="N40" s="262">
        <f t="shared" si="9"/>
        <v>399.65678600000001</v>
      </c>
    </row>
    <row r="41" spans="1:14" x14ac:dyDescent="0.2">
      <c r="A41" s="133" t="s">
        <v>2</v>
      </c>
      <c r="B41" s="137">
        <f t="shared" ref="B41:M41" si="14">B15-B25</f>
        <v>61.058391999999841</v>
      </c>
      <c r="C41" s="138">
        <f t="shared" si="14"/>
        <v>101.51670300000062</v>
      </c>
      <c r="D41" s="139">
        <f t="shared" si="14"/>
        <v>226.17583599999978</v>
      </c>
      <c r="E41" s="137">
        <f t="shared" si="14"/>
        <v>322.30289900000162</v>
      </c>
      <c r="F41" s="138">
        <f t="shared" si="14"/>
        <v>278.48796500000208</v>
      </c>
      <c r="G41" s="139">
        <f t="shared" si="14"/>
        <v>240.16031499999937</v>
      </c>
      <c r="H41" s="278">
        <f t="shared" si="14"/>
        <v>0</v>
      </c>
      <c r="I41" s="279">
        <f t="shared" si="14"/>
        <v>0</v>
      </c>
      <c r="J41" s="280">
        <f t="shared" si="14"/>
        <v>0</v>
      </c>
      <c r="K41" s="278">
        <f t="shared" si="14"/>
        <v>0</v>
      </c>
      <c r="L41" s="279">
        <f t="shared" si="14"/>
        <v>0</v>
      </c>
      <c r="M41" s="280">
        <f t="shared" si="14"/>
        <v>0</v>
      </c>
      <c r="N41" s="262">
        <f t="shared" si="9"/>
        <v>1229.7021100000034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104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II. čtvrtletí 2020</v>
      </c>
    </row>
    <row r="2" spans="1:15" s="6" customFormat="1" ht="6" customHeight="1" x14ac:dyDescent="0.2"/>
    <row r="3" spans="1:15" s="6" customFormat="1" ht="12" x14ac:dyDescent="0.2">
      <c r="A3" s="454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58"/>
      <c r="N3" s="462" t="s">
        <v>54</v>
      </c>
    </row>
    <row r="4" spans="1:15" s="6" customFormat="1" ht="12" customHeight="1" x14ac:dyDescent="0.2">
      <c r="A4" s="455"/>
      <c r="B4" s="134" t="s">
        <v>62</v>
      </c>
      <c r="C4" s="409" t="s">
        <v>63</v>
      </c>
      <c r="D4" s="136" t="s">
        <v>64</v>
      </c>
      <c r="E4" s="134" t="s">
        <v>65</v>
      </c>
      <c r="F4" s="409" t="s">
        <v>66</v>
      </c>
      <c r="G4" s="136" t="s">
        <v>67</v>
      </c>
      <c r="H4" s="134" t="s">
        <v>68</v>
      </c>
      <c r="I4" s="409" t="s">
        <v>69</v>
      </c>
      <c r="J4" s="136" t="s">
        <v>70</v>
      </c>
      <c r="K4" s="134" t="s">
        <v>71</v>
      </c>
      <c r="L4" s="409" t="s">
        <v>72</v>
      </c>
      <c r="M4" s="136" t="s">
        <v>73</v>
      </c>
      <c r="N4" s="463"/>
    </row>
    <row r="5" spans="1:15" s="6" customFormat="1" ht="12" customHeight="1" x14ac:dyDescent="0.2">
      <c r="A5" s="449" t="s">
        <v>395</v>
      </c>
      <c r="B5" s="451">
        <f>SUM(B6:D6)</f>
        <v>-2034.9032910000001</v>
      </c>
      <c r="C5" s="452"/>
      <c r="D5" s="453"/>
      <c r="E5" s="451">
        <f>SUM(E6:G6)</f>
        <v>-2137.6727580000002</v>
      </c>
      <c r="F5" s="452"/>
      <c r="G5" s="453"/>
      <c r="H5" s="459">
        <f>SUM(H6:J6)</f>
        <v>0</v>
      </c>
      <c r="I5" s="460"/>
      <c r="J5" s="461"/>
      <c r="K5" s="459">
        <f>SUM(K6:M6)</f>
        <v>0</v>
      </c>
      <c r="L5" s="460"/>
      <c r="M5" s="461"/>
      <c r="N5" s="464">
        <f>SUM(B6:M6)</f>
        <v>-4172.5760490000002</v>
      </c>
    </row>
    <row r="6" spans="1:15" s="40" customFormat="1" ht="12" customHeight="1" x14ac:dyDescent="0.2">
      <c r="A6" s="450"/>
      <c r="B6" s="263">
        <f t="shared" ref="B6:M6" si="0">B7+B8+B9+B10</f>
        <v>-866.82555799999989</v>
      </c>
      <c r="C6" s="264">
        <f t="shared" si="0"/>
        <v>-672.92486199999996</v>
      </c>
      <c r="D6" s="265">
        <f t="shared" si="0"/>
        <v>-495.15287100000012</v>
      </c>
      <c r="E6" s="263">
        <f t="shared" si="0"/>
        <v>-394.56507399999998</v>
      </c>
      <c r="F6" s="264">
        <f t="shared" si="0"/>
        <v>-791.11175100000003</v>
      </c>
      <c r="G6" s="265">
        <f t="shared" si="0"/>
        <v>-951.99593300000004</v>
      </c>
      <c r="H6" s="287">
        <f t="shared" si="0"/>
        <v>0</v>
      </c>
      <c r="I6" s="288">
        <f t="shared" si="0"/>
        <v>0</v>
      </c>
      <c r="J6" s="289">
        <f t="shared" si="0"/>
        <v>0</v>
      </c>
      <c r="K6" s="287">
        <f t="shared" si="0"/>
        <v>0</v>
      </c>
      <c r="L6" s="288">
        <f t="shared" si="0"/>
        <v>0</v>
      </c>
      <c r="M6" s="289">
        <f t="shared" si="0"/>
        <v>0</v>
      </c>
      <c r="N6" s="467"/>
    </row>
    <row r="7" spans="1:15" s="6" customFormat="1" ht="12" customHeight="1" x14ac:dyDescent="0.2">
      <c r="A7" s="133" t="s">
        <v>50</v>
      </c>
      <c r="B7" s="146">
        <v>1692.4839999999999</v>
      </c>
      <c r="C7" s="143">
        <v>1313.009</v>
      </c>
      <c r="D7" s="139">
        <v>1218.885</v>
      </c>
      <c r="E7" s="146">
        <v>1105.847</v>
      </c>
      <c r="F7" s="143">
        <v>1002.193</v>
      </c>
      <c r="G7" s="139">
        <v>713.46899999999994</v>
      </c>
      <c r="H7" s="290">
        <v>0</v>
      </c>
      <c r="I7" s="291">
        <v>0</v>
      </c>
      <c r="J7" s="280">
        <v>0</v>
      </c>
      <c r="K7" s="290">
        <v>0</v>
      </c>
      <c r="L7" s="291">
        <v>0</v>
      </c>
      <c r="M7" s="280">
        <v>0</v>
      </c>
      <c r="N7" s="270">
        <f>SUM(B7:M7)</f>
        <v>7045.8869999999997</v>
      </c>
    </row>
    <row r="8" spans="1:15" s="6" customFormat="1" ht="12" customHeight="1" x14ac:dyDescent="0.2">
      <c r="A8" s="133" t="s">
        <v>51</v>
      </c>
      <c r="B8" s="147">
        <v>8.3830000000000002E-2</v>
      </c>
      <c r="C8" s="144">
        <v>7.6990960000000008</v>
      </c>
      <c r="D8" s="139">
        <v>0</v>
      </c>
      <c r="E8" s="147">
        <v>0.178485</v>
      </c>
      <c r="F8" s="145">
        <v>1.5934670000000002</v>
      </c>
      <c r="G8" s="142">
        <v>1.0297060000000002</v>
      </c>
      <c r="H8" s="292">
        <v>0</v>
      </c>
      <c r="I8" s="293">
        <v>0</v>
      </c>
      <c r="J8" s="283">
        <v>0</v>
      </c>
      <c r="K8" s="292">
        <v>0</v>
      </c>
      <c r="L8" s="293">
        <v>0</v>
      </c>
      <c r="M8" s="283">
        <v>0</v>
      </c>
      <c r="N8" s="270">
        <f>SUM(B8:M8)</f>
        <v>10.584584000000001</v>
      </c>
    </row>
    <row r="9" spans="1:15" s="6" customFormat="1" ht="12" customHeight="1" x14ac:dyDescent="0.2">
      <c r="A9" s="133" t="s">
        <v>52</v>
      </c>
      <c r="B9" s="147">
        <v>-2514.4569999999999</v>
      </c>
      <c r="C9" s="145">
        <v>-1952.095</v>
      </c>
      <c r="D9" s="139">
        <v>-1680.8980000000001</v>
      </c>
      <c r="E9" s="147">
        <v>-1475.7829999999999</v>
      </c>
      <c r="F9" s="145">
        <v>-1774.018</v>
      </c>
      <c r="G9" s="142">
        <v>-1620.145</v>
      </c>
      <c r="H9" s="292">
        <v>0</v>
      </c>
      <c r="I9" s="293">
        <v>0</v>
      </c>
      <c r="J9" s="283">
        <v>0</v>
      </c>
      <c r="K9" s="292">
        <v>0</v>
      </c>
      <c r="L9" s="293">
        <v>0</v>
      </c>
      <c r="M9" s="283">
        <v>0</v>
      </c>
      <c r="N9" s="270">
        <f>SUM(B9:M9)</f>
        <v>-11017.396000000001</v>
      </c>
    </row>
    <row r="10" spans="1:15" s="6" customFormat="1" ht="12" customHeight="1" x14ac:dyDescent="0.2">
      <c r="A10" s="133" t="s">
        <v>53</v>
      </c>
      <c r="B10" s="146">
        <v>-44.936388000000001</v>
      </c>
      <c r="C10" s="143">
        <v>-41.537957999999996</v>
      </c>
      <c r="D10" s="139">
        <v>-33.139870999999999</v>
      </c>
      <c r="E10" s="146">
        <v>-24.807558999999998</v>
      </c>
      <c r="F10" s="143">
        <v>-20.880217999999999</v>
      </c>
      <c r="G10" s="139">
        <v>-46.349638999999996</v>
      </c>
      <c r="H10" s="290">
        <v>0</v>
      </c>
      <c r="I10" s="291">
        <v>0</v>
      </c>
      <c r="J10" s="280">
        <v>0</v>
      </c>
      <c r="K10" s="290">
        <v>0</v>
      </c>
      <c r="L10" s="291">
        <v>0</v>
      </c>
      <c r="M10" s="280">
        <v>0</v>
      </c>
      <c r="N10" s="270">
        <f>SUM(B10:M10)</f>
        <v>-211.65163299999998</v>
      </c>
      <c r="O10" s="41"/>
    </row>
    <row r="11" spans="1:15" s="6" customFormat="1" ht="12" customHeight="1" x14ac:dyDescent="0.2">
      <c r="A11" s="449" t="s">
        <v>247</v>
      </c>
      <c r="B11" s="451">
        <f>SUM(B12:D12)</f>
        <v>1228.0648140000001</v>
      </c>
      <c r="C11" s="452"/>
      <c r="D11" s="453"/>
      <c r="E11" s="451">
        <f>SUM(E12:G12)</f>
        <v>812.85523899999998</v>
      </c>
      <c r="F11" s="452"/>
      <c r="G11" s="453"/>
      <c r="H11" s="459">
        <f>SUM(H12:J12)</f>
        <v>0</v>
      </c>
      <c r="I11" s="460"/>
      <c r="J11" s="461"/>
      <c r="K11" s="459">
        <f>SUM(K12:M12)</f>
        <v>0</v>
      </c>
      <c r="L11" s="460"/>
      <c r="M11" s="461"/>
      <c r="N11" s="464">
        <f>N13+N14</f>
        <v>2040.9200530000001</v>
      </c>
      <c r="O11" s="41"/>
    </row>
    <row r="12" spans="1:15" s="40" customFormat="1" ht="12" customHeight="1" x14ac:dyDescent="0.2">
      <c r="A12" s="450"/>
      <c r="B12" s="263">
        <f>SUM(B13:B14)</f>
        <v>469.40438000000006</v>
      </c>
      <c r="C12" s="264">
        <f t="shared" ref="C12:M12" si="1">SUM(C13:C14)</f>
        <v>393.80685500000004</v>
      </c>
      <c r="D12" s="265">
        <f t="shared" si="1"/>
        <v>364.85357899999997</v>
      </c>
      <c r="E12" s="263">
        <f t="shared" si="1"/>
        <v>290.17513499999995</v>
      </c>
      <c r="F12" s="264">
        <f t="shared" si="1"/>
        <v>245.80869300000001</v>
      </c>
      <c r="G12" s="265">
        <f t="shared" si="1"/>
        <v>276.87141100000002</v>
      </c>
      <c r="H12" s="287">
        <f t="shared" si="1"/>
        <v>0</v>
      </c>
      <c r="I12" s="288">
        <f t="shared" si="1"/>
        <v>0</v>
      </c>
      <c r="J12" s="289">
        <f t="shared" si="1"/>
        <v>0</v>
      </c>
      <c r="K12" s="287">
        <f t="shared" si="1"/>
        <v>0</v>
      </c>
      <c r="L12" s="288">
        <f t="shared" si="1"/>
        <v>0</v>
      </c>
      <c r="M12" s="289">
        <f t="shared" si="1"/>
        <v>0</v>
      </c>
      <c r="N12" s="467"/>
      <c r="O12" s="41"/>
    </row>
    <row r="13" spans="1:15" s="6" customFormat="1" ht="12" customHeight="1" x14ac:dyDescent="0.2">
      <c r="A13" s="133" t="s">
        <v>60</v>
      </c>
      <c r="B13" s="146">
        <v>165.405</v>
      </c>
      <c r="C13" s="143">
        <v>125.988</v>
      </c>
      <c r="D13" s="148">
        <v>100.33199999999999</v>
      </c>
      <c r="E13" s="146">
        <v>79.724999999999994</v>
      </c>
      <c r="F13" s="143">
        <v>86.497</v>
      </c>
      <c r="G13" s="148">
        <v>78.343000000000004</v>
      </c>
      <c r="H13" s="291">
        <v>0</v>
      </c>
      <c r="I13" s="291">
        <v>0</v>
      </c>
      <c r="J13" s="291">
        <v>0</v>
      </c>
      <c r="K13" s="290">
        <v>0</v>
      </c>
      <c r="L13" s="291">
        <v>0</v>
      </c>
      <c r="M13" s="294">
        <v>0</v>
      </c>
      <c r="N13" s="270">
        <f>SUM(B13:M13)</f>
        <v>636.29</v>
      </c>
    </row>
    <row r="14" spans="1:15" s="6" customFormat="1" ht="12" customHeight="1" x14ac:dyDescent="0.2">
      <c r="A14" s="422" t="s">
        <v>61</v>
      </c>
      <c r="B14" s="424">
        <v>303.99938000000003</v>
      </c>
      <c r="C14" s="425">
        <v>267.81885500000004</v>
      </c>
      <c r="D14" s="426">
        <v>264.52157899999997</v>
      </c>
      <c r="E14" s="424">
        <v>210.45013499999999</v>
      </c>
      <c r="F14" s="425">
        <v>159.31169299999999</v>
      </c>
      <c r="G14" s="426">
        <v>198.52841100000001</v>
      </c>
      <c r="H14" s="427">
        <v>0</v>
      </c>
      <c r="I14" s="428">
        <v>0</v>
      </c>
      <c r="J14" s="429">
        <v>0</v>
      </c>
      <c r="K14" s="430">
        <v>0</v>
      </c>
      <c r="L14" s="428">
        <v>0</v>
      </c>
      <c r="M14" s="431">
        <v>0</v>
      </c>
      <c r="N14" s="423">
        <f>SUM(B14:M14)</f>
        <v>1404.6300530000001</v>
      </c>
    </row>
    <row r="15" spans="1:15" s="58" customFormat="1" ht="0.75" customHeight="1" x14ac:dyDescent="0.2">
      <c r="A15" s="432"/>
      <c r="B15" s="433"/>
      <c r="C15" s="434"/>
      <c r="D15" s="435"/>
      <c r="E15" s="433"/>
      <c r="F15" s="434"/>
      <c r="G15" s="435"/>
      <c r="H15" s="436"/>
      <c r="I15" s="436"/>
      <c r="J15" s="436"/>
      <c r="K15" s="437"/>
      <c r="L15" s="436"/>
      <c r="M15" s="438"/>
      <c r="N15" s="439"/>
    </row>
    <row r="16" spans="1:15" s="6" customFormat="1" ht="12" customHeight="1" x14ac:dyDescent="0.2">
      <c r="A16" s="449" t="s">
        <v>248</v>
      </c>
      <c r="B16" s="451">
        <f>SUM(B17:D17)</f>
        <v>16635.517342000003</v>
      </c>
      <c r="C16" s="452"/>
      <c r="D16" s="453"/>
      <c r="E16" s="451">
        <f>SUM(E17:G17)</f>
        <v>13129.285841999994</v>
      </c>
      <c r="F16" s="452"/>
      <c r="G16" s="453"/>
      <c r="H16" s="459">
        <f>SUM(H17:J17)</f>
        <v>0</v>
      </c>
      <c r="I16" s="460"/>
      <c r="J16" s="461"/>
      <c r="K16" s="459">
        <f>SUM(K17:M17)</f>
        <v>0</v>
      </c>
      <c r="L16" s="460"/>
      <c r="M16" s="461"/>
      <c r="N16" s="464">
        <f>SUM(B17:M17)</f>
        <v>29764.803183999997</v>
      </c>
    </row>
    <row r="17" spans="1:15" s="40" customFormat="1" ht="12" customHeight="1" x14ac:dyDescent="0.2">
      <c r="A17" s="450"/>
      <c r="B17" s="259">
        <f>B28-B25</f>
        <v>5898.8264520000021</v>
      </c>
      <c r="C17" s="260">
        <f t="shared" ref="C17:M17" si="2">C28-C25</f>
        <v>5353.8888259999967</v>
      </c>
      <c r="D17" s="261">
        <f t="shared" si="2"/>
        <v>5382.8020640000032</v>
      </c>
      <c r="E17" s="259">
        <f t="shared" si="2"/>
        <v>4334.3396470000025</v>
      </c>
      <c r="F17" s="260">
        <f t="shared" si="2"/>
        <v>4418.1435579999907</v>
      </c>
      <c r="G17" s="261">
        <f t="shared" si="2"/>
        <v>4376.8026369999998</v>
      </c>
      <c r="H17" s="284">
        <f t="shared" si="2"/>
        <v>0</v>
      </c>
      <c r="I17" s="285">
        <f t="shared" si="2"/>
        <v>0</v>
      </c>
      <c r="J17" s="286">
        <f t="shared" si="2"/>
        <v>0</v>
      </c>
      <c r="K17" s="284">
        <f t="shared" si="2"/>
        <v>0</v>
      </c>
      <c r="L17" s="285">
        <f t="shared" si="2"/>
        <v>0</v>
      </c>
      <c r="M17" s="286">
        <f t="shared" si="2"/>
        <v>0</v>
      </c>
      <c r="N17" s="465"/>
    </row>
    <row r="18" spans="1:15" s="6" customFormat="1" ht="12" customHeight="1" x14ac:dyDescent="0.2">
      <c r="A18" s="133" t="s">
        <v>165</v>
      </c>
      <c r="B18" s="137">
        <v>670.30913699999985</v>
      </c>
      <c r="C18" s="138">
        <v>631.69823399999996</v>
      </c>
      <c r="D18" s="139">
        <v>661.84518600000013</v>
      </c>
      <c r="E18" s="137">
        <v>538.30419099999995</v>
      </c>
      <c r="F18" s="138">
        <v>565.86295200000006</v>
      </c>
      <c r="G18" s="139">
        <v>597.01775600000008</v>
      </c>
      <c r="H18" s="278">
        <v>0</v>
      </c>
      <c r="I18" s="279">
        <v>0</v>
      </c>
      <c r="J18" s="280">
        <v>0</v>
      </c>
      <c r="K18" s="278">
        <v>0</v>
      </c>
      <c r="L18" s="279">
        <v>0</v>
      </c>
      <c r="M18" s="280">
        <v>0</v>
      </c>
      <c r="N18" s="271">
        <f t="shared" ref="N18:N26" si="3">SUM(B18:M18)</f>
        <v>3665.0374559999996</v>
      </c>
    </row>
    <row r="19" spans="1:15" s="6" customFormat="1" ht="12" customHeight="1" x14ac:dyDescent="0.2">
      <c r="A19" s="133" t="s">
        <v>166</v>
      </c>
      <c r="B19" s="137">
        <v>2118.50848</v>
      </c>
      <c r="C19" s="141">
        <v>2004.455929</v>
      </c>
      <c r="D19" s="142">
        <v>1968.3419699999999</v>
      </c>
      <c r="E19" s="140">
        <v>1516.8822709999999</v>
      </c>
      <c r="F19" s="141">
        <v>1620.0899910000001</v>
      </c>
      <c r="G19" s="142">
        <v>1791.4758370000011</v>
      </c>
      <c r="H19" s="281">
        <v>0</v>
      </c>
      <c r="I19" s="282">
        <v>0</v>
      </c>
      <c r="J19" s="283">
        <v>0</v>
      </c>
      <c r="K19" s="281">
        <v>0</v>
      </c>
      <c r="L19" s="282">
        <v>0</v>
      </c>
      <c r="M19" s="283">
        <v>0</v>
      </c>
      <c r="N19" s="271">
        <f t="shared" si="3"/>
        <v>11019.754478000003</v>
      </c>
    </row>
    <row r="20" spans="1:15" s="6" customFormat="1" ht="12" customHeight="1" x14ac:dyDescent="0.2">
      <c r="A20" s="133" t="s">
        <v>167</v>
      </c>
      <c r="B20" s="137">
        <v>922.54894848782203</v>
      </c>
      <c r="C20" s="141">
        <v>696.708411812397</v>
      </c>
      <c r="D20" s="142">
        <v>739.64266903813598</v>
      </c>
      <c r="E20" s="140">
        <v>584.80339265398095</v>
      </c>
      <c r="F20" s="141">
        <v>561.43534809391201</v>
      </c>
      <c r="G20" s="142">
        <v>537.14664711458602</v>
      </c>
      <c r="H20" s="281">
        <v>0</v>
      </c>
      <c r="I20" s="282">
        <v>0</v>
      </c>
      <c r="J20" s="283">
        <v>0</v>
      </c>
      <c r="K20" s="281">
        <v>0</v>
      </c>
      <c r="L20" s="282">
        <v>0</v>
      </c>
      <c r="M20" s="283">
        <v>0</v>
      </c>
      <c r="N20" s="271">
        <f t="shared" si="3"/>
        <v>4042.2854172008342</v>
      </c>
    </row>
    <row r="21" spans="1:15" s="6" customFormat="1" ht="12" customHeight="1" x14ac:dyDescent="0.2">
      <c r="A21" s="133" t="s">
        <v>212</v>
      </c>
      <c r="B21" s="137">
        <v>1692.793141512178</v>
      </c>
      <c r="C21" s="141">
        <v>1558.2967451876029</v>
      </c>
      <c r="D21" s="142">
        <v>1511.353451961864</v>
      </c>
      <c r="E21" s="140">
        <v>1233.72402734602</v>
      </c>
      <c r="F21" s="141">
        <v>1195.6623469060869</v>
      </c>
      <c r="G21" s="142">
        <v>1010.149712885414</v>
      </c>
      <c r="H21" s="281">
        <v>0</v>
      </c>
      <c r="I21" s="282">
        <v>0</v>
      </c>
      <c r="J21" s="283">
        <v>0</v>
      </c>
      <c r="K21" s="281">
        <v>0</v>
      </c>
      <c r="L21" s="282">
        <v>0</v>
      </c>
      <c r="M21" s="283">
        <v>0</v>
      </c>
      <c r="N21" s="271">
        <f t="shared" si="3"/>
        <v>8201.9794257991653</v>
      </c>
    </row>
    <row r="22" spans="1:15" s="6" customFormat="1" ht="12" customHeight="1" x14ac:dyDescent="0.2">
      <c r="A22" s="133" t="s">
        <v>169</v>
      </c>
      <c r="B22" s="140">
        <v>19.401938999999999</v>
      </c>
      <c r="C22" s="141">
        <v>17.458125000000003</v>
      </c>
      <c r="D22" s="142">
        <v>29.930709999999998</v>
      </c>
      <c r="E22" s="140">
        <v>28.132039000000002</v>
      </c>
      <c r="F22" s="141">
        <v>66.390895999999998</v>
      </c>
      <c r="G22" s="142">
        <v>27.190450000000002</v>
      </c>
      <c r="H22" s="281">
        <v>0</v>
      </c>
      <c r="I22" s="282">
        <v>0</v>
      </c>
      <c r="J22" s="283">
        <v>0</v>
      </c>
      <c r="K22" s="281">
        <v>0</v>
      </c>
      <c r="L22" s="282">
        <v>0</v>
      </c>
      <c r="M22" s="283">
        <v>0</v>
      </c>
      <c r="N22" s="271">
        <f t="shared" si="3"/>
        <v>188.50415900000002</v>
      </c>
    </row>
    <row r="23" spans="1:15" s="6" customFormat="1" ht="12" customHeight="1" x14ac:dyDescent="0.2">
      <c r="A23" s="133" t="s">
        <v>173</v>
      </c>
      <c r="B23" s="140">
        <v>475.26480600000195</v>
      </c>
      <c r="C23" s="141">
        <v>445.2713809999961</v>
      </c>
      <c r="D23" s="142">
        <v>471.68807700000366</v>
      </c>
      <c r="E23" s="140">
        <v>432.49372600000174</v>
      </c>
      <c r="F23" s="141">
        <v>408.7020239999917</v>
      </c>
      <c r="G23" s="142">
        <v>413.82223399999845</v>
      </c>
      <c r="H23" s="281">
        <v>0</v>
      </c>
      <c r="I23" s="282">
        <v>0</v>
      </c>
      <c r="J23" s="283">
        <v>0</v>
      </c>
      <c r="K23" s="281">
        <v>0</v>
      </c>
      <c r="L23" s="282">
        <v>0</v>
      </c>
      <c r="M23" s="283">
        <v>0</v>
      </c>
      <c r="N23" s="271">
        <f t="shared" si="3"/>
        <v>2647.2422479999937</v>
      </c>
    </row>
    <row r="24" spans="1:15" s="6" customFormat="1" ht="12" customHeight="1" x14ac:dyDescent="0.25">
      <c r="A24" s="133" t="s">
        <v>203</v>
      </c>
      <c r="B24" s="140">
        <f>'3.1'!B17</f>
        <v>523.66521100000011</v>
      </c>
      <c r="C24" s="141">
        <f>'3.1'!C17</f>
        <v>464.20082400000001</v>
      </c>
      <c r="D24" s="142">
        <f>'3.1'!D17</f>
        <v>455.46526400000005</v>
      </c>
      <c r="E24" s="140">
        <f>'3.1'!E17</f>
        <v>367.5304210000001</v>
      </c>
      <c r="F24" s="141">
        <f>'3.1'!F17</f>
        <v>386.56451799999991</v>
      </c>
      <c r="G24" s="142">
        <f>'3.1'!G17</f>
        <v>399.86914100000007</v>
      </c>
      <c r="H24" s="281">
        <f>'3.1'!H17</f>
        <v>0</v>
      </c>
      <c r="I24" s="282">
        <f>'3.1'!I17</f>
        <v>0</v>
      </c>
      <c r="J24" s="283">
        <f>'3.1'!J17</f>
        <v>0</v>
      </c>
      <c r="K24" s="281">
        <f>'3.1'!K17</f>
        <v>0</v>
      </c>
      <c r="L24" s="282">
        <f>'3.1'!L17</f>
        <v>0</v>
      </c>
      <c r="M24" s="283">
        <f>'3.1'!M17</f>
        <v>0</v>
      </c>
      <c r="N24" s="271">
        <f t="shared" si="3"/>
        <v>2597.2953790000001</v>
      </c>
    </row>
    <row r="25" spans="1:15" s="6" customFormat="1" ht="12" customHeight="1" x14ac:dyDescent="0.25">
      <c r="A25" s="133" t="s">
        <v>204</v>
      </c>
      <c r="B25" s="140">
        <f>'3.1'!B27</f>
        <v>145.57342500000001</v>
      </c>
      <c r="C25" s="141">
        <f>'3.1'!C27</f>
        <v>127.19833100000002</v>
      </c>
      <c r="D25" s="142">
        <f>'3.1'!D27</f>
        <v>127.780874</v>
      </c>
      <c r="E25" s="140">
        <f>'3.1'!E27</f>
        <v>100.50998700000001</v>
      </c>
      <c r="F25" s="141">
        <f>'3.1'!F27</f>
        <v>92.149809000000005</v>
      </c>
      <c r="G25" s="142">
        <f>'3.1'!G27</f>
        <v>76.810507000000001</v>
      </c>
      <c r="H25" s="281">
        <f>'3.1'!H27</f>
        <v>0</v>
      </c>
      <c r="I25" s="282">
        <f>'3.1'!I27</f>
        <v>0</v>
      </c>
      <c r="J25" s="283">
        <f>'3.1'!J27</f>
        <v>0</v>
      </c>
      <c r="K25" s="281">
        <f>'3.1'!K27</f>
        <v>0</v>
      </c>
      <c r="L25" s="282">
        <f>'3.1'!L27</f>
        <v>0</v>
      </c>
      <c r="M25" s="283">
        <f>'3.1'!M27</f>
        <v>0</v>
      </c>
      <c r="N25" s="271">
        <f t="shared" si="3"/>
        <v>670.02293300000008</v>
      </c>
    </row>
    <row r="26" spans="1:15" s="6" customFormat="1" ht="12" customHeight="1" x14ac:dyDescent="0.2">
      <c r="A26" s="133" t="s">
        <v>170</v>
      </c>
      <c r="B26" s="140">
        <v>147.72478599999999</v>
      </c>
      <c r="C26" s="141">
        <v>146.72281999999998</v>
      </c>
      <c r="D26" s="142">
        <v>145.19722999999999</v>
      </c>
      <c r="E26" s="140">
        <v>178.91814499999998</v>
      </c>
      <c r="F26" s="141">
        <v>154.73869500000001</v>
      </c>
      <c r="G26" s="142">
        <v>79.452969999999993</v>
      </c>
      <c r="H26" s="281">
        <v>0</v>
      </c>
      <c r="I26" s="282">
        <v>0</v>
      </c>
      <c r="J26" s="283">
        <v>0</v>
      </c>
      <c r="K26" s="281">
        <v>0</v>
      </c>
      <c r="L26" s="282">
        <v>0</v>
      </c>
      <c r="M26" s="283">
        <v>0</v>
      </c>
      <c r="N26" s="271">
        <f t="shared" si="3"/>
        <v>852.75464599999987</v>
      </c>
    </row>
    <row r="27" spans="1:15" s="6" customFormat="1" ht="12" customHeight="1" x14ac:dyDescent="0.2">
      <c r="A27" s="133" t="s">
        <v>171</v>
      </c>
      <c r="B27" s="140">
        <f t="shared" ref="B27:M27" si="4">B28+B12+B24+B26</f>
        <v>7185.1942540000018</v>
      </c>
      <c r="C27" s="141">
        <f t="shared" si="4"/>
        <v>6485.8176559999965</v>
      </c>
      <c r="D27" s="142">
        <f t="shared" si="4"/>
        <v>6476.099011000003</v>
      </c>
      <c r="E27" s="140">
        <f t="shared" si="4"/>
        <v>5271.4733350000033</v>
      </c>
      <c r="F27" s="141">
        <f t="shared" si="4"/>
        <v>5297.4052729999912</v>
      </c>
      <c r="G27" s="142">
        <f t="shared" si="4"/>
        <v>5209.8066660000004</v>
      </c>
      <c r="H27" s="281">
        <f t="shared" si="4"/>
        <v>0</v>
      </c>
      <c r="I27" s="282">
        <f t="shared" si="4"/>
        <v>0</v>
      </c>
      <c r="J27" s="283">
        <f t="shared" si="4"/>
        <v>0</v>
      </c>
      <c r="K27" s="281">
        <f t="shared" si="4"/>
        <v>0</v>
      </c>
      <c r="L27" s="282">
        <f t="shared" si="4"/>
        <v>0</v>
      </c>
      <c r="M27" s="283">
        <f t="shared" si="4"/>
        <v>0</v>
      </c>
      <c r="N27" s="271">
        <f>SUM(B27:M27)</f>
        <v>35925.796194999988</v>
      </c>
    </row>
    <row r="28" spans="1:15" s="6" customFormat="1" ht="12" customHeight="1" x14ac:dyDescent="0.2">
      <c r="A28" s="133" t="s">
        <v>172</v>
      </c>
      <c r="B28" s="137">
        <f>B18+B19+B20+B21+B22+B23+B25</f>
        <v>6044.3998770000017</v>
      </c>
      <c r="C28" s="138">
        <f t="shared" ref="C28:M28" si="5">C18+C19+C20+C21+C22+C23+C25</f>
        <v>5481.0871569999963</v>
      </c>
      <c r="D28" s="139">
        <f t="shared" si="5"/>
        <v>5510.5829380000032</v>
      </c>
      <c r="E28" s="137">
        <f t="shared" si="5"/>
        <v>4434.8496340000029</v>
      </c>
      <c r="F28" s="138">
        <f t="shared" si="5"/>
        <v>4510.2933669999911</v>
      </c>
      <c r="G28" s="139">
        <f t="shared" si="5"/>
        <v>4453.6131439999999</v>
      </c>
      <c r="H28" s="278">
        <f t="shared" si="5"/>
        <v>0</v>
      </c>
      <c r="I28" s="279">
        <f t="shared" si="5"/>
        <v>0</v>
      </c>
      <c r="J28" s="280">
        <f t="shared" si="5"/>
        <v>0</v>
      </c>
      <c r="K28" s="278">
        <f t="shared" si="5"/>
        <v>0</v>
      </c>
      <c r="L28" s="279">
        <f t="shared" si="5"/>
        <v>0</v>
      </c>
      <c r="M28" s="280">
        <f t="shared" si="5"/>
        <v>0</v>
      </c>
      <c r="N28" s="271">
        <f>SUM(B28:M28)</f>
        <v>30434.826116999993</v>
      </c>
    </row>
    <row r="29" spans="1:15" s="126" customFormat="1" ht="12" x14ac:dyDescent="0.2">
      <c r="A29" s="266" t="s">
        <v>278</v>
      </c>
      <c r="B29" s="267">
        <f>'3.1'!B7+'3.2'!B6-'3.2'!B27</f>
        <v>3.1043839999965712</v>
      </c>
      <c r="C29" s="268">
        <f>'3.1'!C7+'3.2'!C6-'3.2'!C27</f>
        <v>19.746731000004729</v>
      </c>
      <c r="D29" s="269">
        <f>'3.1'!D7+'3.2'!D6-'3.2'!D27</f>
        <v>-16.074782000003324</v>
      </c>
      <c r="E29" s="267">
        <f>'3.1'!E7+'3.2'!E6-'3.2'!E27</f>
        <v>-49.861025000001064</v>
      </c>
      <c r="F29" s="268">
        <f>'3.1'!F7+'3.2'!F6-'3.2'!F27</f>
        <v>-45.437578999987636</v>
      </c>
      <c r="G29" s="269">
        <f>'3.1'!G7+'3.2'!G6-'3.2'!G27</f>
        <v>-44.53755799999908</v>
      </c>
      <c r="H29" s="295">
        <f>'3.1'!H7+'3.2'!H6-'3.2'!H27</f>
        <v>0</v>
      </c>
      <c r="I29" s="296">
        <f>'3.1'!I7+'3.2'!I6-'3.2'!I27</f>
        <v>0</v>
      </c>
      <c r="J29" s="297">
        <f>'3.1'!J7+'3.2'!J6-'3.2'!J27</f>
        <v>0</v>
      </c>
      <c r="K29" s="295">
        <f>'3.1'!K7+'3.2'!K6-'3.2'!K27</f>
        <v>0</v>
      </c>
      <c r="L29" s="296">
        <f>'3.1'!L7+'3.2'!L6-'3.2'!L27</f>
        <v>0</v>
      </c>
      <c r="M29" s="297">
        <f>'3.1'!M7+'3.2'!M6-'3.2'!M27</f>
        <v>0</v>
      </c>
      <c r="N29" s="268">
        <f>SUM(B29:M29)</f>
        <v>-133.0598289999898</v>
      </c>
    </row>
    <row r="30" spans="1:15" s="4" customFormat="1" x14ac:dyDescent="0.2">
      <c r="A30" s="123" t="s">
        <v>394</v>
      </c>
      <c r="N30" s="8" t="s">
        <v>175</v>
      </c>
    </row>
    <row r="31" spans="1:15" s="6" customFormat="1" x14ac:dyDescent="0.2">
      <c r="A31" s="38" t="s">
        <v>229</v>
      </c>
      <c r="B31" s="39">
        <f>-'3.2'!B24</f>
        <v>-523.66521100000011</v>
      </c>
      <c r="C31" s="39">
        <f>-'3.2'!C24</f>
        <v>-464.20082400000001</v>
      </c>
      <c r="D31" s="39">
        <f>-'3.2'!D24</f>
        <v>-455.46526400000005</v>
      </c>
      <c r="E31" s="39">
        <f>-'3.2'!E24</f>
        <v>-367.5304210000001</v>
      </c>
      <c r="F31" s="39">
        <f>-'3.2'!F24</f>
        <v>-386.56451799999991</v>
      </c>
      <c r="G31" s="39">
        <f>-'3.2'!G24</f>
        <v>-399.86914100000007</v>
      </c>
      <c r="H31" s="39">
        <f>-'3.2'!H24</f>
        <v>0</v>
      </c>
      <c r="I31" s="39">
        <f>-'3.2'!I24</f>
        <v>0</v>
      </c>
      <c r="J31" s="39">
        <f>-'3.2'!J24</f>
        <v>0</v>
      </c>
      <c r="K31" s="39">
        <f>-'3.2'!K24</f>
        <v>0</v>
      </c>
      <c r="L31" s="39">
        <f>-'3.2'!L24</f>
        <v>0</v>
      </c>
      <c r="M31" s="39">
        <f>-'3.2'!M24</f>
        <v>0</v>
      </c>
      <c r="N31" s="39">
        <f>-'3.1'!N17</f>
        <v>0</v>
      </c>
    </row>
    <row r="32" spans="1:15" s="6" customFormat="1" x14ac:dyDescent="0.2">
      <c r="A32" s="38" t="s">
        <v>50</v>
      </c>
      <c r="B32" s="39">
        <f t="shared" ref="B32:N32" si="6">-B7</f>
        <v>-1692.4839999999999</v>
      </c>
      <c r="C32" s="39">
        <f t="shared" si="6"/>
        <v>-1313.009</v>
      </c>
      <c r="D32" s="39">
        <f t="shared" si="6"/>
        <v>-1218.885</v>
      </c>
      <c r="E32" s="39">
        <f t="shared" si="6"/>
        <v>-1105.847</v>
      </c>
      <c r="F32" s="39">
        <f t="shared" si="6"/>
        <v>-1002.193</v>
      </c>
      <c r="G32" s="39">
        <f t="shared" si="6"/>
        <v>-713.46899999999994</v>
      </c>
      <c r="H32" s="39">
        <f t="shared" si="6"/>
        <v>0</v>
      </c>
      <c r="I32" s="39">
        <f t="shared" si="6"/>
        <v>0</v>
      </c>
      <c r="J32" s="39">
        <f t="shared" si="6"/>
        <v>0</v>
      </c>
      <c r="K32" s="39">
        <f t="shared" si="6"/>
        <v>0</v>
      </c>
      <c r="L32" s="39">
        <f t="shared" si="6"/>
        <v>0</v>
      </c>
      <c r="M32" s="39">
        <f t="shared" si="6"/>
        <v>0</v>
      </c>
      <c r="N32" s="39">
        <f t="shared" si="6"/>
        <v>-7045.8869999999997</v>
      </c>
      <c r="O32" s="41"/>
    </row>
    <row r="33" spans="1:17" s="6" customFormat="1" x14ac:dyDescent="0.2">
      <c r="A33" s="38" t="s">
        <v>51</v>
      </c>
      <c r="B33" s="39">
        <f t="shared" ref="B33:N33" si="7">-B8</f>
        <v>-8.3830000000000002E-2</v>
      </c>
      <c r="C33" s="39">
        <f t="shared" si="7"/>
        <v>-7.6990960000000008</v>
      </c>
      <c r="D33" s="39">
        <f t="shared" si="7"/>
        <v>0</v>
      </c>
      <c r="E33" s="39">
        <f t="shared" si="7"/>
        <v>-0.178485</v>
      </c>
      <c r="F33" s="39">
        <f t="shared" si="7"/>
        <v>-1.5934670000000002</v>
      </c>
      <c r="G33" s="39">
        <f t="shared" si="7"/>
        <v>-1.0297060000000002</v>
      </c>
      <c r="H33" s="39">
        <f t="shared" si="7"/>
        <v>0</v>
      </c>
      <c r="I33" s="39">
        <f t="shared" si="7"/>
        <v>0</v>
      </c>
      <c r="J33" s="39">
        <f t="shared" si="7"/>
        <v>0</v>
      </c>
      <c r="K33" s="39">
        <f t="shared" si="7"/>
        <v>0</v>
      </c>
      <c r="L33" s="39">
        <f t="shared" si="7"/>
        <v>0</v>
      </c>
      <c r="M33" s="39">
        <f t="shared" si="7"/>
        <v>0</v>
      </c>
      <c r="N33" s="39">
        <f t="shared" si="7"/>
        <v>-10.584584000000001</v>
      </c>
      <c r="O33" s="41"/>
    </row>
    <row r="34" spans="1:17" s="6" customFormat="1" x14ac:dyDescent="0.2">
      <c r="A34" s="38" t="s">
        <v>52</v>
      </c>
      <c r="B34" s="39">
        <f t="shared" ref="B34:N34" si="8">-B9</f>
        <v>2514.4569999999999</v>
      </c>
      <c r="C34" s="39">
        <f t="shared" si="8"/>
        <v>1952.095</v>
      </c>
      <c r="D34" s="39">
        <f t="shared" si="8"/>
        <v>1680.8980000000001</v>
      </c>
      <c r="E34" s="39">
        <f t="shared" si="8"/>
        <v>1475.7829999999999</v>
      </c>
      <c r="F34" s="39">
        <f t="shared" si="8"/>
        <v>1774.018</v>
      </c>
      <c r="G34" s="39">
        <f t="shared" si="8"/>
        <v>1620.145</v>
      </c>
      <c r="H34" s="39">
        <f t="shared" si="8"/>
        <v>0</v>
      </c>
      <c r="I34" s="39">
        <f t="shared" si="8"/>
        <v>0</v>
      </c>
      <c r="J34" s="39">
        <f t="shared" si="8"/>
        <v>0</v>
      </c>
      <c r="K34" s="39">
        <f t="shared" si="8"/>
        <v>0</v>
      </c>
      <c r="L34" s="39">
        <f t="shared" si="8"/>
        <v>0</v>
      </c>
      <c r="M34" s="39">
        <f t="shared" si="8"/>
        <v>0</v>
      </c>
      <c r="N34" s="39">
        <f t="shared" si="8"/>
        <v>11017.396000000001</v>
      </c>
      <c r="Q34" s="7"/>
    </row>
    <row r="35" spans="1:17" s="6" customFormat="1" x14ac:dyDescent="0.2">
      <c r="A35" s="38" t="s">
        <v>53</v>
      </c>
      <c r="B35" s="39">
        <f t="shared" ref="B35:N35" si="9">-B10</f>
        <v>44.936388000000001</v>
      </c>
      <c r="C35" s="39">
        <f t="shared" si="9"/>
        <v>41.537957999999996</v>
      </c>
      <c r="D35" s="39">
        <f t="shared" si="9"/>
        <v>33.139870999999999</v>
      </c>
      <c r="E35" s="39">
        <f t="shared" si="9"/>
        <v>24.807558999999998</v>
      </c>
      <c r="F35" s="39">
        <f t="shared" si="9"/>
        <v>20.880217999999999</v>
      </c>
      <c r="G35" s="39">
        <f t="shared" si="9"/>
        <v>46.349638999999996</v>
      </c>
      <c r="H35" s="39">
        <f t="shared" si="9"/>
        <v>0</v>
      </c>
      <c r="I35" s="39">
        <f t="shared" si="9"/>
        <v>0</v>
      </c>
      <c r="J35" s="39">
        <f t="shared" si="9"/>
        <v>0</v>
      </c>
      <c r="K35" s="39">
        <f t="shared" si="9"/>
        <v>0</v>
      </c>
      <c r="L35" s="39">
        <f t="shared" si="9"/>
        <v>0</v>
      </c>
      <c r="M35" s="39">
        <f t="shared" si="9"/>
        <v>0</v>
      </c>
      <c r="N35" s="39">
        <f t="shared" si="9"/>
        <v>211.65163299999998</v>
      </c>
    </row>
    <row r="36" spans="1:17" s="6" customFormat="1" x14ac:dyDescent="0.2">
      <c r="A36" s="38" t="s">
        <v>247</v>
      </c>
      <c r="B36" s="39">
        <f t="shared" ref="B36:M36" si="10">-B12</f>
        <v>-469.40438000000006</v>
      </c>
      <c r="C36" s="39">
        <f t="shared" si="10"/>
        <v>-393.80685500000004</v>
      </c>
      <c r="D36" s="39">
        <f t="shared" si="10"/>
        <v>-364.85357899999997</v>
      </c>
      <c r="E36" s="39">
        <f t="shared" si="10"/>
        <v>-290.17513499999995</v>
      </c>
      <c r="F36" s="39">
        <f t="shared" si="10"/>
        <v>-245.80869300000001</v>
      </c>
      <c r="G36" s="39">
        <f t="shared" si="10"/>
        <v>-276.87141100000002</v>
      </c>
      <c r="H36" s="39">
        <f t="shared" si="10"/>
        <v>0</v>
      </c>
      <c r="I36" s="39">
        <f t="shared" si="10"/>
        <v>0</v>
      </c>
      <c r="J36" s="39">
        <f t="shared" si="10"/>
        <v>0</v>
      </c>
      <c r="K36" s="39">
        <f t="shared" si="10"/>
        <v>0</v>
      </c>
      <c r="L36" s="39">
        <f t="shared" si="10"/>
        <v>0</v>
      </c>
      <c r="M36" s="39">
        <f t="shared" si="10"/>
        <v>0</v>
      </c>
      <c r="N36" s="39">
        <f>-N11</f>
        <v>-2040.9200530000001</v>
      </c>
    </row>
    <row r="37" spans="1:17" s="6" customFormat="1" x14ac:dyDescent="0.2">
      <c r="A37" s="38" t="s">
        <v>60</v>
      </c>
      <c r="B37" s="39">
        <f t="shared" ref="B37:M37" si="11">-B13</f>
        <v>-165.405</v>
      </c>
      <c r="C37" s="39">
        <f t="shared" si="11"/>
        <v>-125.988</v>
      </c>
      <c r="D37" s="39">
        <f t="shared" si="11"/>
        <v>-100.33199999999999</v>
      </c>
      <c r="E37" s="39">
        <f t="shared" si="11"/>
        <v>-79.724999999999994</v>
      </c>
      <c r="F37" s="39">
        <f t="shared" si="11"/>
        <v>-86.497</v>
      </c>
      <c r="G37" s="39">
        <f t="shared" si="11"/>
        <v>-78.343000000000004</v>
      </c>
      <c r="H37" s="39">
        <f t="shared" si="11"/>
        <v>0</v>
      </c>
      <c r="I37" s="39">
        <f t="shared" si="11"/>
        <v>0</v>
      </c>
      <c r="J37" s="39">
        <f t="shared" si="11"/>
        <v>0</v>
      </c>
      <c r="K37" s="39">
        <f t="shared" si="11"/>
        <v>0</v>
      </c>
      <c r="L37" s="39">
        <f t="shared" si="11"/>
        <v>0</v>
      </c>
      <c r="M37" s="39">
        <f t="shared" si="11"/>
        <v>0</v>
      </c>
      <c r="N37" s="39">
        <f>-N13</f>
        <v>-636.29</v>
      </c>
    </row>
    <row r="38" spans="1:17" s="6" customFormat="1" x14ac:dyDescent="0.2">
      <c r="A38" s="38" t="s">
        <v>61</v>
      </c>
      <c r="B38" s="39">
        <f t="shared" ref="B38:M38" si="12">-B14</f>
        <v>-303.99938000000003</v>
      </c>
      <c r="C38" s="39">
        <f t="shared" si="12"/>
        <v>-267.81885500000004</v>
      </c>
      <c r="D38" s="39">
        <f t="shared" si="12"/>
        <v>-264.52157899999997</v>
      </c>
      <c r="E38" s="39">
        <f t="shared" si="12"/>
        <v>-210.45013499999999</v>
      </c>
      <c r="F38" s="39">
        <f t="shared" si="12"/>
        <v>-159.31169299999999</v>
      </c>
      <c r="G38" s="39">
        <f t="shared" si="12"/>
        <v>-198.52841100000001</v>
      </c>
      <c r="H38" s="39">
        <f t="shared" si="12"/>
        <v>0</v>
      </c>
      <c r="I38" s="39">
        <f t="shared" si="12"/>
        <v>0</v>
      </c>
      <c r="J38" s="39">
        <f t="shared" si="12"/>
        <v>0</v>
      </c>
      <c r="K38" s="39">
        <f t="shared" si="12"/>
        <v>0</v>
      </c>
      <c r="L38" s="39">
        <f t="shared" si="12"/>
        <v>0</v>
      </c>
      <c r="M38" s="39">
        <f t="shared" si="12"/>
        <v>0</v>
      </c>
      <c r="N38" s="39">
        <f>-N14</f>
        <v>-1404.6300530000001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180</v>
      </c>
      <c r="B40" s="39">
        <f t="shared" ref="B40:M40" si="13">-B17</f>
        <v>-5898.8264520000021</v>
      </c>
      <c r="C40" s="39">
        <f t="shared" si="13"/>
        <v>-5353.8888259999967</v>
      </c>
      <c r="D40" s="39">
        <f t="shared" si="13"/>
        <v>-5382.8020640000032</v>
      </c>
      <c r="E40" s="39">
        <f t="shared" si="13"/>
        <v>-4334.3396470000025</v>
      </c>
      <c r="F40" s="39">
        <f t="shared" si="13"/>
        <v>-4418.1435579999907</v>
      </c>
      <c r="G40" s="39">
        <f t="shared" si="13"/>
        <v>-4376.8026369999998</v>
      </c>
      <c r="H40" s="39">
        <f t="shared" si="13"/>
        <v>0</v>
      </c>
      <c r="I40" s="39">
        <f t="shared" si="13"/>
        <v>0</v>
      </c>
      <c r="J40" s="39">
        <f t="shared" si="13"/>
        <v>0</v>
      </c>
      <c r="K40" s="39">
        <f t="shared" si="13"/>
        <v>0</v>
      </c>
      <c r="L40" s="39">
        <f t="shared" si="13"/>
        <v>0</v>
      </c>
      <c r="M40" s="39">
        <f t="shared" si="13"/>
        <v>0</v>
      </c>
      <c r="N40" s="39">
        <f>-N16</f>
        <v>-29764.803183999997</v>
      </c>
    </row>
    <row r="41" spans="1:17" s="6" customFormat="1" x14ac:dyDescent="0.2">
      <c r="A41" s="38" t="s">
        <v>165</v>
      </c>
      <c r="B41" s="39">
        <f t="shared" ref="B41:N41" si="14">-B18</f>
        <v>-670.30913699999985</v>
      </c>
      <c r="C41" s="39">
        <f t="shared" si="14"/>
        <v>-631.69823399999996</v>
      </c>
      <c r="D41" s="39">
        <f t="shared" si="14"/>
        <v>-661.84518600000013</v>
      </c>
      <c r="E41" s="39">
        <f t="shared" si="14"/>
        <v>-538.30419099999995</v>
      </c>
      <c r="F41" s="39">
        <f t="shared" si="14"/>
        <v>-565.86295200000006</v>
      </c>
      <c r="G41" s="39">
        <f t="shared" si="14"/>
        <v>-597.01775600000008</v>
      </c>
      <c r="H41" s="39">
        <f t="shared" si="14"/>
        <v>0</v>
      </c>
      <c r="I41" s="39">
        <f t="shared" si="14"/>
        <v>0</v>
      </c>
      <c r="J41" s="39">
        <f t="shared" si="14"/>
        <v>0</v>
      </c>
      <c r="K41" s="39">
        <f t="shared" si="14"/>
        <v>0</v>
      </c>
      <c r="L41" s="39">
        <f t="shared" si="14"/>
        <v>0</v>
      </c>
      <c r="M41" s="39">
        <f t="shared" si="14"/>
        <v>0</v>
      </c>
      <c r="N41" s="39">
        <f t="shared" si="14"/>
        <v>-3665.0374559999996</v>
      </c>
    </row>
    <row r="42" spans="1:17" s="6" customFormat="1" x14ac:dyDescent="0.2">
      <c r="A42" s="38" t="s">
        <v>166</v>
      </c>
      <c r="B42" s="39">
        <f t="shared" ref="B42:N42" si="15">-B19</f>
        <v>-2118.50848</v>
      </c>
      <c r="C42" s="39">
        <f t="shared" si="15"/>
        <v>-2004.455929</v>
      </c>
      <c r="D42" s="39">
        <f t="shared" si="15"/>
        <v>-1968.3419699999999</v>
      </c>
      <c r="E42" s="39">
        <f t="shared" si="15"/>
        <v>-1516.8822709999999</v>
      </c>
      <c r="F42" s="39">
        <f t="shared" si="15"/>
        <v>-1620.0899910000001</v>
      </c>
      <c r="G42" s="39">
        <f t="shared" si="15"/>
        <v>-1791.4758370000011</v>
      </c>
      <c r="H42" s="39">
        <f t="shared" si="15"/>
        <v>0</v>
      </c>
      <c r="I42" s="39">
        <f t="shared" si="15"/>
        <v>0</v>
      </c>
      <c r="J42" s="39">
        <f t="shared" si="15"/>
        <v>0</v>
      </c>
      <c r="K42" s="39">
        <f t="shared" si="15"/>
        <v>0</v>
      </c>
      <c r="L42" s="39">
        <f t="shared" si="15"/>
        <v>0</v>
      </c>
      <c r="M42" s="39">
        <f t="shared" si="15"/>
        <v>0</v>
      </c>
      <c r="N42" s="39">
        <f t="shared" si="15"/>
        <v>-11019.754478000003</v>
      </c>
    </row>
    <row r="43" spans="1:17" s="6" customFormat="1" x14ac:dyDescent="0.2">
      <c r="A43" s="38" t="s">
        <v>167</v>
      </c>
      <c r="B43" s="39">
        <f t="shared" ref="B43:N43" si="16">-B20</f>
        <v>-922.54894848782203</v>
      </c>
      <c r="C43" s="39">
        <f t="shared" si="16"/>
        <v>-696.708411812397</v>
      </c>
      <c r="D43" s="39">
        <f t="shared" si="16"/>
        <v>-739.64266903813598</v>
      </c>
      <c r="E43" s="39">
        <f t="shared" si="16"/>
        <v>-584.80339265398095</v>
      </c>
      <c r="F43" s="39">
        <f t="shared" si="16"/>
        <v>-561.43534809391201</v>
      </c>
      <c r="G43" s="39">
        <f t="shared" si="16"/>
        <v>-537.14664711458602</v>
      </c>
      <c r="H43" s="39">
        <f t="shared" si="16"/>
        <v>0</v>
      </c>
      <c r="I43" s="39">
        <f t="shared" si="16"/>
        <v>0</v>
      </c>
      <c r="J43" s="39">
        <f t="shared" si="16"/>
        <v>0</v>
      </c>
      <c r="K43" s="39">
        <f t="shared" si="16"/>
        <v>0</v>
      </c>
      <c r="L43" s="39">
        <f t="shared" si="16"/>
        <v>0</v>
      </c>
      <c r="M43" s="39">
        <f t="shared" si="16"/>
        <v>0</v>
      </c>
      <c r="N43" s="39">
        <f t="shared" si="16"/>
        <v>-4042.2854172008342</v>
      </c>
    </row>
    <row r="44" spans="1:17" s="6" customFormat="1" x14ac:dyDescent="0.2">
      <c r="A44" s="38" t="s">
        <v>168</v>
      </c>
      <c r="B44" s="39">
        <f t="shared" ref="B44:N44" si="17">-B21</f>
        <v>-1692.793141512178</v>
      </c>
      <c r="C44" s="39">
        <f t="shared" si="17"/>
        <v>-1558.2967451876029</v>
      </c>
      <c r="D44" s="39">
        <f t="shared" si="17"/>
        <v>-1511.353451961864</v>
      </c>
      <c r="E44" s="39">
        <f t="shared" si="17"/>
        <v>-1233.72402734602</v>
      </c>
      <c r="F44" s="39">
        <f t="shared" si="17"/>
        <v>-1195.6623469060869</v>
      </c>
      <c r="G44" s="39">
        <f t="shared" si="17"/>
        <v>-1010.149712885414</v>
      </c>
      <c r="H44" s="39">
        <f t="shared" si="17"/>
        <v>0</v>
      </c>
      <c r="I44" s="39">
        <f t="shared" si="17"/>
        <v>0</v>
      </c>
      <c r="J44" s="39">
        <f t="shared" si="17"/>
        <v>0</v>
      </c>
      <c r="K44" s="39">
        <f t="shared" si="17"/>
        <v>0</v>
      </c>
      <c r="L44" s="39">
        <f t="shared" si="17"/>
        <v>0</v>
      </c>
      <c r="M44" s="39">
        <f t="shared" si="17"/>
        <v>0</v>
      </c>
      <c r="N44" s="39">
        <f t="shared" si="17"/>
        <v>-8201.9794257991653</v>
      </c>
    </row>
    <row r="45" spans="1:17" s="6" customFormat="1" x14ac:dyDescent="0.2">
      <c r="A45" s="38" t="s">
        <v>169</v>
      </c>
      <c r="B45" s="39">
        <f t="shared" ref="B45:N45" si="18">-B22</f>
        <v>-19.401938999999999</v>
      </c>
      <c r="C45" s="39">
        <f t="shared" si="18"/>
        <v>-17.458125000000003</v>
      </c>
      <c r="D45" s="39">
        <f t="shared" si="18"/>
        <v>-29.930709999999998</v>
      </c>
      <c r="E45" s="39">
        <f t="shared" si="18"/>
        <v>-28.132039000000002</v>
      </c>
      <c r="F45" s="39">
        <f t="shared" si="18"/>
        <v>-66.390895999999998</v>
      </c>
      <c r="G45" s="39">
        <f t="shared" si="18"/>
        <v>-27.190450000000002</v>
      </c>
      <c r="H45" s="39">
        <f t="shared" si="18"/>
        <v>0</v>
      </c>
      <c r="I45" s="39">
        <f t="shared" si="18"/>
        <v>0</v>
      </c>
      <c r="J45" s="39">
        <f t="shared" si="18"/>
        <v>0</v>
      </c>
      <c r="K45" s="39">
        <f t="shared" si="18"/>
        <v>0</v>
      </c>
      <c r="L45" s="39">
        <f t="shared" si="18"/>
        <v>0</v>
      </c>
      <c r="M45" s="39">
        <f t="shared" si="18"/>
        <v>0</v>
      </c>
      <c r="N45" s="39">
        <f t="shared" si="18"/>
        <v>-188.50415900000002</v>
      </c>
    </row>
    <row r="46" spans="1:17" s="6" customFormat="1" x14ac:dyDescent="0.2">
      <c r="A46" s="38" t="s">
        <v>173</v>
      </c>
      <c r="B46" s="39">
        <f t="shared" ref="B46:N46" si="19">-B23</f>
        <v>-475.26480600000195</v>
      </c>
      <c r="C46" s="39">
        <f t="shared" si="19"/>
        <v>-445.2713809999961</v>
      </c>
      <c r="D46" s="39">
        <f t="shared" si="19"/>
        <v>-471.68807700000366</v>
      </c>
      <c r="E46" s="39">
        <f t="shared" si="19"/>
        <v>-432.49372600000174</v>
      </c>
      <c r="F46" s="39">
        <f t="shared" si="19"/>
        <v>-408.7020239999917</v>
      </c>
      <c r="G46" s="39">
        <f t="shared" si="19"/>
        <v>-413.82223399999845</v>
      </c>
      <c r="H46" s="39">
        <f t="shared" si="19"/>
        <v>0</v>
      </c>
      <c r="I46" s="39">
        <f t="shared" si="19"/>
        <v>0</v>
      </c>
      <c r="J46" s="39">
        <f t="shared" si="19"/>
        <v>0</v>
      </c>
      <c r="K46" s="39">
        <f t="shared" si="19"/>
        <v>0</v>
      </c>
      <c r="L46" s="39">
        <f t="shared" si="19"/>
        <v>0</v>
      </c>
      <c r="M46" s="39">
        <f t="shared" si="19"/>
        <v>0</v>
      </c>
      <c r="N46" s="39">
        <f t="shared" si="19"/>
        <v>-2647.2422479999937</v>
      </c>
    </row>
    <row r="47" spans="1:17" s="6" customFormat="1" x14ac:dyDescent="0.2">
      <c r="A47" s="38" t="s">
        <v>170</v>
      </c>
      <c r="B47" s="39">
        <f t="shared" ref="B47:N47" si="20">-B26</f>
        <v>-147.72478599999999</v>
      </c>
      <c r="C47" s="39">
        <f t="shared" si="20"/>
        <v>-146.72281999999998</v>
      </c>
      <c r="D47" s="39">
        <f t="shared" si="20"/>
        <v>-145.19722999999999</v>
      </c>
      <c r="E47" s="39">
        <f t="shared" si="20"/>
        <v>-178.91814499999998</v>
      </c>
      <c r="F47" s="39">
        <f t="shared" si="20"/>
        <v>-154.73869500000001</v>
      </c>
      <c r="G47" s="39">
        <f t="shared" si="20"/>
        <v>-79.452969999999993</v>
      </c>
      <c r="H47" s="39">
        <f t="shared" si="20"/>
        <v>0</v>
      </c>
      <c r="I47" s="39">
        <f t="shared" si="20"/>
        <v>0</v>
      </c>
      <c r="J47" s="39">
        <f t="shared" si="20"/>
        <v>0</v>
      </c>
      <c r="K47" s="39">
        <f t="shared" si="20"/>
        <v>0</v>
      </c>
      <c r="L47" s="39">
        <f t="shared" si="20"/>
        <v>0</v>
      </c>
      <c r="M47" s="39">
        <f t="shared" si="20"/>
        <v>0</v>
      </c>
      <c r="N47" s="39">
        <f t="shared" si="20"/>
        <v>-852.75464599999987</v>
      </c>
    </row>
    <row r="48" spans="1:17" s="6" customFormat="1" x14ac:dyDescent="0.2">
      <c r="A48" s="38" t="s">
        <v>171</v>
      </c>
      <c r="B48" s="39">
        <f t="shared" ref="B48:N48" si="21">-B27</f>
        <v>-7185.1942540000018</v>
      </c>
      <c r="C48" s="39">
        <f t="shared" si="21"/>
        <v>-6485.8176559999965</v>
      </c>
      <c r="D48" s="39">
        <f t="shared" si="21"/>
        <v>-6476.099011000003</v>
      </c>
      <c r="E48" s="39">
        <f t="shared" si="21"/>
        <v>-5271.4733350000033</v>
      </c>
      <c r="F48" s="39">
        <f t="shared" si="21"/>
        <v>-5297.4052729999912</v>
      </c>
      <c r="G48" s="39">
        <f t="shared" si="21"/>
        <v>-5209.8066660000004</v>
      </c>
      <c r="H48" s="39">
        <f t="shared" si="21"/>
        <v>0</v>
      </c>
      <c r="I48" s="39">
        <f t="shared" si="21"/>
        <v>0</v>
      </c>
      <c r="J48" s="39">
        <f t="shared" si="21"/>
        <v>0</v>
      </c>
      <c r="K48" s="39">
        <f t="shared" si="21"/>
        <v>0</v>
      </c>
      <c r="L48" s="39">
        <f t="shared" si="21"/>
        <v>0</v>
      </c>
      <c r="M48" s="39">
        <f t="shared" si="21"/>
        <v>0</v>
      </c>
      <c r="N48" s="39">
        <f t="shared" si="21"/>
        <v>-35925.796194999988</v>
      </c>
    </row>
    <row r="49" spans="1:14" s="6" customFormat="1" x14ac:dyDescent="0.2">
      <c r="A49" s="38" t="s">
        <v>172</v>
      </c>
      <c r="B49" s="39">
        <f t="shared" ref="B49:N49" si="22">-B28</f>
        <v>-6044.3998770000017</v>
      </c>
      <c r="C49" s="39">
        <f t="shared" si="22"/>
        <v>-5481.0871569999963</v>
      </c>
      <c r="D49" s="39">
        <f t="shared" si="22"/>
        <v>-5510.5829380000032</v>
      </c>
      <c r="E49" s="39">
        <f t="shared" si="22"/>
        <v>-4434.8496340000029</v>
      </c>
      <c r="F49" s="39">
        <f t="shared" si="22"/>
        <v>-4510.2933669999911</v>
      </c>
      <c r="G49" s="39">
        <f t="shared" si="22"/>
        <v>-4453.6131439999999</v>
      </c>
      <c r="H49" s="39">
        <f t="shared" si="22"/>
        <v>0</v>
      </c>
      <c r="I49" s="39">
        <f t="shared" si="22"/>
        <v>0</v>
      </c>
      <c r="J49" s="39">
        <f t="shared" si="22"/>
        <v>0</v>
      </c>
      <c r="K49" s="39">
        <f t="shared" si="22"/>
        <v>0</v>
      </c>
      <c r="L49" s="39">
        <f t="shared" si="22"/>
        <v>0</v>
      </c>
      <c r="M49" s="39">
        <f t="shared" si="22"/>
        <v>0</v>
      </c>
      <c r="N49" s="39">
        <f t="shared" si="22"/>
        <v>-30434.826116999993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329</v>
      </c>
      <c r="P1" s="150" t="str">
        <f>Titulní!A35</f>
        <v>II. čtvrtletí 2020</v>
      </c>
    </row>
    <row r="2" spans="1:17" ht="15.75" x14ac:dyDescent="0.25">
      <c r="A2" s="149" t="s">
        <v>396</v>
      </c>
    </row>
    <row r="3" spans="1:17" ht="6" customHeight="1" x14ac:dyDescent="0.2"/>
    <row r="4" spans="1:17" ht="12" customHeight="1" x14ac:dyDescent="0.2">
      <c r="A4" s="483"/>
      <c r="B4" s="471" t="s">
        <v>19</v>
      </c>
      <c r="C4" s="472"/>
      <c r="D4" s="473"/>
      <c r="E4" s="471" t="s">
        <v>211</v>
      </c>
      <c r="F4" s="472"/>
      <c r="G4" s="473"/>
      <c r="H4" s="471" t="s">
        <v>213</v>
      </c>
      <c r="I4" s="472"/>
      <c r="J4" s="473"/>
      <c r="K4" s="471" t="s">
        <v>6</v>
      </c>
      <c r="L4" s="472"/>
      <c r="M4" s="473"/>
      <c r="N4" s="476" t="s">
        <v>225</v>
      </c>
      <c r="O4" s="477"/>
      <c r="P4" s="477"/>
      <c r="Q4" s="22"/>
    </row>
    <row r="5" spans="1:17" ht="14.1" customHeight="1" x14ac:dyDescent="0.2">
      <c r="A5" s="484"/>
      <c r="B5" s="468" t="s">
        <v>246</v>
      </c>
      <c r="C5" s="469"/>
      <c r="D5" s="470"/>
      <c r="E5" s="468" t="s">
        <v>246</v>
      </c>
      <c r="F5" s="469"/>
      <c r="G5" s="470"/>
      <c r="H5" s="468" t="s">
        <v>246</v>
      </c>
      <c r="I5" s="469"/>
      <c r="J5" s="470"/>
      <c r="K5" s="468" t="s">
        <v>246</v>
      </c>
      <c r="L5" s="469"/>
      <c r="M5" s="470"/>
      <c r="N5" s="478" t="s">
        <v>251</v>
      </c>
      <c r="O5" s="479"/>
      <c r="P5" s="479"/>
      <c r="Q5" s="22"/>
    </row>
    <row r="6" spans="1:17" x14ac:dyDescent="0.2">
      <c r="A6" s="485"/>
      <c r="B6" s="134" t="s">
        <v>65</v>
      </c>
      <c r="C6" s="135" t="s">
        <v>66</v>
      </c>
      <c r="D6" s="136" t="s">
        <v>67</v>
      </c>
      <c r="E6" s="134" t="s">
        <v>65</v>
      </c>
      <c r="F6" s="135" t="s">
        <v>66</v>
      </c>
      <c r="G6" s="136" t="s">
        <v>67</v>
      </c>
      <c r="H6" s="134" t="s">
        <v>65</v>
      </c>
      <c r="I6" s="135" t="s">
        <v>66</v>
      </c>
      <c r="J6" s="136" t="s">
        <v>67</v>
      </c>
      <c r="K6" s="134" t="s">
        <v>65</v>
      </c>
      <c r="L6" s="135" t="s">
        <v>66</v>
      </c>
      <c r="M6" s="136" t="s">
        <v>67</v>
      </c>
      <c r="N6" s="151" t="s">
        <v>65</v>
      </c>
      <c r="O6" s="152" t="s">
        <v>66</v>
      </c>
      <c r="P6" s="152" t="s">
        <v>67</v>
      </c>
      <c r="Q6" s="22"/>
    </row>
    <row r="7" spans="1:17" ht="12.75" customHeight="1" x14ac:dyDescent="0.2">
      <c r="A7" s="480" t="s">
        <v>0</v>
      </c>
      <c r="B7" s="451">
        <f>SUM(B8:D8)</f>
        <v>6994.2303300000012</v>
      </c>
      <c r="C7" s="452"/>
      <c r="D7" s="453"/>
      <c r="E7" s="451">
        <f>SUM(E8:G8)</f>
        <v>399.40083000000004</v>
      </c>
      <c r="F7" s="452"/>
      <c r="G7" s="453"/>
      <c r="H7" s="451">
        <f>SUM(H8:J8)</f>
        <v>0.35455000000000003</v>
      </c>
      <c r="I7" s="452"/>
      <c r="J7" s="453"/>
      <c r="K7" s="451">
        <f>SUM(K8:M8)</f>
        <v>6594.8295000000016</v>
      </c>
      <c r="L7" s="452"/>
      <c r="M7" s="453"/>
      <c r="N7" s="474">
        <f>P8</f>
        <v>4290</v>
      </c>
      <c r="O7" s="475"/>
      <c r="P7" s="475"/>
      <c r="Q7" s="22"/>
    </row>
    <row r="8" spans="1:17" s="117" customFormat="1" ht="15" customHeight="1" x14ac:dyDescent="0.2">
      <c r="A8" s="482"/>
      <c r="B8" s="153">
        <v>1857.02441</v>
      </c>
      <c r="C8" s="154">
        <v>2659.2528500000003</v>
      </c>
      <c r="D8" s="155">
        <v>2477.9530700000005</v>
      </c>
      <c r="E8" s="153">
        <v>104.78876</v>
      </c>
      <c r="F8" s="154">
        <v>152.70722000000001</v>
      </c>
      <c r="G8" s="155">
        <v>141.90484999999998</v>
      </c>
      <c r="H8" s="153">
        <v>0.11462</v>
      </c>
      <c r="I8" s="154">
        <v>0.14467000000000002</v>
      </c>
      <c r="J8" s="155">
        <v>9.5259999999999997E-2</v>
      </c>
      <c r="K8" s="153">
        <v>1752.2356500000001</v>
      </c>
      <c r="L8" s="154">
        <v>2506.5456300000005</v>
      </c>
      <c r="M8" s="155">
        <v>2336.0482200000006</v>
      </c>
      <c r="N8" s="272">
        <v>4290</v>
      </c>
      <c r="O8" s="273">
        <v>4290</v>
      </c>
      <c r="P8" s="273">
        <v>4290</v>
      </c>
      <c r="Q8" s="105"/>
    </row>
    <row r="9" spans="1:17" s="117" customFormat="1" ht="15" customHeight="1" x14ac:dyDescent="0.2">
      <c r="A9" s="480" t="s">
        <v>15</v>
      </c>
      <c r="B9" s="451">
        <f>SUM(B10:D10)</f>
        <v>6700.4396349999997</v>
      </c>
      <c r="C9" s="452"/>
      <c r="D9" s="453"/>
      <c r="E9" s="451">
        <f>SUM(E10:G10)</f>
        <v>666.07625600000006</v>
      </c>
      <c r="F9" s="452"/>
      <c r="G9" s="453"/>
      <c r="H9" s="451">
        <f>SUM(H10:J10)</f>
        <v>259.184798</v>
      </c>
      <c r="I9" s="452"/>
      <c r="J9" s="453"/>
      <c r="K9" s="451">
        <f>SUM(K10:M10)</f>
        <v>6034.3633789999985</v>
      </c>
      <c r="L9" s="452"/>
      <c r="M9" s="453"/>
      <c r="N9" s="474">
        <f>P10</f>
        <v>10511.588</v>
      </c>
      <c r="O9" s="475"/>
      <c r="P9" s="475"/>
      <c r="Q9" s="105"/>
    </row>
    <row r="10" spans="1:17" s="117" customFormat="1" ht="15" customHeight="1" x14ac:dyDescent="0.2">
      <c r="A10" s="481"/>
      <c r="B10" s="163">
        <f t="shared" ref="B10:M10" si="0">SUM(B11:B22)</f>
        <v>2409.0082269999998</v>
      </c>
      <c r="C10" s="164">
        <f t="shared" si="0"/>
        <v>2070.4778219999994</v>
      </c>
      <c r="D10" s="165">
        <f t="shared" si="0"/>
        <v>2220.9535860000005</v>
      </c>
      <c r="E10" s="163">
        <f t="shared" si="0"/>
        <v>233.50421299999999</v>
      </c>
      <c r="F10" s="164">
        <f t="shared" si="0"/>
        <v>204.15629299999995</v>
      </c>
      <c r="G10" s="165">
        <f t="shared" si="0"/>
        <v>228.41575000000006</v>
      </c>
      <c r="H10" s="163">
        <f t="shared" si="0"/>
        <v>96.445645999999996</v>
      </c>
      <c r="I10" s="164">
        <f t="shared" si="0"/>
        <v>88.716104999999999</v>
      </c>
      <c r="J10" s="165">
        <f t="shared" si="0"/>
        <v>74.023047000000005</v>
      </c>
      <c r="K10" s="163">
        <f t="shared" si="0"/>
        <v>2175.5040139999992</v>
      </c>
      <c r="L10" s="164">
        <f t="shared" si="0"/>
        <v>1866.3215289999996</v>
      </c>
      <c r="M10" s="165">
        <f t="shared" si="0"/>
        <v>1992.537836</v>
      </c>
      <c r="N10" s="274">
        <v>10511.838</v>
      </c>
      <c r="O10" s="275">
        <v>10511.637999999999</v>
      </c>
      <c r="P10" s="275">
        <v>10511.588</v>
      </c>
      <c r="Q10" s="105"/>
    </row>
    <row r="11" spans="1:17" ht="12" customHeight="1" x14ac:dyDescent="0.2">
      <c r="A11" s="156" t="s">
        <v>164</v>
      </c>
      <c r="B11" s="160">
        <v>200.40102999999999</v>
      </c>
      <c r="C11" s="161">
        <v>208.31244800000005</v>
      </c>
      <c r="D11" s="162">
        <v>205.131857</v>
      </c>
      <c r="E11" s="160">
        <v>14.304071999999996</v>
      </c>
      <c r="F11" s="161">
        <v>14.758633999999995</v>
      </c>
      <c r="G11" s="162">
        <v>15.117573999999998</v>
      </c>
      <c r="H11" s="160">
        <v>6.9309950000000002</v>
      </c>
      <c r="I11" s="161">
        <v>7.0592079999999999</v>
      </c>
      <c r="J11" s="162">
        <v>5.6499950000000005</v>
      </c>
      <c r="K11" s="160">
        <v>186.096958</v>
      </c>
      <c r="L11" s="161">
        <v>193.55381400000005</v>
      </c>
      <c r="M11" s="162">
        <v>190.01428300000001</v>
      </c>
      <c r="N11" s="169"/>
      <c r="O11" s="170"/>
      <c r="P11" s="170"/>
      <c r="Q11" s="22"/>
    </row>
    <row r="12" spans="1:17" ht="12" customHeight="1" x14ac:dyDescent="0.2">
      <c r="A12" s="156" t="s">
        <v>163</v>
      </c>
      <c r="B12" s="157">
        <v>1.0186200000000001</v>
      </c>
      <c r="C12" s="158">
        <v>1.133615</v>
      </c>
      <c r="D12" s="159">
        <v>1.10225</v>
      </c>
      <c r="E12" s="157">
        <v>4.9020000000000001E-2</v>
      </c>
      <c r="F12" s="158">
        <v>6.0037E-2</v>
      </c>
      <c r="G12" s="159">
        <v>5.2179999999999997E-2</v>
      </c>
      <c r="H12" s="157">
        <v>0.10623</v>
      </c>
      <c r="I12" s="158">
        <v>0.11355</v>
      </c>
      <c r="J12" s="159">
        <v>0.11134000000000001</v>
      </c>
      <c r="K12" s="157">
        <v>0.96960000000000013</v>
      </c>
      <c r="L12" s="158">
        <v>1.0735780000000001</v>
      </c>
      <c r="M12" s="159">
        <v>1.0500700000000001</v>
      </c>
      <c r="N12" s="171"/>
      <c r="O12" s="23"/>
      <c r="P12" s="23"/>
      <c r="Q12" s="22"/>
    </row>
    <row r="13" spans="1:17" ht="12" customHeight="1" x14ac:dyDescent="0.2">
      <c r="A13" s="156" t="s">
        <v>162</v>
      </c>
      <c r="B13" s="157">
        <v>143.58789200000004</v>
      </c>
      <c r="C13" s="158">
        <v>116.56296899999998</v>
      </c>
      <c r="D13" s="159">
        <v>90.004229999999993</v>
      </c>
      <c r="E13" s="157">
        <v>13.008210999999999</v>
      </c>
      <c r="F13" s="158">
        <v>10.732627000000001</v>
      </c>
      <c r="G13" s="159">
        <v>8.1967800000000004</v>
      </c>
      <c r="H13" s="157">
        <v>14.031141999999999</v>
      </c>
      <c r="I13" s="158">
        <v>11.65213</v>
      </c>
      <c r="J13" s="159">
        <v>8.3907889999999998</v>
      </c>
      <c r="K13" s="157">
        <v>130.57968100000005</v>
      </c>
      <c r="L13" s="158">
        <v>105.83034199999997</v>
      </c>
      <c r="M13" s="159">
        <v>81.807449999999989</v>
      </c>
      <c r="N13" s="171"/>
      <c r="O13" s="23"/>
      <c r="P13" s="23"/>
      <c r="Q13" s="22"/>
    </row>
    <row r="14" spans="1:17" ht="12" customHeight="1" x14ac:dyDescent="0.2">
      <c r="A14" s="156" t="s">
        <v>161</v>
      </c>
      <c r="B14" s="157">
        <v>1935.5443150000001</v>
      </c>
      <c r="C14" s="158">
        <v>1628.0975489999994</v>
      </c>
      <c r="D14" s="159">
        <v>1815.9010990000002</v>
      </c>
      <c r="E14" s="157">
        <v>194.70670799999999</v>
      </c>
      <c r="F14" s="158">
        <v>167.89279599999998</v>
      </c>
      <c r="G14" s="159">
        <v>193.45263100000008</v>
      </c>
      <c r="H14" s="157">
        <v>62.863973999999999</v>
      </c>
      <c r="I14" s="158">
        <v>59.172415000000001</v>
      </c>
      <c r="J14" s="159">
        <v>46.008457999999997</v>
      </c>
      <c r="K14" s="157">
        <v>1740.8376070000002</v>
      </c>
      <c r="L14" s="158">
        <v>1460.2047529999995</v>
      </c>
      <c r="M14" s="159">
        <v>1622.448468</v>
      </c>
      <c r="N14" s="171"/>
      <c r="O14" s="23"/>
      <c r="P14" s="23"/>
      <c r="Q14" s="22"/>
    </row>
    <row r="15" spans="1:17" ht="12" customHeight="1" x14ac:dyDescent="0.2">
      <c r="A15" s="156" t="s">
        <v>160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159</v>
      </c>
      <c r="B16" s="157">
        <v>6.0267929999999996</v>
      </c>
      <c r="C16" s="158">
        <v>5.7082240000000004</v>
      </c>
      <c r="D16" s="159">
        <v>6.0990379999999993</v>
      </c>
      <c r="E16" s="157">
        <v>0.96301599999999998</v>
      </c>
      <c r="F16" s="158">
        <v>0.89123499999999989</v>
      </c>
      <c r="G16" s="159">
        <v>1.029752</v>
      </c>
      <c r="H16" s="157">
        <v>0.44944499999999998</v>
      </c>
      <c r="I16" s="158">
        <v>0.33185100000000001</v>
      </c>
      <c r="J16" s="159">
        <v>0.38504899999999997</v>
      </c>
      <c r="K16" s="157">
        <v>5.063777</v>
      </c>
      <c r="L16" s="158">
        <v>4.8169890000000004</v>
      </c>
      <c r="M16" s="159">
        <v>5.0692859999999991</v>
      </c>
      <c r="N16" s="171"/>
      <c r="O16" s="23"/>
      <c r="P16" s="23"/>
      <c r="Q16" s="22"/>
    </row>
    <row r="17" spans="1:17" ht="12" customHeight="1" x14ac:dyDescent="0.2">
      <c r="A17" s="156" t="s">
        <v>158</v>
      </c>
      <c r="B17" s="157">
        <v>2.7179610000000003</v>
      </c>
      <c r="C17" s="158">
        <v>0.207347</v>
      </c>
      <c r="D17" s="159">
        <v>0.903146</v>
      </c>
      <c r="E17" s="157">
        <v>4.1831000000000007E-2</v>
      </c>
      <c r="F17" s="158">
        <v>2.3350000000000003E-2</v>
      </c>
      <c r="G17" s="159">
        <v>4.2680999999999997E-2</v>
      </c>
      <c r="H17" s="157">
        <v>0.424313</v>
      </c>
      <c r="I17" s="158">
        <v>4.9370000000000004E-3</v>
      </c>
      <c r="J17" s="159">
        <v>7.5540999999999997E-2</v>
      </c>
      <c r="K17" s="157">
        <v>2.6761300000000001</v>
      </c>
      <c r="L17" s="158">
        <v>0.18399699999999999</v>
      </c>
      <c r="M17" s="159">
        <v>0.86046500000000004</v>
      </c>
      <c r="N17" s="171"/>
      <c r="O17" s="23"/>
      <c r="P17" s="23"/>
      <c r="Q17" s="22"/>
    </row>
    <row r="18" spans="1:17" ht="12" customHeight="1" x14ac:dyDescent="0.2">
      <c r="A18" s="156" t="s">
        <v>157</v>
      </c>
      <c r="B18" s="157">
        <v>14.962099000000002</v>
      </c>
      <c r="C18" s="158">
        <v>13.040713</v>
      </c>
      <c r="D18" s="159">
        <v>18.577972000000003</v>
      </c>
      <c r="E18" s="157">
        <v>1.7848729999999999</v>
      </c>
      <c r="F18" s="158">
        <v>1.8306070000000001</v>
      </c>
      <c r="G18" s="159">
        <v>2.0744359999999999</v>
      </c>
      <c r="H18" s="157">
        <v>2.8467490000000004</v>
      </c>
      <c r="I18" s="158">
        <v>2.192593</v>
      </c>
      <c r="J18" s="159">
        <v>3.6692360000000002</v>
      </c>
      <c r="K18" s="157">
        <v>13.177226000000003</v>
      </c>
      <c r="L18" s="158">
        <v>11.210106</v>
      </c>
      <c r="M18" s="159">
        <v>16.503536000000004</v>
      </c>
      <c r="N18" s="171"/>
      <c r="O18" s="23"/>
      <c r="P18" s="23"/>
      <c r="Q18" s="22"/>
    </row>
    <row r="19" spans="1:17" ht="12" customHeight="1" x14ac:dyDescent="0.2">
      <c r="A19" s="156" t="s">
        <v>156</v>
      </c>
      <c r="B19" s="157">
        <v>53.990740999999986</v>
      </c>
      <c r="C19" s="158">
        <v>53.052720000000001</v>
      </c>
      <c r="D19" s="159">
        <v>49.220320000000001</v>
      </c>
      <c r="E19" s="157">
        <v>5.9194789999999999</v>
      </c>
      <c r="F19" s="158">
        <v>5.6235119999999998</v>
      </c>
      <c r="G19" s="159">
        <v>6.0060510000000003</v>
      </c>
      <c r="H19" s="157">
        <v>5.4013410000000004</v>
      </c>
      <c r="I19" s="158">
        <v>4.8346089999999995</v>
      </c>
      <c r="J19" s="159">
        <v>4.9051720000000003</v>
      </c>
      <c r="K19" s="157">
        <v>48.071261999999983</v>
      </c>
      <c r="L19" s="158">
        <v>47.429208000000003</v>
      </c>
      <c r="M19" s="159">
        <v>43.214269000000002</v>
      </c>
      <c r="N19" s="171"/>
      <c r="O19" s="23"/>
      <c r="P19" s="23"/>
      <c r="Q19" s="22"/>
    </row>
    <row r="20" spans="1:17" ht="12" customHeight="1" x14ac:dyDescent="0.2">
      <c r="A20" s="156" t="s">
        <v>14</v>
      </c>
      <c r="B20" s="157">
        <v>0</v>
      </c>
      <c r="C20" s="158">
        <v>0</v>
      </c>
      <c r="D20" s="159">
        <v>0</v>
      </c>
      <c r="E20" s="157">
        <v>0</v>
      </c>
      <c r="F20" s="158">
        <v>0</v>
      </c>
      <c r="G20" s="159">
        <v>0</v>
      </c>
      <c r="H20" s="157">
        <v>0</v>
      </c>
      <c r="I20" s="158">
        <v>0</v>
      </c>
      <c r="J20" s="159">
        <v>0</v>
      </c>
      <c r="K20" s="157">
        <v>0</v>
      </c>
      <c r="L20" s="158">
        <v>0</v>
      </c>
      <c r="M20" s="159">
        <v>0</v>
      </c>
      <c r="N20" s="171"/>
      <c r="O20" s="23"/>
      <c r="P20" s="23"/>
      <c r="Q20" s="22"/>
    </row>
    <row r="21" spans="1:17" ht="12" customHeight="1" x14ac:dyDescent="0.2">
      <c r="A21" s="156" t="s">
        <v>155</v>
      </c>
      <c r="B21" s="157">
        <v>0.92677199999999993</v>
      </c>
      <c r="C21" s="158">
        <v>0.59702200000000016</v>
      </c>
      <c r="D21" s="159">
        <v>1.8691139999999997</v>
      </c>
      <c r="E21" s="157">
        <v>0.108988</v>
      </c>
      <c r="F21" s="158">
        <v>7.3526000000000022E-2</v>
      </c>
      <c r="G21" s="159">
        <v>0.25092600000000004</v>
      </c>
      <c r="H21" s="157">
        <v>2.5856999999999998E-2</v>
      </c>
      <c r="I21" s="158">
        <v>5.1666000000000004E-2</v>
      </c>
      <c r="J21" s="159">
        <v>3.9519999999999993E-2</v>
      </c>
      <c r="K21" s="157">
        <v>0.81778399999999996</v>
      </c>
      <c r="L21" s="158">
        <v>0.52349600000000018</v>
      </c>
      <c r="M21" s="159">
        <v>1.6181879999999997</v>
      </c>
      <c r="N21" s="171"/>
      <c r="O21" s="23"/>
      <c r="P21" s="23"/>
      <c r="Q21" s="22"/>
    </row>
    <row r="22" spans="1:17" ht="12" customHeight="1" x14ac:dyDescent="0.2">
      <c r="A22" s="156" t="s">
        <v>154</v>
      </c>
      <c r="B22" s="160">
        <v>49.832004000000012</v>
      </c>
      <c r="C22" s="161">
        <v>43.765214999999991</v>
      </c>
      <c r="D22" s="162">
        <v>32.144559999999998</v>
      </c>
      <c r="E22" s="160">
        <v>2.6180149999999993</v>
      </c>
      <c r="F22" s="161">
        <v>2.2699690000000006</v>
      </c>
      <c r="G22" s="162">
        <v>2.192739</v>
      </c>
      <c r="H22" s="160">
        <v>3.3655999999999997</v>
      </c>
      <c r="I22" s="161">
        <v>3.3031460000000004</v>
      </c>
      <c r="J22" s="162">
        <v>4.7879469999999982</v>
      </c>
      <c r="K22" s="160">
        <v>47.213989000000012</v>
      </c>
      <c r="L22" s="161">
        <v>41.495245999999987</v>
      </c>
      <c r="M22" s="162">
        <v>29.951820999999999</v>
      </c>
      <c r="N22" s="172"/>
      <c r="O22" s="173"/>
      <c r="P22" s="173"/>
      <c r="Q22" s="22"/>
    </row>
    <row r="23" spans="1:17" s="116" customFormat="1" ht="11.25" x14ac:dyDescent="0.2">
      <c r="P23" s="14" t="s">
        <v>111</v>
      </c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49" t="s">
        <v>397</v>
      </c>
      <c r="P1" s="150" t="str">
        <f>Titulní!A35</f>
        <v>II. čtvrtletí 2020</v>
      </c>
    </row>
    <row r="2" spans="1:17" ht="6" customHeight="1" x14ac:dyDescent="0.2"/>
    <row r="3" spans="1:17" ht="12" customHeight="1" x14ac:dyDescent="0.2">
      <c r="A3" s="483"/>
      <c r="B3" s="471" t="s">
        <v>19</v>
      </c>
      <c r="C3" s="472"/>
      <c r="D3" s="473"/>
      <c r="E3" s="471" t="s">
        <v>211</v>
      </c>
      <c r="F3" s="472"/>
      <c r="G3" s="473"/>
      <c r="H3" s="471" t="s">
        <v>213</v>
      </c>
      <c r="I3" s="472"/>
      <c r="J3" s="473"/>
      <c r="K3" s="471" t="s">
        <v>6</v>
      </c>
      <c r="L3" s="472"/>
      <c r="M3" s="473"/>
      <c r="N3" s="476" t="s">
        <v>225</v>
      </c>
      <c r="O3" s="477"/>
      <c r="P3" s="477"/>
      <c r="Q3" s="22"/>
    </row>
    <row r="4" spans="1:17" ht="14.1" customHeight="1" x14ac:dyDescent="0.2">
      <c r="A4" s="484"/>
      <c r="B4" s="468" t="s">
        <v>246</v>
      </c>
      <c r="C4" s="469"/>
      <c r="D4" s="470"/>
      <c r="E4" s="468" t="s">
        <v>246</v>
      </c>
      <c r="F4" s="469"/>
      <c r="G4" s="470"/>
      <c r="H4" s="468" t="s">
        <v>246</v>
      </c>
      <c r="I4" s="469"/>
      <c r="J4" s="470"/>
      <c r="K4" s="468" t="s">
        <v>246</v>
      </c>
      <c r="L4" s="469"/>
      <c r="M4" s="470"/>
      <c r="N4" s="478" t="s">
        <v>251</v>
      </c>
      <c r="O4" s="479"/>
      <c r="P4" s="479"/>
      <c r="Q4" s="22"/>
    </row>
    <row r="5" spans="1:17" x14ac:dyDescent="0.2">
      <c r="A5" s="485"/>
      <c r="B5" s="134" t="s">
        <v>65</v>
      </c>
      <c r="C5" s="409" t="s">
        <v>66</v>
      </c>
      <c r="D5" s="136" t="s">
        <v>67</v>
      </c>
      <c r="E5" s="134" t="s">
        <v>65</v>
      </c>
      <c r="F5" s="409" t="s">
        <v>66</v>
      </c>
      <c r="G5" s="136" t="s">
        <v>67</v>
      </c>
      <c r="H5" s="134" t="s">
        <v>65</v>
      </c>
      <c r="I5" s="409" t="s">
        <v>66</v>
      </c>
      <c r="J5" s="136" t="s">
        <v>67</v>
      </c>
      <c r="K5" s="134" t="s">
        <v>65</v>
      </c>
      <c r="L5" s="409" t="s">
        <v>66</v>
      </c>
      <c r="M5" s="136" t="s">
        <v>67</v>
      </c>
      <c r="N5" s="151" t="s">
        <v>65</v>
      </c>
      <c r="O5" s="152" t="s">
        <v>66</v>
      </c>
      <c r="P5" s="152" t="s">
        <v>67</v>
      </c>
      <c r="Q5" s="22"/>
    </row>
    <row r="6" spans="1:17" ht="12" customHeight="1" x14ac:dyDescent="0.2">
      <c r="A6" s="480" t="s">
        <v>16</v>
      </c>
      <c r="B6" s="451">
        <f>SUM(B7:D7)</f>
        <v>1452.46279</v>
      </c>
      <c r="C6" s="452"/>
      <c r="D6" s="453"/>
      <c r="E6" s="451">
        <f>SUM(E7:G7)</f>
        <v>17.248958000000002</v>
      </c>
      <c r="F6" s="452"/>
      <c r="G6" s="453"/>
      <c r="H6" s="451">
        <f>SUM(H7:J7)</f>
        <v>0.64408799999999999</v>
      </c>
      <c r="I6" s="452"/>
      <c r="J6" s="453"/>
      <c r="K6" s="451">
        <f>SUM(K7:M7)</f>
        <v>1435.2138319999999</v>
      </c>
      <c r="L6" s="452"/>
      <c r="M6" s="453"/>
      <c r="N6" s="451">
        <f>P7</f>
        <v>1363.5</v>
      </c>
      <c r="O6" s="452"/>
      <c r="P6" s="452"/>
      <c r="Q6" s="22"/>
    </row>
    <row r="7" spans="1:17" s="118" customFormat="1" ht="15" customHeight="1" x14ac:dyDescent="0.2">
      <c r="A7" s="481"/>
      <c r="B7" s="163">
        <f t="shared" ref="B7:M7" si="0">SUM(B8:B19)</f>
        <v>397.52820000000003</v>
      </c>
      <c r="C7" s="164">
        <f t="shared" si="0"/>
        <v>462.92633999999998</v>
      </c>
      <c r="D7" s="165">
        <f t="shared" si="0"/>
        <v>592.00824999999998</v>
      </c>
      <c r="E7" s="163">
        <f t="shared" si="0"/>
        <v>4.770988</v>
      </c>
      <c r="F7" s="164">
        <f t="shared" si="0"/>
        <v>5.6320899999999998</v>
      </c>
      <c r="G7" s="165">
        <f t="shared" si="0"/>
        <v>6.8458800000000002</v>
      </c>
      <c r="H7" s="163">
        <f t="shared" si="0"/>
        <v>0.60041800000000001</v>
      </c>
      <c r="I7" s="164">
        <f t="shared" si="0"/>
        <v>2.5180000000000001E-2</v>
      </c>
      <c r="J7" s="165">
        <f t="shared" si="0"/>
        <v>1.8489999999999999E-2</v>
      </c>
      <c r="K7" s="163">
        <f t="shared" si="0"/>
        <v>392.75721199999998</v>
      </c>
      <c r="L7" s="164">
        <f t="shared" si="0"/>
        <v>457.29424999999998</v>
      </c>
      <c r="M7" s="165">
        <f t="shared" si="0"/>
        <v>585.16237000000001</v>
      </c>
      <c r="N7" s="272">
        <v>1363.5</v>
      </c>
      <c r="O7" s="273">
        <v>1363.5</v>
      </c>
      <c r="P7" s="273">
        <v>1363.5</v>
      </c>
      <c r="Q7" s="18"/>
    </row>
    <row r="8" spans="1:17" ht="12" customHeight="1" x14ac:dyDescent="0.2">
      <c r="A8" s="156" t="s">
        <v>164</v>
      </c>
      <c r="B8" s="160">
        <v>0</v>
      </c>
      <c r="C8" s="161">
        <v>0</v>
      </c>
      <c r="D8" s="162">
        <v>0</v>
      </c>
      <c r="E8" s="160">
        <v>0</v>
      </c>
      <c r="F8" s="161">
        <v>0</v>
      </c>
      <c r="G8" s="162">
        <v>0</v>
      </c>
      <c r="H8" s="160">
        <v>0</v>
      </c>
      <c r="I8" s="161">
        <v>0</v>
      </c>
      <c r="J8" s="162">
        <v>0</v>
      </c>
      <c r="K8" s="160">
        <v>0</v>
      </c>
      <c r="L8" s="161">
        <v>0</v>
      </c>
      <c r="M8" s="162">
        <v>0</v>
      </c>
      <c r="N8" s="169"/>
      <c r="O8" s="170"/>
      <c r="P8" s="170"/>
      <c r="Q8" s="22"/>
    </row>
    <row r="9" spans="1:17" ht="12" customHeight="1" x14ac:dyDescent="0.2">
      <c r="A9" s="156" t="s">
        <v>163</v>
      </c>
      <c r="B9" s="157">
        <v>0</v>
      </c>
      <c r="C9" s="158">
        <v>0</v>
      </c>
      <c r="D9" s="159">
        <v>0</v>
      </c>
      <c r="E9" s="157">
        <v>0</v>
      </c>
      <c r="F9" s="158">
        <v>0</v>
      </c>
      <c r="G9" s="159">
        <v>0</v>
      </c>
      <c r="H9" s="157">
        <v>0</v>
      </c>
      <c r="I9" s="158">
        <v>0</v>
      </c>
      <c r="J9" s="159">
        <v>0</v>
      </c>
      <c r="K9" s="157">
        <v>0</v>
      </c>
      <c r="L9" s="158">
        <v>0</v>
      </c>
      <c r="M9" s="159">
        <v>0</v>
      </c>
      <c r="N9" s="171"/>
      <c r="O9" s="23"/>
      <c r="P9" s="23"/>
      <c r="Q9" s="22"/>
    </row>
    <row r="10" spans="1:17" ht="12" customHeight="1" x14ac:dyDescent="0.2">
      <c r="A10" s="156" t="s">
        <v>162</v>
      </c>
      <c r="B10" s="157">
        <v>0</v>
      </c>
      <c r="C10" s="158">
        <v>0</v>
      </c>
      <c r="D10" s="159">
        <v>0</v>
      </c>
      <c r="E10" s="157">
        <v>0</v>
      </c>
      <c r="F10" s="158">
        <v>0</v>
      </c>
      <c r="G10" s="159">
        <v>0</v>
      </c>
      <c r="H10" s="157">
        <v>0</v>
      </c>
      <c r="I10" s="158">
        <v>0</v>
      </c>
      <c r="J10" s="159">
        <v>0</v>
      </c>
      <c r="K10" s="157">
        <v>0</v>
      </c>
      <c r="L10" s="158">
        <v>0</v>
      </c>
      <c r="M10" s="159">
        <v>0</v>
      </c>
      <c r="N10" s="171"/>
      <c r="O10" s="23"/>
      <c r="P10" s="23"/>
      <c r="Q10" s="22"/>
    </row>
    <row r="11" spans="1:17" ht="12" customHeight="1" x14ac:dyDescent="0.2">
      <c r="A11" s="156" t="s">
        <v>161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59">
        <v>0</v>
      </c>
      <c r="N11" s="171"/>
      <c r="O11" s="23"/>
      <c r="P11" s="23"/>
      <c r="Q11" s="22"/>
    </row>
    <row r="12" spans="1:17" ht="12" customHeight="1" x14ac:dyDescent="0.2">
      <c r="A12" s="156" t="s">
        <v>160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59">
        <v>0</v>
      </c>
      <c r="N12" s="171"/>
      <c r="O12" s="23"/>
      <c r="P12" s="23"/>
      <c r="Q12" s="22"/>
    </row>
    <row r="13" spans="1:17" ht="12" customHeight="1" x14ac:dyDescent="0.2">
      <c r="A13" s="156" t="s">
        <v>159</v>
      </c>
      <c r="B13" s="157">
        <v>0</v>
      </c>
      <c r="C13" s="158">
        <v>0</v>
      </c>
      <c r="D13" s="159">
        <v>0</v>
      </c>
      <c r="E13" s="157">
        <v>0</v>
      </c>
      <c r="F13" s="158">
        <v>0</v>
      </c>
      <c r="G13" s="159">
        <v>0</v>
      </c>
      <c r="H13" s="157">
        <v>0</v>
      </c>
      <c r="I13" s="158">
        <v>0</v>
      </c>
      <c r="J13" s="159">
        <v>0</v>
      </c>
      <c r="K13" s="157">
        <v>0</v>
      </c>
      <c r="L13" s="158">
        <v>0</v>
      </c>
      <c r="M13" s="159">
        <v>0</v>
      </c>
      <c r="N13" s="171"/>
      <c r="O13" s="23"/>
      <c r="P13" s="23"/>
      <c r="Q13" s="22"/>
    </row>
    <row r="14" spans="1:17" ht="12" customHeight="1" x14ac:dyDescent="0.2">
      <c r="A14" s="156" t="s">
        <v>158</v>
      </c>
      <c r="B14" s="157">
        <v>0</v>
      </c>
      <c r="C14" s="158">
        <v>0</v>
      </c>
      <c r="D14" s="159">
        <v>0</v>
      </c>
      <c r="E14" s="157">
        <v>0</v>
      </c>
      <c r="F14" s="158">
        <v>0</v>
      </c>
      <c r="G14" s="159">
        <v>0</v>
      </c>
      <c r="H14" s="157">
        <v>0</v>
      </c>
      <c r="I14" s="158">
        <v>0</v>
      </c>
      <c r="J14" s="159">
        <v>0</v>
      </c>
      <c r="K14" s="157">
        <v>0</v>
      </c>
      <c r="L14" s="158">
        <v>0</v>
      </c>
      <c r="M14" s="159">
        <v>0</v>
      </c>
      <c r="N14" s="171"/>
      <c r="O14" s="23"/>
      <c r="P14" s="23"/>
      <c r="Q14" s="22"/>
    </row>
    <row r="15" spans="1:17" ht="12" customHeight="1" x14ac:dyDescent="0.2">
      <c r="A15" s="156" t="s">
        <v>157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156</v>
      </c>
      <c r="B16" s="157">
        <v>151.30217000000002</v>
      </c>
      <c r="C16" s="158">
        <v>155.36054000000001</v>
      </c>
      <c r="D16" s="159">
        <v>154.79137</v>
      </c>
      <c r="E16" s="157">
        <v>1.4095</v>
      </c>
      <c r="F16" s="158">
        <v>1.5047999999999999</v>
      </c>
      <c r="G16" s="159">
        <v>1.5379100000000001</v>
      </c>
      <c r="H16" s="157">
        <v>2.9950000000000001E-2</v>
      </c>
      <c r="I16" s="158">
        <v>2.469E-2</v>
      </c>
      <c r="J16" s="159">
        <v>1.8280000000000001E-2</v>
      </c>
      <c r="K16" s="157">
        <v>149.89267000000001</v>
      </c>
      <c r="L16" s="158">
        <v>153.85574000000003</v>
      </c>
      <c r="M16" s="159">
        <v>153.25345999999999</v>
      </c>
      <c r="N16" s="171"/>
      <c r="O16" s="23"/>
      <c r="P16" s="23"/>
      <c r="Q16" s="22"/>
    </row>
    <row r="17" spans="1:17" ht="12" customHeight="1" x14ac:dyDescent="0.2">
      <c r="A17" s="156" t="s">
        <v>14</v>
      </c>
      <c r="B17" s="157">
        <v>0</v>
      </c>
      <c r="C17" s="158">
        <v>0</v>
      </c>
      <c r="D17" s="159">
        <v>0</v>
      </c>
      <c r="E17" s="157">
        <v>0</v>
      </c>
      <c r="F17" s="158">
        <v>0</v>
      </c>
      <c r="G17" s="159">
        <v>0</v>
      </c>
      <c r="H17" s="157">
        <v>0</v>
      </c>
      <c r="I17" s="158">
        <v>0</v>
      </c>
      <c r="J17" s="159">
        <v>0</v>
      </c>
      <c r="K17" s="157">
        <v>0</v>
      </c>
      <c r="L17" s="158">
        <v>0</v>
      </c>
      <c r="M17" s="159">
        <v>0</v>
      </c>
      <c r="N17" s="171"/>
      <c r="O17" s="23"/>
      <c r="P17" s="23"/>
      <c r="Q17" s="22"/>
    </row>
    <row r="18" spans="1:17" ht="12" customHeight="1" x14ac:dyDescent="0.2">
      <c r="A18" s="156" t="s">
        <v>155</v>
      </c>
      <c r="B18" s="157">
        <v>0</v>
      </c>
      <c r="C18" s="158">
        <v>0</v>
      </c>
      <c r="D18" s="159">
        <v>0</v>
      </c>
      <c r="E18" s="157">
        <v>0</v>
      </c>
      <c r="F18" s="158">
        <v>0</v>
      </c>
      <c r="G18" s="159">
        <v>0</v>
      </c>
      <c r="H18" s="157">
        <v>0</v>
      </c>
      <c r="I18" s="158">
        <v>0</v>
      </c>
      <c r="J18" s="159">
        <v>0</v>
      </c>
      <c r="K18" s="157">
        <v>0</v>
      </c>
      <c r="L18" s="158">
        <v>0</v>
      </c>
      <c r="M18" s="159">
        <v>0</v>
      </c>
      <c r="N18" s="171"/>
      <c r="O18" s="23"/>
      <c r="P18" s="23"/>
      <c r="Q18" s="22"/>
    </row>
    <row r="19" spans="1:17" ht="12" customHeight="1" x14ac:dyDescent="0.2">
      <c r="A19" s="156" t="s">
        <v>154</v>
      </c>
      <c r="B19" s="160">
        <v>246.22603000000001</v>
      </c>
      <c r="C19" s="161">
        <v>307.56579999999997</v>
      </c>
      <c r="D19" s="162">
        <v>437.21688</v>
      </c>
      <c r="E19" s="160">
        <v>3.361488</v>
      </c>
      <c r="F19" s="161">
        <v>4.1272900000000003</v>
      </c>
      <c r="G19" s="162">
        <v>5.3079700000000001</v>
      </c>
      <c r="H19" s="160">
        <v>0.57046799999999998</v>
      </c>
      <c r="I19" s="161">
        <v>4.8999999999999998E-4</v>
      </c>
      <c r="J19" s="162">
        <v>2.0999999999999998E-4</v>
      </c>
      <c r="K19" s="160">
        <v>242.864542</v>
      </c>
      <c r="L19" s="161">
        <v>303.43850999999995</v>
      </c>
      <c r="M19" s="162">
        <v>431.90890999999999</v>
      </c>
      <c r="N19" s="172"/>
      <c r="O19" s="173"/>
      <c r="P19" s="173"/>
      <c r="Q19" s="22"/>
    </row>
    <row r="20" spans="1:17" ht="12" customHeight="1" x14ac:dyDescent="0.2">
      <c r="A20" s="480" t="s">
        <v>17</v>
      </c>
      <c r="B20" s="451">
        <f>SUM(B21:D21)</f>
        <v>870.35366100000033</v>
      </c>
      <c r="C20" s="452"/>
      <c r="D20" s="453"/>
      <c r="E20" s="451">
        <f>SUM(E21:G21)</f>
        <v>54.97242599999997</v>
      </c>
      <c r="F20" s="452"/>
      <c r="G20" s="453"/>
      <c r="H20" s="451">
        <f>SUM(H21:J21)</f>
        <v>8.7422970000000007</v>
      </c>
      <c r="I20" s="452"/>
      <c r="J20" s="453"/>
      <c r="K20" s="451">
        <f>SUM(K21:M21)</f>
        <v>815.38123500000029</v>
      </c>
      <c r="L20" s="452"/>
      <c r="M20" s="453"/>
      <c r="N20" s="451">
        <f>P21</f>
        <v>947.63099999999872</v>
      </c>
      <c r="O20" s="452"/>
      <c r="P20" s="452"/>
      <c r="Q20" s="22"/>
    </row>
    <row r="21" spans="1:17" s="118" customFormat="1" ht="15" customHeight="1" x14ac:dyDescent="0.2">
      <c r="A21" s="481"/>
      <c r="B21" s="163">
        <f>SUM(B22:B33)</f>
        <v>302.9808910000001</v>
      </c>
      <c r="C21" s="164">
        <f t="shared" ref="C21:M21" si="1">SUM(C22:C33)</f>
        <v>294.93758300000013</v>
      </c>
      <c r="D21" s="165">
        <f t="shared" si="1"/>
        <v>272.43518700000004</v>
      </c>
      <c r="E21" s="163">
        <f t="shared" si="1"/>
        <v>18.452638999999991</v>
      </c>
      <c r="F21" s="164">
        <f t="shared" si="1"/>
        <v>18.591494999999995</v>
      </c>
      <c r="G21" s="165">
        <f t="shared" si="1"/>
        <v>17.928291999999981</v>
      </c>
      <c r="H21" s="163">
        <f t="shared" si="1"/>
        <v>3.0351430000000006</v>
      </c>
      <c r="I21" s="164">
        <f t="shared" si="1"/>
        <v>3.1122740000000007</v>
      </c>
      <c r="J21" s="165">
        <f t="shared" si="1"/>
        <v>2.5948800000000003</v>
      </c>
      <c r="K21" s="163">
        <f t="shared" si="1"/>
        <v>284.52825200000012</v>
      </c>
      <c r="L21" s="164">
        <f t="shared" si="1"/>
        <v>276.34608800000012</v>
      </c>
      <c r="M21" s="165">
        <f t="shared" si="1"/>
        <v>254.50689500000004</v>
      </c>
      <c r="N21" s="272">
        <v>946.33799999999883</v>
      </c>
      <c r="O21" s="273">
        <v>948.30399999999872</v>
      </c>
      <c r="P21" s="273">
        <v>947.63099999999872</v>
      </c>
      <c r="Q21" s="18"/>
    </row>
    <row r="22" spans="1:17" ht="12" customHeight="1" x14ac:dyDescent="0.2">
      <c r="A22" s="156" t="s">
        <v>164</v>
      </c>
      <c r="B22" s="160">
        <v>0.17352700000000001</v>
      </c>
      <c r="C22" s="161">
        <v>0.10006999999999999</v>
      </c>
      <c r="D22" s="162">
        <v>0.12406199999999999</v>
      </c>
      <c r="E22" s="160">
        <v>1.0932000000000001E-2</v>
      </c>
      <c r="F22" s="161">
        <v>3.179E-3</v>
      </c>
      <c r="G22" s="162">
        <v>7.6519999999999991E-3</v>
      </c>
      <c r="H22" s="160">
        <v>4.2729999999999999E-3</v>
      </c>
      <c r="I22" s="161">
        <v>0</v>
      </c>
      <c r="J22" s="162">
        <v>0</v>
      </c>
      <c r="K22" s="160">
        <v>0.16259500000000002</v>
      </c>
      <c r="L22" s="161">
        <v>9.6890999999999991E-2</v>
      </c>
      <c r="M22" s="162">
        <v>0.11640999999999999</v>
      </c>
      <c r="N22" s="169"/>
      <c r="O22" s="170"/>
      <c r="P22" s="170"/>
      <c r="Q22" s="22"/>
    </row>
    <row r="23" spans="1:17" ht="12" customHeight="1" x14ac:dyDescent="0.2">
      <c r="A23" s="156" t="s">
        <v>163</v>
      </c>
      <c r="B23" s="157">
        <v>212.94953400000003</v>
      </c>
      <c r="C23" s="158">
        <v>215.55167500000013</v>
      </c>
      <c r="D23" s="159">
        <v>205.12857399999999</v>
      </c>
      <c r="E23" s="157">
        <v>15.592139999999988</v>
      </c>
      <c r="F23" s="158">
        <v>16.000831999999996</v>
      </c>
      <c r="G23" s="159">
        <v>15.768399999999984</v>
      </c>
      <c r="H23" s="157">
        <v>1.9024170000000002</v>
      </c>
      <c r="I23" s="158">
        <v>2.1639209999999998</v>
      </c>
      <c r="J23" s="159">
        <v>1.8579600000000005</v>
      </c>
      <c r="K23" s="157">
        <v>197.35739400000003</v>
      </c>
      <c r="L23" s="158">
        <v>199.55084300000013</v>
      </c>
      <c r="M23" s="159">
        <v>189.360174</v>
      </c>
      <c r="N23" s="171"/>
      <c r="O23" s="23"/>
      <c r="P23" s="23"/>
      <c r="Q23" s="22"/>
    </row>
    <row r="24" spans="1:17" ht="12" customHeight="1" x14ac:dyDescent="0.2">
      <c r="A24" s="156" t="s">
        <v>162</v>
      </c>
      <c r="B24" s="157">
        <v>0</v>
      </c>
      <c r="C24" s="158">
        <v>0</v>
      </c>
      <c r="D24" s="159">
        <v>0</v>
      </c>
      <c r="E24" s="157">
        <v>0</v>
      </c>
      <c r="F24" s="158">
        <v>0</v>
      </c>
      <c r="G24" s="159">
        <v>0</v>
      </c>
      <c r="H24" s="157">
        <v>0</v>
      </c>
      <c r="I24" s="158">
        <v>0</v>
      </c>
      <c r="J24" s="159">
        <v>0</v>
      </c>
      <c r="K24" s="157">
        <v>0</v>
      </c>
      <c r="L24" s="158">
        <v>0</v>
      </c>
      <c r="M24" s="159">
        <v>0</v>
      </c>
      <c r="N24" s="171"/>
      <c r="O24" s="23"/>
      <c r="P24" s="23"/>
      <c r="Q24" s="22"/>
    </row>
    <row r="25" spans="1:17" ht="12" customHeight="1" x14ac:dyDescent="0.2">
      <c r="A25" s="156" t="s">
        <v>161</v>
      </c>
      <c r="B25" s="157">
        <v>0</v>
      </c>
      <c r="C25" s="158">
        <v>0</v>
      </c>
      <c r="D25" s="159">
        <v>0</v>
      </c>
      <c r="E25" s="157">
        <v>0</v>
      </c>
      <c r="F25" s="158">
        <v>0</v>
      </c>
      <c r="G25" s="159">
        <v>0</v>
      </c>
      <c r="H25" s="157">
        <v>0</v>
      </c>
      <c r="I25" s="158">
        <v>0</v>
      </c>
      <c r="J25" s="159">
        <v>0</v>
      </c>
      <c r="K25" s="157">
        <v>0</v>
      </c>
      <c r="L25" s="158">
        <v>0</v>
      </c>
      <c r="M25" s="159">
        <v>0</v>
      </c>
      <c r="N25" s="171"/>
      <c r="O25" s="23"/>
      <c r="P25" s="23"/>
      <c r="Q25" s="22"/>
    </row>
    <row r="26" spans="1:17" ht="12" customHeight="1" x14ac:dyDescent="0.2">
      <c r="A26" s="156" t="s">
        <v>160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157">
        <v>0</v>
      </c>
      <c r="L26" s="158">
        <v>0</v>
      </c>
      <c r="M26" s="159">
        <v>0</v>
      </c>
      <c r="N26" s="171"/>
      <c r="O26" s="23"/>
      <c r="P26" s="23"/>
      <c r="Q26" s="22"/>
    </row>
    <row r="27" spans="1:17" ht="12" customHeight="1" x14ac:dyDescent="0.2">
      <c r="A27" s="156" t="s">
        <v>159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157">
        <v>0</v>
      </c>
      <c r="L27" s="158">
        <v>0</v>
      </c>
      <c r="M27" s="159">
        <v>0</v>
      </c>
      <c r="N27" s="171"/>
      <c r="O27" s="23"/>
      <c r="P27" s="23"/>
      <c r="Q27" s="22"/>
    </row>
    <row r="28" spans="1:17" ht="12" customHeight="1" x14ac:dyDescent="0.2">
      <c r="A28" s="156" t="s">
        <v>158</v>
      </c>
      <c r="B28" s="157">
        <v>0</v>
      </c>
      <c r="C28" s="158">
        <v>7.3300000000000014E-4</v>
      </c>
      <c r="D28" s="159">
        <v>7.6800000000000002E-4</v>
      </c>
      <c r="E28" s="157">
        <v>0</v>
      </c>
      <c r="F28" s="158">
        <v>0</v>
      </c>
      <c r="G28" s="159">
        <v>0</v>
      </c>
      <c r="H28" s="157">
        <v>0</v>
      </c>
      <c r="I28" s="158">
        <v>0</v>
      </c>
      <c r="J28" s="159">
        <v>0</v>
      </c>
      <c r="K28" s="157">
        <v>0</v>
      </c>
      <c r="L28" s="158">
        <v>7.3300000000000014E-4</v>
      </c>
      <c r="M28" s="159">
        <v>7.6800000000000002E-4</v>
      </c>
      <c r="N28" s="171"/>
      <c r="O28" s="23"/>
      <c r="P28" s="23"/>
      <c r="Q28" s="22"/>
    </row>
    <row r="29" spans="1:17" ht="12" customHeight="1" x14ac:dyDescent="0.2">
      <c r="A29" s="156" t="s">
        <v>157</v>
      </c>
      <c r="B29" s="157">
        <v>0</v>
      </c>
      <c r="C29" s="158">
        <v>0</v>
      </c>
      <c r="D29" s="159">
        <v>0</v>
      </c>
      <c r="E29" s="157">
        <v>0</v>
      </c>
      <c r="F29" s="158">
        <v>0</v>
      </c>
      <c r="G29" s="159">
        <v>0</v>
      </c>
      <c r="H29" s="157">
        <v>0</v>
      </c>
      <c r="I29" s="158">
        <v>0</v>
      </c>
      <c r="J29" s="159">
        <v>0</v>
      </c>
      <c r="K29" s="157">
        <v>0</v>
      </c>
      <c r="L29" s="158">
        <v>0</v>
      </c>
      <c r="M29" s="159">
        <v>0</v>
      </c>
      <c r="N29" s="171"/>
      <c r="O29" s="23"/>
      <c r="P29" s="23"/>
      <c r="Q29" s="22"/>
    </row>
    <row r="30" spans="1:17" ht="12" customHeight="1" x14ac:dyDescent="0.2">
      <c r="A30" s="156" t="s">
        <v>156</v>
      </c>
      <c r="B30" s="157">
        <v>18.768953</v>
      </c>
      <c r="C30" s="158">
        <v>19.904325000000004</v>
      </c>
      <c r="D30" s="159">
        <v>19.193417999999998</v>
      </c>
      <c r="E30" s="157">
        <v>0.83671600000000024</v>
      </c>
      <c r="F30" s="158">
        <v>0.90348200000000001</v>
      </c>
      <c r="G30" s="159">
        <v>0.89928799999999998</v>
      </c>
      <c r="H30" s="157">
        <v>9.9120000000000007E-3</v>
      </c>
      <c r="I30" s="158">
        <v>1.0763E-2</v>
      </c>
      <c r="J30" s="159">
        <v>1.1012000000000001E-2</v>
      </c>
      <c r="K30" s="157">
        <v>17.932237000000001</v>
      </c>
      <c r="L30" s="158">
        <v>19.000843000000003</v>
      </c>
      <c r="M30" s="159">
        <v>18.294129999999999</v>
      </c>
      <c r="N30" s="171"/>
      <c r="O30" s="23"/>
      <c r="P30" s="23"/>
      <c r="Q30" s="22"/>
    </row>
    <row r="31" spans="1:17" ht="12" customHeight="1" x14ac:dyDescent="0.2">
      <c r="A31" s="156" t="s">
        <v>14</v>
      </c>
      <c r="B31" s="157">
        <v>2.7300000000000001E-2</v>
      </c>
      <c r="C31" s="158">
        <v>0</v>
      </c>
      <c r="D31" s="159">
        <v>2E-3</v>
      </c>
      <c r="E31" s="157">
        <v>0</v>
      </c>
      <c r="F31" s="158">
        <v>0</v>
      </c>
      <c r="G31" s="159">
        <v>0</v>
      </c>
      <c r="H31" s="157">
        <v>0</v>
      </c>
      <c r="I31" s="158">
        <v>0</v>
      </c>
      <c r="J31" s="159">
        <v>0</v>
      </c>
      <c r="K31" s="157">
        <v>2.7300000000000001E-2</v>
      </c>
      <c r="L31" s="158">
        <v>0</v>
      </c>
      <c r="M31" s="159">
        <v>2E-3</v>
      </c>
      <c r="N31" s="171"/>
      <c r="O31" s="23"/>
      <c r="P31" s="23"/>
      <c r="Q31" s="22"/>
    </row>
    <row r="32" spans="1:17" ht="12" customHeight="1" x14ac:dyDescent="0.2">
      <c r="A32" s="156" t="s">
        <v>155</v>
      </c>
      <c r="B32" s="157">
        <v>0.63760400000000017</v>
      </c>
      <c r="C32" s="158">
        <v>0.58674199999999999</v>
      </c>
      <c r="D32" s="159">
        <v>0.57175900000000002</v>
      </c>
      <c r="E32" s="157">
        <v>9.4372999999999999E-2</v>
      </c>
      <c r="F32" s="158">
        <v>0.10161800000000001</v>
      </c>
      <c r="G32" s="159">
        <v>9.8964000000000038E-2</v>
      </c>
      <c r="H32" s="157">
        <v>7.4939999999999998E-3</v>
      </c>
      <c r="I32" s="158">
        <v>4.8460000000000005E-3</v>
      </c>
      <c r="J32" s="159">
        <v>5.0480000000000004E-3</v>
      </c>
      <c r="K32" s="157">
        <v>0.54323100000000013</v>
      </c>
      <c r="L32" s="158">
        <v>0.485124</v>
      </c>
      <c r="M32" s="159">
        <v>0.47279499999999997</v>
      </c>
      <c r="N32" s="171"/>
      <c r="O32" s="23"/>
      <c r="P32" s="23"/>
      <c r="Q32" s="22"/>
    </row>
    <row r="33" spans="1:17" ht="12" customHeight="1" x14ac:dyDescent="0.2">
      <c r="A33" s="156" t="s">
        <v>154</v>
      </c>
      <c r="B33" s="166">
        <v>70.423973000000061</v>
      </c>
      <c r="C33" s="167">
        <v>58.794038000000008</v>
      </c>
      <c r="D33" s="168">
        <v>47.414606000000056</v>
      </c>
      <c r="E33" s="166">
        <v>1.9184780000000001</v>
      </c>
      <c r="F33" s="167">
        <v>1.5823840000000011</v>
      </c>
      <c r="G33" s="168">
        <v>1.1539879999999987</v>
      </c>
      <c r="H33" s="166">
        <v>1.1110470000000008</v>
      </c>
      <c r="I33" s="167">
        <v>0.93274400000000079</v>
      </c>
      <c r="J33" s="168">
        <v>0.72085999999999983</v>
      </c>
      <c r="K33" s="166">
        <v>68.505495000000067</v>
      </c>
      <c r="L33" s="167">
        <v>57.21165400000001</v>
      </c>
      <c r="M33" s="168">
        <v>46.260618000000058</v>
      </c>
      <c r="N33" s="172"/>
      <c r="O33" s="173"/>
      <c r="P33" s="173"/>
      <c r="Q33" s="22"/>
    </row>
    <row r="34" spans="1:17" s="116" customFormat="1" ht="11.25" x14ac:dyDescent="0.2">
      <c r="P34" s="14" t="s">
        <v>111</v>
      </c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BA5E38-9AE1-4F8C-8FAE-17DBFBBD3A7E}"/>
</file>

<file path=customXml/itemProps2.xml><?xml version="1.0" encoding="utf-8"?>
<ds:datastoreItem xmlns:ds="http://schemas.openxmlformats.org/officeDocument/2006/customXml" ds:itemID="{89162A38-3399-4B3E-B6E4-5DDF0B891CE1}"/>
</file>

<file path=customXml/itemProps3.xml><?xml version="1.0" encoding="utf-8"?>
<ds:datastoreItem xmlns:ds="http://schemas.openxmlformats.org/officeDocument/2006/customXml" ds:itemID="{1E4C422C-8600-4CD3-BD02-EDAEFEDB0A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7</vt:i4>
      </vt:variant>
    </vt:vector>
  </HeadingPairs>
  <TitlesOfParts>
    <vt:vector size="49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Liška Jan Ing.</dc:creator>
  <cp:lastModifiedBy>Liška Jan Ing.</cp:lastModifiedBy>
  <cp:lastPrinted>2020-08-18T14:14:58Z</cp:lastPrinted>
  <dcterms:created xsi:type="dcterms:W3CDTF">2006-03-02T11:20:40Z</dcterms:created>
  <dcterms:modified xsi:type="dcterms:W3CDTF">2020-08-18T14:15:56Z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