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14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16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17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1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9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20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21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22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2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24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2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27.xml" ContentType="application/vnd.openxmlformats-officedocument.drawing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29.xml" ContentType="application/vnd.openxmlformats-officedocument.drawing+xml"/>
  <Override PartName="/xl/charts/chart139.xml" ContentType="application/vnd.openxmlformats-officedocument.drawingml.chart+xml"/>
  <Override PartName="/xl/drawings/drawing30.xml" ContentType="application/vnd.openxmlformats-officedocument.drawing+xml"/>
  <Override PartName="/xl/charts/chart140.xml" ContentType="application/vnd.openxmlformats-officedocument.drawingml.chart+xml"/>
  <Override PartName="/xl/drawings/drawing31.xml" ContentType="application/vnd.openxmlformats-officedocument.drawing+xml"/>
  <Override PartName="/xl/charts/chart141.xml" ContentType="application/vnd.openxmlformats-officedocument.drawingml.chart+xml"/>
  <Override PartName="/xl/drawings/drawing32.xml" ContentType="application/vnd.openxmlformats-officedocument.drawing+xml"/>
  <Override PartName="/xl/charts/chart142.xml" ContentType="application/vnd.openxmlformats-officedocument.drawingml.chart+xml"/>
  <Override PartName="/xl/drawings/drawing33.xml" ContentType="application/vnd.openxmlformats-officedocument.drawing+xml"/>
  <Override PartName="/xl/charts/chart143.xml" ContentType="application/vnd.openxmlformats-officedocument.drawingml.chart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drawings/drawing35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0\3Q_2020_elektro\verze_2\"/>
    </mc:Choice>
  </mc:AlternateContent>
  <xr:revisionPtr revIDLastSave="0" documentId="13_ncr:1_{FA691366-4B79-4855-9B93-A54BA884AB3B}" xr6:coauthVersionLast="36" xr6:coauthVersionMax="36" xr10:uidLastSave="{00000000-0000-0000-0000-000000000000}"/>
  <bookViews>
    <workbookView xWindow="-120" yWindow="-120" windowWidth="29040" windowHeight="15840" tabRatio="941" xr2:uid="{00000000-000D-0000-FFFF-FFFF00000000}"/>
  </bookViews>
  <sheets>
    <sheet name="Titulní" sheetId="136" r:id="rId1"/>
    <sheet name="Obsah" sheetId="27" r:id="rId2"/>
    <sheet name="Úvod" sheetId="129" r:id="rId3"/>
    <sheet name="1" sheetId="51" r:id="rId4"/>
    <sheet name="2" sheetId="105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0" r:id="rId36"/>
    <sheet name="9.4" sheetId="131" r:id="rId37"/>
    <sheet name="9.5" sheetId="132" r:id="rId38"/>
    <sheet name="9.6" sheetId="133" r:id="rId39"/>
    <sheet name="9.7" sheetId="134" r:id="rId40"/>
    <sheet name="9.8" sheetId="135" r:id="rId41"/>
    <sheet name="10" sheetId="55" r:id="rId42"/>
  </sheets>
  <definedNames>
    <definedName name="_xlnm.Print_Area" localSheetId="6">'3.2'!$A$1:$N$46</definedName>
    <definedName name="_xlnm.Print_Area" localSheetId="35">'9.3'!$A$1:$O$45</definedName>
    <definedName name="_xlnm.Print_Area" localSheetId="36">'9.4'!$A$1:$O$45</definedName>
    <definedName name="_xlnm.Print_Area" localSheetId="37">'9.5'!$A$1:$O$45</definedName>
    <definedName name="_xlnm.Print_Area" localSheetId="38">'9.6'!$A$1:$O$45</definedName>
    <definedName name="_xlnm.Print_Area" localSheetId="39">'9.7'!$A$1:$O$45</definedName>
    <definedName name="_xlnm.Print_Area" localSheetId="40">'9.8'!$A$1:$O$45</definedName>
  </definedNames>
  <calcPr calcId="191029"/>
</workbook>
</file>

<file path=xl/calcChain.xml><?xml version="1.0" encoding="utf-8"?>
<calcChain xmlns="http://schemas.openxmlformats.org/spreadsheetml/2006/main">
  <c r="O6" i="135" l="1"/>
  <c r="O7" i="135"/>
  <c r="O8" i="135"/>
  <c r="O9" i="135"/>
  <c r="O10" i="135"/>
  <c r="O11" i="135"/>
  <c r="O12" i="135"/>
  <c r="O13" i="135"/>
  <c r="O14" i="135"/>
  <c r="O15" i="135"/>
  <c r="O16" i="135"/>
  <c r="O17" i="135"/>
  <c r="O18" i="135"/>
  <c r="O19" i="135"/>
  <c r="O20" i="135"/>
  <c r="O21" i="135"/>
  <c r="O22" i="135"/>
  <c r="O23" i="135"/>
  <c r="O24" i="135"/>
  <c r="O25" i="135"/>
  <c r="O26" i="135"/>
  <c r="O27" i="135"/>
  <c r="O28" i="135"/>
  <c r="O5" i="135"/>
  <c r="O6" i="132"/>
  <c r="O7" i="132"/>
  <c r="O8" i="132"/>
  <c r="O9" i="132"/>
  <c r="O10" i="132"/>
  <c r="O11" i="132"/>
  <c r="O12" i="132"/>
  <c r="O13" i="132"/>
  <c r="O14" i="132"/>
  <c r="O15" i="132"/>
  <c r="O16" i="132"/>
  <c r="O17" i="132"/>
  <c r="O18" i="132"/>
  <c r="O19" i="132"/>
  <c r="O20" i="132"/>
  <c r="O21" i="132"/>
  <c r="O22" i="132"/>
  <c r="O23" i="132"/>
  <c r="O24" i="132"/>
  <c r="O25" i="132"/>
  <c r="O26" i="132"/>
  <c r="O27" i="132"/>
  <c r="O28" i="132"/>
  <c r="O5" i="132"/>
  <c r="O6" i="133"/>
  <c r="O7" i="133"/>
  <c r="O8" i="133"/>
  <c r="O9" i="133"/>
  <c r="O10" i="133"/>
  <c r="O11" i="133"/>
  <c r="O12" i="133"/>
  <c r="O13" i="133"/>
  <c r="O14" i="133"/>
  <c r="O15" i="133"/>
  <c r="O16" i="133"/>
  <c r="O17" i="133"/>
  <c r="O18" i="133"/>
  <c r="O19" i="133"/>
  <c r="O20" i="133"/>
  <c r="O21" i="133"/>
  <c r="O22" i="133"/>
  <c r="O23" i="133"/>
  <c r="O24" i="133"/>
  <c r="O25" i="133"/>
  <c r="O26" i="133"/>
  <c r="O27" i="133"/>
  <c r="O28" i="133"/>
  <c r="O5" i="133"/>
  <c r="O6" i="134"/>
  <c r="O7" i="134"/>
  <c r="O8" i="134"/>
  <c r="O9" i="134"/>
  <c r="O10" i="134"/>
  <c r="O11" i="134"/>
  <c r="O12" i="134"/>
  <c r="O13" i="134"/>
  <c r="O14" i="134"/>
  <c r="O15" i="134"/>
  <c r="O16" i="134"/>
  <c r="O17" i="134"/>
  <c r="O18" i="134"/>
  <c r="O19" i="134"/>
  <c r="O20" i="134"/>
  <c r="O21" i="134"/>
  <c r="O22" i="134"/>
  <c r="O23" i="134"/>
  <c r="O24" i="134"/>
  <c r="O25" i="134"/>
  <c r="O26" i="134"/>
  <c r="O27" i="134"/>
  <c r="O28" i="134"/>
  <c r="O5" i="134"/>
  <c r="O6" i="131"/>
  <c r="O7" i="131"/>
  <c r="O8" i="131"/>
  <c r="O9" i="131"/>
  <c r="O10" i="131"/>
  <c r="O11" i="131"/>
  <c r="O12" i="131"/>
  <c r="O13" i="131"/>
  <c r="O14" i="131"/>
  <c r="O15" i="131"/>
  <c r="O16" i="131"/>
  <c r="O17" i="131"/>
  <c r="O18" i="131"/>
  <c r="O19" i="131"/>
  <c r="O20" i="131"/>
  <c r="O21" i="131"/>
  <c r="O22" i="131"/>
  <c r="O23" i="131"/>
  <c r="O24" i="131"/>
  <c r="O25" i="131"/>
  <c r="O26" i="131"/>
  <c r="O27" i="131"/>
  <c r="O28" i="131"/>
  <c r="O5" i="131"/>
  <c r="O6" i="130" l="1"/>
  <c r="O7" i="130"/>
  <c r="O8" i="130"/>
  <c r="O9" i="130"/>
  <c r="O10" i="130"/>
  <c r="O11" i="130"/>
  <c r="O12" i="130"/>
  <c r="O13" i="130"/>
  <c r="O14" i="130"/>
  <c r="O15" i="130"/>
  <c r="O16" i="130"/>
  <c r="O17" i="130"/>
  <c r="O18" i="130"/>
  <c r="O19" i="130"/>
  <c r="O20" i="130"/>
  <c r="O21" i="130"/>
  <c r="O22" i="130"/>
  <c r="O23" i="130"/>
  <c r="O24" i="130"/>
  <c r="O25" i="130"/>
  <c r="O26" i="130"/>
  <c r="O27" i="130"/>
  <c r="O28" i="130"/>
  <c r="O5" i="130"/>
  <c r="B46" i="27" l="1"/>
  <c r="B45" i="27"/>
  <c r="B44" i="27"/>
  <c r="B43" i="27"/>
  <c r="B42" i="27"/>
  <c r="B41" i="27"/>
  <c r="P1" i="137" l="1"/>
  <c r="AH1" i="55" l="1"/>
  <c r="O1" i="135"/>
  <c r="O1" i="134"/>
  <c r="O1" i="133"/>
  <c r="O1" i="132"/>
  <c r="O1" i="131"/>
  <c r="O1" i="130"/>
  <c r="Q1" i="107"/>
  <c r="N1" i="94"/>
  <c r="N1" i="33"/>
  <c r="M1" i="124"/>
  <c r="M1" i="123"/>
  <c r="M1" i="116"/>
  <c r="M1" i="115"/>
  <c r="M1" i="121"/>
  <c r="M1" i="114"/>
  <c r="M1" i="120"/>
  <c r="M1" i="113"/>
  <c r="M1" i="119"/>
  <c r="M1" i="117"/>
  <c r="M1" i="112"/>
  <c r="M1" i="118"/>
  <c r="M1" i="111"/>
  <c r="M1" i="122"/>
  <c r="N1" i="32"/>
  <c r="N1" i="22"/>
  <c r="J1" i="57"/>
  <c r="J1" i="47"/>
  <c r="M1" i="77"/>
  <c r="M1" i="59"/>
  <c r="M1" i="10"/>
  <c r="P1" i="46"/>
  <c r="P1" i="110"/>
  <c r="P1" i="97"/>
  <c r="N1" i="53"/>
  <c r="N1" i="7"/>
  <c r="E33" i="135" l="1" a="1"/>
  <c r="E33" i="135" s="1"/>
  <c r="E33" i="134" a="1"/>
  <c r="E34" i="134" s="1"/>
  <c r="E33" i="133" a="1"/>
  <c r="E33" i="133" s="1"/>
  <c r="Q28" i="135"/>
  <c r="P28" i="135"/>
  <c r="Q27" i="135"/>
  <c r="P27" i="135"/>
  <c r="Q26" i="135"/>
  <c r="P26" i="135"/>
  <c r="Q25" i="135"/>
  <c r="P25" i="135"/>
  <c r="Q24" i="135"/>
  <c r="P24" i="135"/>
  <c r="Q23" i="135"/>
  <c r="P23" i="135"/>
  <c r="Q22" i="135"/>
  <c r="P22" i="135"/>
  <c r="Q21" i="135"/>
  <c r="P21" i="135"/>
  <c r="Q20" i="135"/>
  <c r="P20" i="135"/>
  <c r="Q19" i="135"/>
  <c r="P19" i="135"/>
  <c r="Q18" i="135"/>
  <c r="P18" i="135"/>
  <c r="Q17" i="135"/>
  <c r="P17" i="135"/>
  <c r="Q16" i="135"/>
  <c r="P16" i="135"/>
  <c r="Q15" i="135"/>
  <c r="P15" i="135"/>
  <c r="Q14" i="135"/>
  <c r="P14" i="135"/>
  <c r="Q13" i="135"/>
  <c r="P13" i="135"/>
  <c r="Q12" i="135"/>
  <c r="P12" i="135"/>
  <c r="Q11" i="135"/>
  <c r="P11" i="135"/>
  <c r="Q10" i="135"/>
  <c r="P10" i="135"/>
  <c r="Q9" i="135"/>
  <c r="P9" i="135"/>
  <c r="Q8" i="135"/>
  <c r="P8" i="135"/>
  <c r="Q7" i="135"/>
  <c r="P7" i="135"/>
  <c r="Q6" i="135"/>
  <c r="P6" i="135"/>
  <c r="Q5" i="135"/>
  <c r="P5" i="135"/>
  <c r="Q28" i="134"/>
  <c r="P28" i="134"/>
  <c r="Q27" i="134"/>
  <c r="P27" i="134"/>
  <c r="Q26" i="134"/>
  <c r="P26" i="134"/>
  <c r="Q25" i="134"/>
  <c r="P25" i="134"/>
  <c r="Q24" i="134"/>
  <c r="P24" i="134"/>
  <c r="Q23" i="134"/>
  <c r="P23" i="134"/>
  <c r="Q22" i="134"/>
  <c r="P22" i="134"/>
  <c r="Q21" i="134"/>
  <c r="P21" i="134"/>
  <c r="Q20" i="134"/>
  <c r="P20" i="134"/>
  <c r="Q19" i="134"/>
  <c r="P19" i="134"/>
  <c r="Q18" i="134"/>
  <c r="P18" i="134"/>
  <c r="Q17" i="134"/>
  <c r="P17" i="134"/>
  <c r="Q16" i="134"/>
  <c r="P16" i="134"/>
  <c r="Q15" i="134"/>
  <c r="P15" i="134"/>
  <c r="Q14" i="134"/>
  <c r="P14" i="134"/>
  <c r="Q13" i="134"/>
  <c r="P13" i="134"/>
  <c r="Q12" i="134"/>
  <c r="P12" i="134"/>
  <c r="Q11" i="134"/>
  <c r="P11" i="134"/>
  <c r="Q10" i="134"/>
  <c r="P10" i="134"/>
  <c r="Q9" i="134"/>
  <c r="P9" i="134"/>
  <c r="Q8" i="134"/>
  <c r="P8" i="134"/>
  <c r="Q7" i="134"/>
  <c r="P7" i="134"/>
  <c r="Q6" i="134"/>
  <c r="P6" i="134"/>
  <c r="Q5" i="134"/>
  <c r="P5" i="134"/>
  <c r="Q28" i="133"/>
  <c r="P28" i="133"/>
  <c r="Q27" i="133"/>
  <c r="P27" i="133"/>
  <c r="Q26" i="133"/>
  <c r="P26" i="133"/>
  <c r="Q25" i="133"/>
  <c r="P25" i="133"/>
  <c r="Q24" i="133"/>
  <c r="P24" i="133"/>
  <c r="Q23" i="133"/>
  <c r="P23" i="133"/>
  <c r="Q22" i="133"/>
  <c r="P22" i="133"/>
  <c r="Q21" i="133"/>
  <c r="P21" i="133"/>
  <c r="Q20" i="133"/>
  <c r="P20" i="133"/>
  <c r="Q19" i="133"/>
  <c r="P19" i="133"/>
  <c r="Q18" i="133"/>
  <c r="P18" i="133"/>
  <c r="Q17" i="133"/>
  <c r="P17" i="133"/>
  <c r="Q16" i="133"/>
  <c r="P16" i="133"/>
  <c r="Q15" i="133"/>
  <c r="P15" i="133"/>
  <c r="Q14" i="133"/>
  <c r="P14" i="133"/>
  <c r="Q13" i="133"/>
  <c r="P13" i="133"/>
  <c r="Q12" i="133"/>
  <c r="P12" i="133"/>
  <c r="Q11" i="133"/>
  <c r="P11" i="133"/>
  <c r="Q10" i="133"/>
  <c r="P10" i="133"/>
  <c r="Q9" i="133"/>
  <c r="P9" i="133"/>
  <c r="Q8" i="133"/>
  <c r="P8" i="133"/>
  <c r="Q7" i="133"/>
  <c r="P7" i="133"/>
  <c r="Q6" i="133"/>
  <c r="P6" i="133"/>
  <c r="Q5" i="133"/>
  <c r="P5" i="133"/>
  <c r="E33" i="132" a="1"/>
  <c r="E40" i="132" s="1"/>
  <c r="Q28" i="132"/>
  <c r="P28" i="132"/>
  <c r="Q27" i="132"/>
  <c r="P27" i="132"/>
  <c r="Q26" i="132"/>
  <c r="P26" i="132"/>
  <c r="Q25" i="132"/>
  <c r="P25" i="132"/>
  <c r="Q24" i="132"/>
  <c r="P24" i="132"/>
  <c r="Q23" i="132"/>
  <c r="P23" i="132"/>
  <c r="Q22" i="132"/>
  <c r="P22" i="132"/>
  <c r="Q21" i="132"/>
  <c r="P21" i="132"/>
  <c r="Q20" i="132"/>
  <c r="P20" i="132"/>
  <c r="Q19" i="132"/>
  <c r="P19" i="132"/>
  <c r="Q18" i="132"/>
  <c r="P18" i="132"/>
  <c r="Q17" i="132"/>
  <c r="P17" i="132"/>
  <c r="Q16" i="132"/>
  <c r="P16" i="132"/>
  <c r="Q15" i="132"/>
  <c r="P15" i="132"/>
  <c r="Q14" i="132"/>
  <c r="P14" i="132"/>
  <c r="Q13" i="132"/>
  <c r="P13" i="132"/>
  <c r="Q12" i="132"/>
  <c r="P12" i="132"/>
  <c r="Q11" i="132"/>
  <c r="P11" i="132"/>
  <c r="Q10" i="132"/>
  <c r="P10" i="132"/>
  <c r="Q9" i="132"/>
  <c r="P9" i="132"/>
  <c r="Q8" i="132"/>
  <c r="P8" i="132"/>
  <c r="Q7" i="132"/>
  <c r="P7" i="132"/>
  <c r="Q6" i="132"/>
  <c r="P6" i="132"/>
  <c r="Q5" i="132"/>
  <c r="P5" i="132"/>
  <c r="E33" i="131" a="1"/>
  <c r="E40" i="131" s="1"/>
  <c r="Q28" i="131"/>
  <c r="P28" i="131"/>
  <c r="Q27" i="131"/>
  <c r="P27" i="131"/>
  <c r="Q26" i="131"/>
  <c r="P26" i="131"/>
  <c r="Q25" i="131"/>
  <c r="P25" i="131"/>
  <c r="Q24" i="131"/>
  <c r="P24" i="131"/>
  <c r="Q23" i="131"/>
  <c r="P23" i="131"/>
  <c r="Q22" i="131"/>
  <c r="P22" i="131"/>
  <c r="Q21" i="131"/>
  <c r="P21" i="131"/>
  <c r="Q20" i="131"/>
  <c r="P20" i="131"/>
  <c r="Q19" i="131"/>
  <c r="P19" i="131"/>
  <c r="Q18" i="131"/>
  <c r="P18" i="131"/>
  <c r="Q17" i="131"/>
  <c r="P17" i="131"/>
  <c r="Q16" i="131"/>
  <c r="P16" i="131"/>
  <c r="Q15" i="131"/>
  <c r="P15" i="131"/>
  <c r="Q14" i="131"/>
  <c r="P14" i="131"/>
  <c r="Q13" i="131"/>
  <c r="P13" i="131"/>
  <c r="Q12" i="131"/>
  <c r="P12" i="131"/>
  <c r="Q11" i="131"/>
  <c r="P11" i="131"/>
  <c r="Q10" i="131"/>
  <c r="P10" i="131"/>
  <c r="Q9" i="131"/>
  <c r="P9" i="131"/>
  <c r="Q8" i="131"/>
  <c r="P8" i="131"/>
  <c r="Q7" i="131"/>
  <c r="P7" i="131"/>
  <c r="Q6" i="131"/>
  <c r="P6" i="131"/>
  <c r="Q5" i="131"/>
  <c r="P5" i="131"/>
  <c r="E40" i="135" l="1"/>
  <c r="E35" i="135"/>
  <c r="E42" i="135"/>
  <c r="E38" i="135"/>
  <c r="E34" i="135"/>
  <c r="E36" i="135"/>
  <c r="E39" i="135"/>
  <c r="E41" i="135"/>
  <c r="E37" i="135"/>
  <c r="E39" i="134"/>
  <c r="E35" i="134"/>
  <c r="E41" i="134"/>
  <c r="E37" i="134"/>
  <c r="E33" i="134"/>
  <c r="E40" i="134"/>
  <c r="E36" i="134"/>
  <c r="E42" i="134"/>
  <c r="E38" i="134"/>
  <c r="E40" i="133"/>
  <c r="E35" i="133"/>
  <c r="E42" i="133"/>
  <c r="E38" i="133"/>
  <c r="E34" i="133"/>
  <c r="E36" i="133"/>
  <c r="E39" i="133"/>
  <c r="E41" i="133"/>
  <c r="E37" i="133"/>
  <c r="E34" i="132"/>
  <c r="E39" i="132"/>
  <c r="E35" i="132"/>
  <c r="E41" i="132"/>
  <c r="E37" i="132"/>
  <c r="E42" i="132"/>
  <c r="E33" i="132"/>
  <c r="E38" i="132"/>
  <c r="E36" i="132"/>
  <c r="E34" i="131"/>
  <c r="E38" i="131"/>
  <c r="E42" i="131"/>
  <c r="E33" i="131"/>
  <c r="E37" i="131"/>
  <c r="E41" i="131"/>
  <c r="E35" i="131"/>
  <c r="E39" i="131"/>
  <c r="E36" i="131"/>
  <c r="E32" i="132" l="1"/>
  <c r="F39" i="132" s="1"/>
  <c r="E32" i="135"/>
  <c r="F32" i="135" s="1"/>
  <c r="E32" i="134"/>
  <c r="F34" i="134" s="1"/>
  <c r="E32" i="133"/>
  <c r="E32" i="131"/>
  <c r="F34" i="131" s="1"/>
  <c r="F32" i="132" l="1"/>
  <c r="F33" i="132"/>
  <c r="F37" i="132"/>
  <c r="F40" i="132"/>
  <c r="F36" i="132"/>
  <c r="F42" i="132"/>
  <c r="F34" i="132"/>
  <c r="F38" i="132"/>
  <c r="F41" i="132"/>
  <c r="F35" i="132"/>
  <c r="F37" i="131"/>
  <c r="F39" i="131"/>
  <c r="F40" i="135"/>
  <c r="F38" i="135"/>
  <c r="F41" i="135"/>
  <c r="F34" i="135"/>
  <c r="F39" i="135"/>
  <c r="F36" i="135"/>
  <c r="F42" i="135"/>
  <c r="F33" i="135"/>
  <c r="F37" i="135"/>
  <c r="F35" i="135"/>
  <c r="F37" i="134"/>
  <c r="F32" i="134"/>
  <c r="F40" i="134"/>
  <c r="F41" i="134"/>
  <c r="F42" i="134"/>
  <c r="F33" i="134"/>
  <c r="F38" i="134"/>
  <c r="F39" i="134"/>
  <c r="F36" i="134"/>
  <c r="F35" i="134"/>
  <c r="F32" i="133"/>
  <c r="F40" i="133"/>
  <c r="F34" i="133"/>
  <c r="F33" i="133"/>
  <c r="F42" i="133"/>
  <c r="F41" i="133"/>
  <c r="F36" i="133"/>
  <c r="F37" i="133"/>
  <c r="F39" i="133"/>
  <c r="F38" i="133"/>
  <c r="F35" i="133"/>
  <c r="F41" i="131"/>
  <c r="F42" i="131"/>
  <c r="F32" i="131"/>
  <c r="F40" i="131"/>
  <c r="F36" i="131"/>
  <c r="F33" i="131"/>
  <c r="F38" i="131"/>
  <c r="F35" i="131"/>
  <c r="E33" i="130" l="1" a="1"/>
  <c r="E33" i="130" s="1"/>
  <c r="E40" i="130" l="1"/>
  <c r="E36" i="130"/>
  <c r="E38" i="130"/>
  <c r="E39" i="130"/>
  <c r="E35" i="130"/>
  <c r="E42" i="130"/>
  <c r="E34" i="130"/>
  <c r="E41" i="130"/>
  <c r="E37" i="130"/>
  <c r="E32" i="130" l="1"/>
  <c r="F40" i="130" s="1"/>
  <c r="F34" i="130" l="1"/>
  <c r="F39" i="130"/>
  <c r="F35" i="130"/>
  <c r="F42" i="130"/>
  <c r="F37" i="130"/>
  <c r="F38" i="130"/>
  <c r="F41" i="130"/>
  <c r="F33" i="130"/>
  <c r="F36" i="130"/>
  <c r="F32" i="130"/>
  <c r="Q28" i="130"/>
  <c r="P28" i="130"/>
  <c r="Q27" i="130"/>
  <c r="P27" i="130"/>
  <c r="Q26" i="130"/>
  <c r="P26" i="130"/>
  <c r="Q25" i="130"/>
  <c r="P25" i="130"/>
  <c r="Q24" i="130"/>
  <c r="P24" i="130"/>
  <c r="Q23" i="130"/>
  <c r="P23" i="130"/>
  <c r="Q22" i="130"/>
  <c r="P22" i="130"/>
  <c r="Q21" i="130"/>
  <c r="P21" i="130"/>
  <c r="Q20" i="130"/>
  <c r="P20" i="130"/>
  <c r="Q19" i="130"/>
  <c r="P19" i="130"/>
  <c r="Q18" i="130"/>
  <c r="P18" i="130"/>
  <c r="Q17" i="130"/>
  <c r="P17" i="130"/>
  <c r="Q16" i="130"/>
  <c r="P16" i="130"/>
  <c r="Q15" i="130"/>
  <c r="P15" i="130"/>
  <c r="Q14" i="130"/>
  <c r="P14" i="130"/>
  <c r="Q13" i="130"/>
  <c r="P13" i="130"/>
  <c r="Q12" i="130"/>
  <c r="P12" i="130"/>
  <c r="Q11" i="130"/>
  <c r="P11" i="130"/>
  <c r="Q10" i="130"/>
  <c r="P10" i="130"/>
  <c r="Q9" i="130"/>
  <c r="P9" i="130"/>
  <c r="Q8" i="130"/>
  <c r="P8" i="130"/>
  <c r="Q7" i="130"/>
  <c r="P7" i="130"/>
  <c r="Q6" i="130"/>
  <c r="P6" i="130"/>
  <c r="Q5" i="130"/>
  <c r="P5" i="13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L38" i="124"/>
  <c r="I38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8" i="123"/>
  <c r="L38" i="123"/>
  <c r="K38" i="123"/>
  <c r="I38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8" i="116"/>
  <c r="L38" i="116"/>
  <c r="K38" i="116"/>
  <c r="I38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8" i="115"/>
  <c r="L38" i="115"/>
  <c r="K38" i="115"/>
  <c r="I38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8" i="121"/>
  <c r="L38" i="121"/>
  <c r="K38" i="121"/>
  <c r="I38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8" i="114"/>
  <c r="L38" i="114"/>
  <c r="K38" i="114"/>
  <c r="I38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8" i="120"/>
  <c r="L38" i="120"/>
  <c r="K38" i="120"/>
  <c r="I38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8" i="113"/>
  <c r="L38" i="113"/>
  <c r="K38" i="113"/>
  <c r="I38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8" i="119"/>
  <c r="L38" i="119"/>
  <c r="K38" i="119"/>
  <c r="I38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8" i="117"/>
  <c r="L38" i="117"/>
  <c r="K38" i="117"/>
  <c r="I38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8" i="112"/>
  <c r="L38" i="112"/>
  <c r="K38" i="112"/>
  <c r="I38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8" i="118"/>
  <c r="L38" i="118"/>
  <c r="K38" i="118"/>
  <c r="I38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8" i="111"/>
  <c r="L38" i="111"/>
  <c r="K38" i="111"/>
  <c r="I38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9" i="122"/>
  <c r="L39" i="122"/>
  <c r="K39" i="122"/>
  <c r="I39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I18" i="77"/>
  <c r="H41" i="7"/>
  <c r="I41" i="7"/>
  <c r="J41" i="7"/>
  <c r="H40" i="7"/>
  <c r="I40" i="7"/>
  <c r="J40" i="7"/>
  <c r="H7" i="46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N27" i="22"/>
  <c r="N29" i="22"/>
  <c r="N30" i="22"/>
  <c r="C7" i="33"/>
  <c r="H31" i="46"/>
  <c r="P31" i="46"/>
  <c r="D7" i="46"/>
  <c r="B6" i="46" s="1"/>
  <c r="L7" i="46"/>
  <c r="P7" i="46"/>
  <c r="L31" i="46"/>
  <c r="B31" i="46"/>
  <c r="F31" i="46"/>
  <c r="N31" i="46"/>
  <c r="J31" i="46"/>
  <c r="E7" i="46"/>
  <c r="I7" i="46"/>
  <c r="M7" i="46"/>
  <c r="B7" i="46"/>
  <c r="J7" i="46"/>
  <c r="F7" i="46"/>
  <c r="N7" i="46"/>
  <c r="G6" i="53"/>
  <c r="C7" i="46"/>
  <c r="G7" i="46"/>
  <c r="K7" i="46"/>
  <c r="O7" i="46"/>
  <c r="E31" i="46"/>
  <c r="I31" i="46"/>
  <c r="M31" i="46"/>
  <c r="H5" i="47"/>
  <c r="I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7" i="122"/>
  <c r="K26" i="111"/>
  <c r="K26" i="118"/>
  <c r="K26" i="117"/>
  <c r="K26" i="120"/>
  <c r="K25" i="114"/>
  <c r="L37" i="114"/>
  <c r="K25" i="115"/>
  <c r="L37" i="115"/>
  <c r="K26" i="123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K26" i="114"/>
  <c r="K26" i="115"/>
  <c r="M38" i="124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6" i="112"/>
  <c r="K26" i="119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6" i="121"/>
  <c r="K26" i="116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H5" i="32" s="1"/>
  <c r="L6" i="32"/>
  <c r="N25" i="32"/>
  <c r="N26" i="32"/>
  <c r="N27" i="32"/>
  <c r="N28" i="32"/>
  <c r="N29" i="32"/>
  <c r="B24" i="33"/>
  <c r="F24" i="33"/>
  <c r="F18" i="33" s="1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K26" i="113"/>
  <c r="N8" i="22"/>
  <c r="N12" i="22"/>
  <c r="B11" i="22"/>
  <c r="K38" i="124"/>
  <c r="K26" i="124"/>
  <c r="N9" i="22"/>
  <c r="B31" i="32"/>
  <c r="B13" i="33"/>
  <c r="N24" i="22"/>
  <c r="N28" i="22"/>
  <c r="N15" i="32"/>
  <c r="N10" i="33"/>
  <c r="N26" i="33"/>
  <c r="B19" i="33"/>
  <c r="J18" i="33" l="1"/>
  <c r="H23" i="32"/>
  <c r="E5" i="32"/>
  <c r="H10" i="32"/>
  <c r="M25" i="124"/>
  <c r="M25" i="113"/>
  <c r="C6" i="33"/>
  <c r="G6" i="33"/>
  <c r="N40" i="7"/>
  <c r="N41" i="7"/>
  <c r="H6" i="33"/>
  <c r="E6" i="33"/>
  <c r="M26" i="124"/>
  <c r="B23" i="32"/>
  <c r="M25" i="111"/>
  <c r="M25" i="112"/>
  <c r="L6" i="33"/>
  <c r="M26" i="123"/>
  <c r="M26" i="117"/>
  <c r="M25" i="119"/>
  <c r="M25" i="118"/>
  <c r="M26" i="122"/>
  <c r="M25" i="116"/>
  <c r="M25" i="120"/>
  <c r="M25" i="121"/>
  <c r="M25" i="115"/>
  <c r="M25" i="114"/>
  <c r="M25" i="123"/>
  <c r="M25" i="117"/>
  <c r="B5" i="22"/>
  <c r="M27" i="122"/>
  <c r="D6" i="33"/>
  <c r="B30" i="32"/>
  <c r="N5" i="22"/>
  <c r="K6" i="33"/>
  <c r="M26" i="120"/>
  <c r="N8" i="33"/>
  <c r="E6" i="46"/>
  <c r="E30" i="46"/>
  <c r="K30" i="46"/>
  <c r="H6" i="46"/>
  <c r="K23" i="32"/>
  <c r="M26" i="121"/>
  <c r="N6" i="46"/>
  <c r="B10" i="32"/>
  <c r="E5" i="22"/>
  <c r="N26" i="22"/>
  <c r="M26" i="118"/>
  <c r="N24" i="32"/>
  <c r="N13" i="33"/>
  <c r="M26" i="116"/>
  <c r="M26" i="112"/>
  <c r="M26" i="115"/>
  <c r="I6" i="33"/>
  <c r="K5" i="22"/>
  <c r="H30" i="32"/>
  <c r="M26" i="111"/>
  <c r="N30" i="46"/>
  <c r="K6" i="46"/>
  <c r="M26" i="113"/>
  <c r="M26" i="119"/>
  <c r="B5" i="32"/>
  <c r="N16" i="22"/>
  <c r="N11" i="22"/>
  <c r="K5" i="32"/>
  <c r="M26" i="114"/>
  <c r="B11" i="53"/>
  <c r="N10" i="32"/>
  <c r="M6" i="33"/>
  <c r="H30" i="46"/>
  <c r="J6" i="33"/>
  <c r="E10" i="32"/>
  <c r="N23" i="32"/>
  <c r="K30" i="32"/>
  <c r="N30" i="32"/>
  <c r="E5" i="53"/>
  <c r="K5" i="53"/>
  <c r="F6" i="33"/>
  <c r="N24" i="33"/>
  <c r="N21" i="22"/>
  <c r="H5" i="22"/>
  <c r="N5" i="32"/>
  <c r="E30" i="32"/>
  <c r="K10" i="32"/>
  <c r="B7" i="33"/>
  <c r="H5" i="53"/>
  <c r="H11" i="53"/>
  <c r="N19" i="33"/>
  <c r="B18" i="33"/>
  <c r="N18" i="33" s="1"/>
  <c r="E36" i="53"/>
  <c r="E11" i="53"/>
  <c r="N37" i="53"/>
  <c r="N11" i="53"/>
  <c r="N36" i="53" s="1"/>
  <c r="N5" i="53"/>
  <c r="B5" i="53"/>
  <c r="K11" i="53"/>
  <c r="E5" i="33" l="1"/>
  <c r="K5" i="33"/>
  <c r="H5" i="33"/>
  <c r="N7" i="33"/>
  <c r="B6" i="33"/>
  <c r="N5" i="33" l="1"/>
  <c r="B5" i="33"/>
  <c r="J24" i="77" l="1"/>
  <c r="J23" i="77"/>
  <c r="J29" i="77"/>
  <c r="J31" i="77"/>
  <c r="J22" i="77"/>
  <c r="J28" i="77"/>
  <c r="J26" i="77"/>
  <c r="J27" i="77"/>
  <c r="J32" i="77"/>
  <c r="J21" i="77"/>
  <c r="B18" i="77"/>
  <c r="J19" i="77"/>
  <c r="J25" i="77"/>
  <c r="G18" i="77"/>
  <c r="J20" i="77"/>
  <c r="F18" i="77"/>
  <c r="D18" i="77"/>
  <c r="C18" i="77"/>
  <c r="M46" i="53"/>
  <c r="J30" i="77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J18" i="77" s="1"/>
  <c r="D7" i="7"/>
  <c r="D34" i="7"/>
  <c r="N23" i="53"/>
  <c r="N46" i="53" s="1"/>
  <c r="B46" i="53"/>
  <c r="F7" i="7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33" i="7" l="1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J29" i="53" l="1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B29" i="53" l="1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N6" i="137"/>
  <c r="N7" i="97"/>
  <c r="B16" i="110"/>
  <c r="J7" i="110"/>
  <c r="P7" i="110"/>
  <c r="G7" i="110"/>
  <c r="G30" i="10"/>
  <c r="J17" i="47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14" i="47"/>
  <c r="J35" i="59"/>
  <c r="H30" i="10"/>
  <c r="C30" i="10"/>
  <c r="H21" i="137"/>
  <c r="J13" i="47"/>
  <c r="J18" i="47"/>
  <c r="J19" i="47"/>
  <c r="J21" i="137"/>
  <c r="G7" i="10"/>
  <c r="J10" i="97"/>
  <c r="D7" i="10"/>
  <c r="J8" i="47"/>
  <c r="G5" i="47"/>
  <c r="J10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B20" i="55"/>
  <c r="H7" i="97"/>
  <c r="H16" i="110"/>
  <c r="H6" i="59"/>
  <c r="K26" i="59"/>
  <c r="K34" i="59"/>
  <c r="I7" i="137"/>
  <c r="F21" i="137"/>
  <c r="I6" i="59"/>
  <c r="F5" i="47"/>
  <c r="E5" i="47"/>
  <c r="J9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C15" i="55"/>
  <c r="I33" i="59"/>
  <c r="I27" i="59"/>
  <c r="C10" i="97"/>
  <c r="C21" i="137"/>
  <c r="F7" i="10"/>
  <c r="C6" i="59"/>
  <c r="C5" i="47"/>
  <c r="J16" i="47"/>
  <c r="D21" i="137"/>
  <c r="J15" i="47"/>
  <c r="J12" i="47"/>
  <c r="G21" i="137"/>
  <c r="J7" i="4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J6" i="47"/>
  <c r="B5" i="47"/>
  <c r="D30" i="10"/>
  <c r="J11" i="47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N9" i="97"/>
  <c r="I34" i="122"/>
  <c r="K7" i="110"/>
  <c r="M7" i="110"/>
  <c r="L30" i="10" l="1"/>
  <c r="H29" i="10"/>
  <c r="H20" i="137"/>
  <c r="B9" i="97"/>
  <c r="H6" i="10"/>
  <c r="M30" i="10"/>
  <c r="E5" i="59"/>
  <c r="B6" i="137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H8" i="116"/>
  <c r="K19" i="116"/>
  <c r="M19" i="116" s="1"/>
  <c r="K31" i="116"/>
  <c r="K21" i="116"/>
  <c r="M21" i="116" s="1"/>
  <c r="K33" i="116"/>
  <c r="B8" i="114"/>
  <c r="K36" i="123"/>
  <c r="K24" i="123"/>
  <c r="M24" i="123" s="1"/>
  <c r="K24" i="121"/>
  <c r="M24" i="121" s="1"/>
  <c r="K36" i="121"/>
  <c r="B8" i="123"/>
  <c r="K37" i="122"/>
  <c r="K25" i="122"/>
  <c r="M25" i="122" s="1"/>
  <c r="H8" i="113"/>
  <c r="K19" i="113"/>
  <c r="M19" i="113" s="1"/>
  <c r="K31" i="113"/>
  <c r="K23" i="118"/>
  <c r="M23" i="118" s="1"/>
  <c r="K35" i="118"/>
  <c r="K19" i="121"/>
  <c r="M19" i="121" s="1"/>
  <c r="H8" i="121"/>
  <c r="K31" i="121"/>
  <c r="K33" i="114"/>
  <c r="K21" i="114"/>
  <c r="M21" i="114" s="1"/>
  <c r="B8" i="120"/>
  <c r="K36" i="117"/>
  <c r="K24" i="117"/>
  <c r="M24" i="117" s="1"/>
  <c r="K24" i="113"/>
  <c r="M24" i="113" s="1"/>
  <c r="K36" i="113"/>
  <c r="H8" i="124"/>
  <c r="K19" i="124"/>
  <c r="M19" i="124" s="1"/>
  <c r="K31" i="124"/>
  <c r="K23" i="112"/>
  <c r="M23" i="112" s="1"/>
  <c r="K35" i="112"/>
  <c r="B8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B8" i="117"/>
  <c r="B8" i="115"/>
  <c r="K33" i="112"/>
  <c r="K21" i="112"/>
  <c r="M21" i="112" s="1"/>
  <c r="K31" i="120"/>
  <c r="K19" i="120"/>
  <c r="M19" i="120" s="1"/>
  <c r="H8" i="120"/>
  <c r="K19" i="114"/>
  <c r="M19" i="114" s="1"/>
  <c r="H8" i="114"/>
  <c r="K31" i="114"/>
  <c r="K32" i="114"/>
  <c r="K20" i="114"/>
  <c r="M20" i="114" s="1"/>
  <c r="K23" i="114"/>
  <c r="M23" i="114" s="1"/>
  <c r="K35" i="114"/>
  <c r="M7" i="137"/>
  <c r="M31" i="111"/>
  <c r="L8" i="111"/>
  <c r="I37" i="122"/>
  <c r="I33" i="114"/>
  <c r="I33" i="117"/>
  <c r="I32" i="117"/>
  <c r="I35" i="121"/>
  <c r="F8" i="119"/>
  <c r="M34" i="123"/>
  <c r="I32" i="124"/>
  <c r="I35" i="111"/>
  <c r="I33" i="122"/>
  <c r="I35" i="114"/>
  <c r="L8" i="114"/>
  <c r="M31" i="114"/>
  <c r="M31" i="115"/>
  <c r="L8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L8" i="113"/>
  <c r="F9" i="122"/>
  <c r="I34" i="112"/>
  <c r="M34" i="111"/>
  <c r="M32" i="111"/>
  <c r="I36" i="119"/>
  <c r="M31" i="121"/>
  <c r="L8" i="121"/>
  <c r="I34" i="114"/>
  <c r="M33" i="113"/>
  <c r="M35" i="116"/>
  <c r="M35" i="120"/>
  <c r="I32" i="116"/>
  <c r="L33" i="124"/>
  <c r="L33" i="116"/>
  <c r="L36" i="123"/>
  <c r="L36" i="114"/>
  <c r="L31" i="124"/>
  <c r="J8" i="124"/>
  <c r="L36" i="118"/>
  <c r="L34" i="113"/>
  <c r="L31" i="123"/>
  <c r="J8" i="123"/>
  <c r="L37" i="122"/>
  <c r="L34" i="124"/>
  <c r="L33" i="122"/>
  <c r="L34" i="114"/>
  <c r="L34" i="123"/>
  <c r="L33" i="111"/>
  <c r="L33" i="112"/>
  <c r="D9" i="122"/>
  <c r="L32" i="121"/>
  <c r="L34" i="120"/>
  <c r="L32" i="114"/>
  <c r="L35" i="116"/>
  <c r="L35" i="115"/>
  <c r="L34" i="111"/>
  <c r="J8" i="114"/>
  <c r="L31" i="114"/>
  <c r="K10" i="97"/>
  <c r="B6" i="10"/>
  <c r="L10" i="97"/>
  <c r="B9" i="122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H8" i="115"/>
  <c r="K31" i="115"/>
  <c r="K20" i="121"/>
  <c r="M20" i="121" s="1"/>
  <c r="K32" i="121"/>
  <c r="B8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B8" i="113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H8" i="118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F8" i="115"/>
  <c r="I35" i="123"/>
  <c r="L8" i="112"/>
  <c r="M31" i="112"/>
  <c r="I35" i="112"/>
  <c r="M31" i="124"/>
  <c r="L8" i="124"/>
  <c r="I35" i="122"/>
  <c r="M33" i="114"/>
  <c r="M36" i="119"/>
  <c r="F8" i="114"/>
  <c r="I36" i="118"/>
  <c r="I34" i="121"/>
  <c r="I34" i="113"/>
  <c r="I35" i="124"/>
  <c r="I35" i="116"/>
  <c r="M34" i="119"/>
  <c r="M36" i="123"/>
  <c r="F8" i="120"/>
  <c r="F8" i="124"/>
  <c r="I32" i="123"/>
  <c r="I35" i="113"/>
  <c r="M32" i="115"/>
  <c r="I33" i="118"/>
  <c r="M35" i="115"/>
  <c r="I35" i="119"/>
  <c r="K7" i="97"/>
  <c r="L7" i="137"/>
  <c r="D8" i="124"/>
  <c r="L35" i="123"/>
  <c r="L36" i="113"/>
  <c r="L34" i="122"/>
  <c r="D8" i="114"/>
  <c r="J8" i="116"/>
  <c r="L31" i="116"/>
  <c r="L31" i="115"/>
  <c r="J8" i="115"/>
  <c r="L35" i="122"/>
  <c r="L35" i="119"/>
  <c r="L32" i="120"/>
  <c r="L35" i="112"/>
  <c r="L35" i="114"/>
  <c r="J8" i="111"/>
  <c r="L31" i="111"/>
  <c r="L32" i="112"/>
  <c r="D8" i="113"/>
  <c r="L34" i="121"/>
  <c r="L36" i="111"/>
  <c r="L36" i="120"/>
  <c r="L34" i="112"/>
  <c r="L31" i="112"/>
  <c r="J8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H8" i="112"/>
  <c r="K22" i="116"/>
  <c r="M22" i="116" s="1"/>
  <c r="K34" i="116"/>
  <c r="B8" i="124"/>
  <c r="K31" i="111"/>
  <c r="K19" i="111"/>
  <c r="M19" i="111" s="1"/>
  <c r="H8" i="11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H9" i="122"/>
  <c r="K22" i="120"/>
  <c r="M22" i="120" s="1"/>
  <c r="K34" i="120"/>
  <c r="K21" i="115"/>
  <c r="M21" i="115" s="1"/>
  <c r="K33" i="115"/>
  <c r="H8" i="123"/>
  <c r="K31" i="123"/>
  <c r="K19" i="123"/>
  <c r="M19" i="123" s="1"/>
  <c r="B8" i="118"/>
  <c r="I34" i="117"/>
  <c r="I34" i="118"/>
  <c r="L8" i="120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F8" i="111"/>
  <c r="I36" i="113"/>
  <c r="M35" i="121"/>
  <c r="M32" i="123"/>
  <c r="I33" i="112"/>
  <c r="L8" i="119"/>
  <c r="M31" i="119"/>
  <c r="F8" i="121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L8" i="118"/>
  <c r="M32" i="113"/>
  <c r="I36" i="124"/>
  <c r="I36" i="117"/>
  <c r="F8" i="112"/>
  <c r="I33" i="111"/>
  <c r="I36" i="115"/>
  <c r="K30" i="10"/>
  <c r="K29" i="10" s="1"/>
  <c r="L35" i="117"/>
  <c r="J8" i="118"/>
  <c r="L31" i="118"/>
  <c r="L36" i="116"/>
  <c r="L36" i="115"/>
  <c r="L32" i="111"/>
  <c r="J8" i="120"/>
  <c r="L31" i="120"/>
  <c r="L33" i="118"/>
  <c r="L35" i="120"/>
  <c r="L35" i="121"/>
  <c r="L34" i="119"/>
  <c r="L31" i="119"/>
  <c r="J8" i="119"/>
  <c r="D8" i="121"/>
  <c r="L36" i="124"/>
  <c r="L32" i="116"/>
  <c r="J8" i="117"/>
  <c r="L31" i="117"/>
  <c r="L31" i="113"/>
  <c r="J8" i="113"/>
  <c r="D8" i="111"/>
  <c r="L35" i="118"/>
  <c r="L35" i="111"/>
  <c r="L32" i="118"/>
  <c r="L33" i="114"/>
  <c r="L34" i="118"/>
  <c r="D8" i="117"/>
  <c r="D8" i="112"/>
  <c r="J5" i="47"/>
  <c r="E6" i="10"/>
  <c r="H9" i="97"/>
  <c r="B20" i="137"/>
  <c r="E6" i="137"/>
  <c r="K22" i="119"/>
  <c r="M22" i="119" s="1"/>
  <c r="K34" i="119"/>
  <c r="B8" i="119"/>
  <c r="K32" i="118"/>
  <c r="K20" i="118"/>
  <c r="M20" i="118" s="1"/>
  <c r="K21" i="119"/>
  <c r="M21" i="119" s="1"/>
  <c r="K33" i="119"/>
  <c r="K33" i="113"/>
  <c r="K21" i="113"/>
  <c r="M21" i="113" s="1"/>
  <c r="B8" i="111"/>
  <c r="K23" i="111"/>
  <c r="M23" i="111" s="1"/>
  <c r="K35" i="111"/>
  <c r="K24" i="115"/>
  <c r="M24" i="115" s="1"/>
  <c r="K36" i="115"/>
  <c r="K31" i="117"/>
  <c r="K19" i="117"/>
  <c r="M19" i="117" s="1"/>
  <c r="H8" i="117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H8" i="119"/>
  <c r="K31" i="119"/>
  <c r="K19" i="119"/>
  <c r="M19" i="119" s="1"/>
  <c r="M34" i="124"/>
  <c r="M36" i="113"/>
  <c r="M31" i="116"/>
  <c r="L8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L8" i="123"/>
  <c r="M31" i="123"/>
  <c r="M35" i="114"/>
  <c r="M31" i="117"/>
  <c r="L8" i="117"/>
  <c r="I34" i="124"/>
  <c r="L9" i="122"/>
  <c r="M32" i="122"/>
  <c r="I32" i="112"/>
  <c r="I36" i="121"/>
  <c r="F8" i="117"/>
  <c r="F8" i="123"/>
  <c r="M32" i="124"/>
  <c r="I32" i="121"/>
  <c r="I34" i="111"/>
  <c r="I36" i="122"/>
  <c r="F8" i="118"/>
  <c r="M35" i="119"/>
  <c r="M35" i="118"/>
  <c r="F8" i="113"/>
  <c r="I36" i="116"/>
  <c r="I33" i="115"/>
  <c r="I35" i="118"/>
  <c r="M36" i="122"/>
  <c r="M34" i="120"/>
  <c r="M7" i="10"/>
  <c r="L7" i="10"/>
  <c r="K7" i="137"/>
  <c r="M6" i="59"/>
  <c r="D8" i="119"/>
  <c r="L35" i="124"/>
  <c r="D8" i="123"/>
  <c r="L36" i="119"/>
  <c r="L36" i="112"/>
  <c r="D8" i="120"/>
  <c r="L34" i="117"/>
  <c r="L33" i="117"/>
  <c r="L36" i="117"/>
  <c r="L32" i="113"/>
  <c r="L36" i="122"/>
  <c r="L33" i="120"/>
  <c r="J9" i="122"/>
  <c r="L32" i="122"/>
  <c r="L32" i="119"/>
  <c r="L32" i="124"/>
  <c r="D8" i="115"/>
  <c r="L33" i="121"/>
  <c r="L32" i="117"/>
  <c r="L32" i="123"/>
  <c r="L33" i="123"/>
  <c r="L33" i="119"/>
  <c r="L36" i="121"/>
  <c r="L31" i="121"/>
  <c r="J8" i="121"/>
  <c r="L35" i="113"/>
  <c r="D8" i="118"/>
  <c r="L32" i="115"/>
  <c r="K7" i="10"/>
  <c r="M21" i="137"/>
  <c r="K20" i="137" s="1"/>
  <c r="B5" i="59"/>
  <c r="B29" i="10"/>
  <c r="H6" i="137"/>
  <c r="I34" i="116"/>
  <c r="I31" i="118"/>
  <c r="K6" i="137" l="1"/>
  <c r="K6" i="10"/>
  <c r="K9" i="97"/>
  <c r="K5" i="59"/>
  <c r="B39" i="10"/>
  <c r="B38" i="10"/>
  <c r="B37" i="10"/>
  <c r="B7" i="118"/>
  <c r="B22" i="10"/>
  <c r="B21" i="10"/>
  <c r="B16" i="10"/>
  <c r="B20" i="10"/>
  <c r="B17" i="10"/>
  <c r="B18" i="10"/>
  <c r="B19" i="10"/>
  <c r="H7" i="114"/>
  <c r="B7" i="117"/>
  <c r="H7" i="119"/>
  <c r="D8" i="116"/>
  <c r="B7" i="111"/>
  <c r="H7" i="123"/>
  <c r="H8" i="122"/>
  <c r="B7" i="124"/>
  <c r="B7" i="115"/>
  <c r="F8" i="116"/>
  <c r="B8" i="122"/>
  <c r="H7" i="124"/>
  <c r="B7" i="113"/>
  <c r="H7" i="117"/>
  <c r="B7" i="112"/>
  <c r="B7" i="121"/>
  <c r="H7" i="111"/>
  <c r="B7" i="114"/>
  <c r="H7" i="118"/>
  <c r="B7" i="119"/>
  <c r="B7" i="123"/>
  <c r="H7" i="112"/>
  <c r="B7" i="120"/>
  <c r="H7" i="115"/>
  <c r="H7" i="120"/>
  <c r="H7" i="121"/>
  <c r="H7" i="113"/>
  <c r="H7" i="116"/>
  <c r="I31" i="112"/>
  <c r="B7" i="116" l="1"/>
  <c r="B8" i="116"/>
  <c r="I31" i="119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F27" i="47"/>
  <c r="F28" i="47"/>
  <c r="D23" i="116"/>
  <c r="F23" i="120"/>
  <c r="E25" i="47"/>
  <c r="I22" i="114" s="1"/>
  <c r="I22" i="124"/>
  <c r="F26" i="47"/>
  <c r="B25" i="47"/>
  <c r="I19" i="114" s="1"/>
  <c r="F23" i="112"/>
  <c r="I20" i="123"/>
  <c r="D23" i="114"/>
  <c r="I20" i="115"/>
  <c r="F39" i="47"/>
  <c r="B23" i="117"/>
  <c r="B23" i="111"/>
  <c r="F23" i="116"/>
  <c r="D23" i="115"/>
  <c r="I22" i="123"/>
  <c r="D25" i="47"/>
  <c r="I21" i="119" s="1"/>
  <c r="F23" i="124"/>
  <c r="F24" i="122"/>
  <c r="B23" i="124"/>
  <c r="D23" i="117"/>
  <c r="B24" i="122"/>
  <c r="I19" i="119"/>
  <c r="D23" i="123"/>
  <c r="I19" i="124" l="1"/>
  <c r="I23" i="122"/>
  <c r="I22" i="112"/>
  <c r="I20" i="120"/>
  <c r="I22" i="116"/>
  <c r="I20" i="124"/>
  <c r="D23" i="118"/>
  <c r="I21" i="122"/>
  <c r="I21" i="116"/>
  <c r="I20" i="121"/>
  <c r="I20" i="112"/>
  <c r="D24" i="122"/>
  <c r="B23" i="122" s="1"/>
  <c r="I20" i="113"/>
  <c r="I19" i="115"/>
  <c r="I22" i="115"/>
  <c r="F23" i="111"/>
  <c r="B22" i="111" s="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B22" i="124" s="1"/>
  <c r="I22" i="118"/>
  <c r="I22" i="122"/>
  <c r="I21" i="114"/>
  <c r="I22" i="119"/>
  <c r="I22" i="113"/>
  <c r="B23" i="119"/>
  <c r="B22" i="118"/>
  <c r="B23" i="123"/>
  <c r="I19" i="123"/>
  <c r="I20" i="119"/>
  <c r="F23" i="123"/>
  <c r="B22" i="117"/>
  <c r="D23" i="112"/>
  <c r="B22" i="112" s="1"/>
  <c r="H4" i="57"/>
  <c r="J5" i="57"/>
  <c r="J6" i="57"/>
  <c r="B4" i="57"/>
  <c r="F23" i="115"/>
  <c r="I20" i="114"/>
  <c r="I22" i="117"/>
  <c r="I20" i="116"/>
  <c r="I19" i="118"/>
  <c r="I21" i="112"/>
  <c r="D23" i="113"/>
  <c r="B22" i="113" s="1"/>
  <c r="I19" i="113"/>
  <c r="J18" i="57"/>
  <c r="C4" i="57"/>
  <c r="I21" i="121"/>
  <c r="I22" i="111"/>
  <c r="D23" i="120"/>
  <c r="B22" i="120" s="1"/>
  <c r="I19" i="120"/>
  <c r="F23" i="114"/>
  <c r="B22" i="114" s="1"/>
  <c r="I21" i="115"/>
  <c r="I22" i="121"/>
  <c r="I21" i="120"/>
  <c r="I22" i="120"/>
  <c r="I20" i="122"/>
  <c r="B23" i="115"/>
  <c r="B22" i="119" l="1"/>
  <c r="B22" i="121"/>
  <c r="J4" i="57"/>
  <c r="B22" i="115"/>
  <c r="B22" i="123"/>
</calcChain>
</file>

<file path=xl/sharedStrings.xml><?xml version="1.0" encoding="utf-8"?>
<sst xmlns="http://schemas.openxmlformats.org/spreadsheetml/2006/main" count="1961" uniqueCount="440">
  <si>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</si>
  <si>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</si>
  <si>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</si>
  <si>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</si>
  <si>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</si>
  <si>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</si>
  <si>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</si>
  <si>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</si>
  <si>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</si>
  <si>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</si>
  <si>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</si>
  <si>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</si>
  <si>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</si>
  <si>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</si>
  <si>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</si>
  <si>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</si>
  <si>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</si>
  <si>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</si>
  <si>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</si>
  <si>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</si>
  <si>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</si>
  <si>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</si>
  <si>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</si>
  <si>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</si>
  <si>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</si>
  <si>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</si>
  <si>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</si>
  <si>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</si>
  <si>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</si>
  <si>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</si>
  <si>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</si>
  <si>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</si>
  <si>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</si>
  <si>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</si>
  <si>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</si>
  <si>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</si>
  <si>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</si>
  <si>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</si>
  <si>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</si>
  <si>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</si>
  <si>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</si>
  <si>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</si>
  <si>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</si>
  <si>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</si>
  <si>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</si>
  <si>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</si>
  <si>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</si>
  <si>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</si>
  <si>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Zemědělství a lesnictví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</si>
  <si>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</si>
  <si>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</si>
  <si>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</si>
  <si>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</si>
  <si>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</si>
  <si>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</si>
  <si>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</si>
  <si>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</si>
  <si>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E.ON Distribuce, a.s.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</si>
  <si>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</si>
  <si>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</si>
  <si>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</si>
  <si>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</si>
  <si>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</si>
  <si>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</si>
  <si>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</si>
  <si>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</si>
  <si>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</si>
  <si>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</si>
  <si>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</si>
  <si>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</si>
  <si>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</si>
  <si>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</si>
  <si>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</si>
  <si>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</si>
  <si>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</si>
  <si>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</si>
  <si>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</si>
  <si>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</si>
  <si>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</si>
  <si>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</si>
  <si>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</si>
  <si>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</si>
  <si>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</si>
  <si>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</si>
  <si>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</si>
  <si>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</si>
  <si>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</si>
  <si>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</si>
  <si>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</si>
  <si>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</si>
  <si>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</si>
  <si>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</si>
  <si>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</si>
  <si>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</si>
  <si>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</si>
  <si>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Výroba elektřiny v krajích ČR podle technologie elektráren</t>
  </si>
  <si>
    <t>Spotřeba elektřiny v krajích ČR podle sektorů národního hospodářství</t>
  </si>
  <si>
    <t>Spotřeba elektřiny v krajích ČR podle kategorie spotřeb</t>
  </si>
  <si>
    <t>Doplňující grafy</t>
  </si>
  <si>
    <t>Celkové ztráty v sítích</t>
  </si>
  <si>
    <t>Domácnosti</t>
  </si>
  <si>
    <t>Průmysl</t>
  </si>
  <si>
    <t>zdroj dat: výkaz ERÚ-3</t>
  </si>
  <si>
    <t>zdroj dat: výkaz ERÚ-2</t>
  </si>
  <si>
    <t>zdroj dat: výkaz ERÚ-1, OTE, a.s.</t>
  </si>
  <si>
    <t>Vstup do PS [GWh]</t>
  </si>
  <si>
    <t>Výstup z PS  [GWh]</t>
  </si>
  <si>
    <t>Vstup do DS  [GWh]</t>
  </si>
  <si>
    <t>Výstup z DS  [GWh]</t>
  </si>
  <si>
    <t>zdroj dat: výkaz ERÚ-1, ERÚ-2</t>
  </si>
  <si>
    <t>zdroj dat: výkaz ERÚ-2, ERÚ-3</t>
  </si>
  <si>
    <t>zdroj dat: výkaz ERÚ-1</t>
  </si>
  <si>
    <t>zdroj dat: OTE, a.s.</t>
  </si>
  <si>
    <t>Skládkový plyn</t>
  </si>
  <si>
    <t>Kalový plyn (ČOV)</t>
  </si>
  <si>
    <t>Ostatní bioplyn</t>
  </si>
  <si>
    <t xml:space="preserve"> [MWh]</t>
  </si>
  <si>
    <t>Zkratky, pojmy a základní vztahy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</si>
  <si>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</si>
  <si>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</si>
  <si>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</si>
  <si>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</si>
  <si>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</si>
  <si>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</si>
  <si>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</si>
  <si>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</si>
  <si>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</si>
  <si>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</si>
  <si>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</si>
  <si>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</si>
  <si>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</si>
  <si>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</si>
  <si>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</si>
  <si>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</si>
  <si>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</si>
  <si>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</si>
  <si>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</si>
  <si>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</si>
  <si>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</si>
  <si>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</si>
  <si>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</si>
  <si>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</si>
  <si>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</si>
  <si>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</si>
  <si>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</si>
  <si>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</si>
  <si>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</si>
  <si>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</si>
  <si>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</si>
  <si>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</si>
  <si>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</si>
  <si>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</si>
  <si>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</si>
  <si>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</si>
  <si>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</si>
  <si>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</si>
  <si>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</si>
  <si>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</si>
  <si>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</si>
  <si>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</si>
  <si>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</si>
  <si>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</si>
  <si>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</si>
  <si>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</si>
  <si>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</si>
  <si>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</si>
  <si>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</si>
  <si>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</si>
  <si>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</si>
  <si>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</si>
  <si>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</si>
  <si>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</si>
  <si>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</si>
  <si>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</si>
  <si>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</si>
  <si>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zdroj dat: výkaz ERÚ-1, ERÚ-2, ERÚ-3, OTE, a.s.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</si>
  <si>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</si>
  <si>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</si>
  <si>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</si>
  <si>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</si>
  <si>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</si>
  <si>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</si>
  <si>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>1. Zkratky, pojmy a základní vztahy</t>
  </si>
  <si>
    <t>Obsah</t>
  </si>
  <si>
    <t xml:space="preserve">Spotřeba elektřiny v jednotlivých soustavách RDS </t>
  </si>
  <si>
    <t>Instalovaný výkon v ES ČR a rozdělení do jednotlivých krajů v ČR</t>
  </si>
  <si>
    <r>
      <t>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</si>
  <si>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</si>
  <si>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</si>
  <si>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</si>
  <si>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</si>
  <si>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</si>
  <si>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</si>
  <si>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t>Spotřeba výrobců a subjektů přímo napojených na danou výrobnu.</t>
  </si>
  <si>
    <r>
      <t>KVET nad 1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do 5 MW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</si>
  <si>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</si>
  <si>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</si>
  <si>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</si>
  <si>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</si>
  <si>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</si>
  <si>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</si>
  <si>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</si>
  <si>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</si>
  <si>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Calibri"/>
        <family val="2"/>
        <charset val="238"/>
        <scheme val="minor"/>
      </rPr>
      <t>e</t>
    </r>
  </si>
  <si>
    <r>
      <t>TVS</t>
    </r>
    <r>
      <rPr>
        <vertAlign val="subscript"/>
        <sz val="9"/>
        <rFont val="Calibri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</si>
  <si>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</si>
  <si>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</si>
  <si>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</si>
  <si>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</si>
  <si>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</si>
  <si>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</si>
  <si>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</si>
  <si>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</si>
  <si>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Calibri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</si>
  <si>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</si>
  <si>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Calibri"/>
        <family val="2"/>
        <charset val="238"/>
        <scheme val="minor"/>
      </rPr>
      <t>t</t>
    </r>
    <r>
      <rPr>
        <b/>
        <sz val="9"/>
        <rFont val="Calibri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</si>
  <si>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</si>
  <si>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</si>
  <si>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</si>
  <si>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</si>
  <si>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</si>
  <si>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</si>
  <si>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</si>
  <si>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t>zdroj dat: výkaz ERÚ-1 (nad 10 MW), OTE, a.s. (do 10 MW)</t>
  </si>
  <si>
    <r>
      <t>Výroba elektřiny brutto</t>
    </r>
    <r>
      <rPr>
        <sz val="9"/>
        <rFont val="Calibri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</si>
  <si>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</si>
  <si>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</si>
  <si>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</si>
  <si>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</si>
  <si>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</si>
  <si>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</si>
  <si>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</si>
  <si>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</si>
  <si>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</si>
  <si>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</si>
  <si>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</si>
  <si>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</si>
  <si>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</si>
  <si>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</si>
  <si>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</si>
  <si>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</si>
  <si>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</si>
  <si>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</si>
  <si>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</si>
  <si>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</si>
  <si>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</si>
  <si>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</si>
  <si>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</si>
  <si>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</si>
  <si>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</si>
  <si>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Calibri"/>
        <family val="2"/>
        <charset val="238"/>
        <scheme val="minor"/>
      </rPr>
      <t>t</t>
    </r>
    <r>
      <rPr>
        <sz val="9"/>
        <rFont val="Calibri"/>
        <family val="2"/>
        <charset val="238"/>
        <scheme val="minor"/>
      </rPr>
      <t>]</t>
    </r>
  </si>
  <si>
    <r>
      <t>[MW</t>
    </r>
    <r>
      <rPr>
        <vertAlign val="subscript"/>
        <sz val="9"/>
        <rFont val="Calibri"/>
        <family val="2"/>
        <charset val="238"/>
      </rPr>
      <t>e</t>
    </r>
    <r>
      <rPr>
        <sz val="9"/>
        <rFont val="Calibri"/>
        <family val="2"/>
        <charset val="238"/>
      </rPr>
      <t>]</t>
    </r>
  </si>
  <si>
    <t>Spotřeba elektřiny netto</t>
  </si>
  <si>
    <t>Hodinová hodnota elektrického výkonu dodávaného do ES ČR připojenými výrobci elektřiny + saldo (uvádí se bez hodnoty výkonu čerpání přečerpávacích vodních elektráren).</t>
  </si>
  <si>
    <t>Bilance fyzických toků PS a RDS</t>
  </si>
  <si>
    <t>Přeshraniční fyzické toky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</si>
  <si>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</si>
  <si>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</si>
  <si>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</si>
  <si>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</si>
  <si>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</si>
  <si>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</si>
  <si>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</si>
  <si>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</si>
  <si>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</si>
  <si>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</si>
  <si>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</si>
  <si>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</si>
  <si>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</si>
  <si>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</si>
  <si>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</si>
  <si>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</si>
  <si>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</si>
  <si>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1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do 5 MW</t>
    </r>
    <r>
      <rPr>
        <vertAlign val="subscript"/>
        <sz val="9"/>
        <rFont val="Calibri"/>
        <family val="2"/>
        <charset val="238"/>
        <scheme val="minor"/>
      </rPr>
      <t>e</t>
    </r>
    <r>
      <rPr>
        <sz val="9"/>
        <rFont val="Calibri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</si>
  <si>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Calibri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</si>
  <si>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</si>
  <si>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</si>
  <si>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r>
      <rPr>
        <i/>
        <vertAlign val="superscript"/>
        <sz val="8"/>
        <rFont val="Calibri"/>
        <family val="2"/>
        <charset val="238"/>
        <scheme val="minor"/>
      </rPr>
      <t>*)</t>
    </r>
    <r>
      <rPr>
        <i/>
        <sz val="8"/>
        <rFont val="Calibri"/>
        <family val="2"/>
        <charset val="238"/>
        <scheme val="minor"/>
      </rPr>
      <t xml:space="preserve"> členěno do kategorií dle instalovaného výkonu provozovny</t>
    </r>
  </si>
  <si>
    <t>Bilanční rozdíl</t>
  </si>
  <si>
    <t>UCED Chomutov s.r.o.</t>
  </si>
  <si>
    <t>1.</t>
  </si>
  <si>
    <t>2.</t>
  </si>
  <si>
    <t>3.</t>
  </si>
  <si>
    <t>Bilance, výroba a spotřeba elektřiny</t>
  </si>
  <si>
    <t>Bilance elektřiny - zdroje</t>
  </si>
  <si>
    <t>Bilance elektřiny - spotřeba</t>
  </si>
  <si>
    <t>4.</t>
  </si>
  <si>
    <t>3.1.</t>
  </si>
  <si>
    <t>3.2.</t>
  </si>
  <si>
    <t>5.</t>
  </si>
  <si>
    <t>Výroba elektřiny podle technologií a paliv</t>
  </si>
  <si>
    <t>4.1.</t>
  </si>
  <si>
    <t>4.2.</t>
  </si>
  <si>
    <t>4.3.</t>
  </si>
  <si>
    <t>4.4.</t>
  </si>
  <si>
    <t>4.5.</t>
  </si>
  <si>
    <t>4.6.</t>
  </si>
  <si>
    <t>6.</t>
  </si>
  <si>
    <t>6.1.</t>
  </si>
  <si>
    <t>6.2.</t>
  </si>
  <si>
    <t>7.</t>
  </si>
  <si>
    <t>6.3.</t>
  </si>
  <si>
    <t>7.1.</t>
  </si>
  <si>
    <t>7.2.</t>
  </si>
  <si>
    <t>7.3.</t>
  </si>
  <si>
    <t>7.4.</t>
  </si>
  <si>
    <t>7.5.</t>
  </si>
  <si>
    <t>7.6.</t>
  </si>
  <si>
    <t>7.7.</t>
  </si>
  <si>
    <t>7.8.</t>
  </si>
  <si>
    <t>7.9.</t>
  </si>
  <si>
    <t>7.10.</t>
  </si>
  <si>
    <t>7.11.</t>
  </si>
  <si>
    <t>7.12.</t>
  </si>
  <si>
    <t>7.13.</t>
  </si>
  <si>
    <t>Výroba a spotřeba elektřiny v jednotlivých krajích ČR</t>
  </si>
  <si>
    <t>7.14.</t>
  </si>
  <si>
    <t>8.</t>
  </si>
  <si>
    <t>Výroba a spotřeba elektřiny v krajích ČR a RDS</t>
  </si>
  <si>
    <t>6.4.</t>
  </si>
  <si>
    <t>6.5.</t>
  </si>
  <si>
    <t>9.</t>
  </si>
  <si>
    <t>9.1.</t>
  </si>
  <si>
    <t>9.2.</t>
  </si>
  <si>
    <t>9.3.</t>
  </si>
  <si>
    <t>10.</t>
  </si>
  <si>
    <t>3.  Bilance, výroba a spotřeba elektřiny</t>
  </si>
  <si>
    <t>3.1.  Bilance elektřiny - zdroje [GWh]</t>
  </si>
  <si>
    <t>3.2.  Bilance elektřiny - spotřeba [GWh]</t>
  </si>
  <si>
    <t>4. Výroba elektřiny podle technologií a paliv</t>
  </si>
  <si>
    <t>5. Instalovaný výkon v ES ČR a rozdělení do jednotlivých krajů v ČR [MW]</t>
  </si>
  <si>
    <t>6. Výroba a spotřeba elektřiny v krajích ČR a RDS</t>
  </si>
  <si>
    <t>6.1. Výroba elektřiny v krajích ČR podle technologie elektráren [MWh]</t>
  </si>
  <si>
    <t>6.2. Spotřeba elektřiny netto v krajích ČR podle kategorie spotřeb [MWh]</t>
  </si>
  <si>
    <t>6.3. Spotřeba elektřiny v krajích ČR podle sektorů národního hospodářství [MWh]</t>
  </si>
  <si>
    <t>6.4. Spotřeba elektřiny netto v jednotlivých soustavách RDS [MWh]</t>
  </si>
  <si>
    <t>6.5. Bilance fyzických toků PS a RDS</t>
  </si>
  <si>
    <t>7.1. Výroba a spotřeba: Hlavní město Praha</t>
  </si>
  <si>
    <t>7. Výroba a spotřeba elektřiny v jednotlivých krajích ČR</t>
  </si>
  <si>
    <t>7.2. Výroba a spotřeba: Jihočeský kraj</t>
  </si>
  <si>
    <t>7.3. Výroba a spotřeba: Jihomoravský kraj</t>
  </si>
  <si>
    <t>7.4. Výroba a spotřeba: Karlovarský kraj</t>
  </si>
  <si>
    <t>7.5. Výroba a spotřeba: Kraj Vysočina</t>
  </si>
  <si>
    <t>7.6. Výroba a spotřeba: Královéhradecký kraj</t>
  </si>
  <si>
    <t>7.7. Výroba a spotřeba: Liberecký kraj</t>
  </si>
  <si>
    <t>7.8. Výroba a spotřeba: Moravskoslezský kraj</t>
  </si>
  <si>
    <t>7.9. Výroba a spotřeba: Olomoucký kraj</t>
  </si>
  <si>
    <t>7.10. Výroba a spotřeba: Pardubický kraj</t>
  </si>
  <si>
    <t>7.11. Výroba a spotřeba: Plzeňský kraj</t>
  </si>
  <si>
    <t>7.12. Výroba a spotřeba: Středočeský kraj</t>
  </si>
  <si>
    <t>7.13. Výroba a spotřeba: Ústecký kraj</t>
  </si>
  <si>
    <t>7.14. Výroba a spotřeba: Zlínský kraj</t>
  </si>
  <si>
    <t>8. Přeshraniční fyzické toky [GWh]</t>
  </si>
  <si>
    <t>10. Doplňující grafy</t>
  </si>
  <si>
    <t xml:space="preserve">Zatížení brutto </t>
  </si>
  <si>
    <t>Zatížení brutto</t>
  </si>
  <si>
    <t>Úvod</t>
  </si>
  <si>
    <t>Komentář</t>
  </si>
  <si>
    <t>Vodní a přečerpávací vodní elektrárny</t>
  </si>
  <si>
    <t>Kombinovaná výroba elektřiny a tepla</t>
  </si>
  <si>
    <r>
      <t>Přeshraniční saldo</t>
    </r>
    <r>
      <rPr>
        <sz val="11"/>
        <rFont val="Calibri"/>
        <family val="2"/>
        <charset val="238"/>
        <scheme val="minor"/>
      </rPr>
      <t xml:space="preserve"> =</t>
    </r>
  </si>
  <si>
    <r>
      <t>Technologická vlastní spotřeba elektřiny na výrobu elektřiny (TVS</t>
    </r>
    <r>
      <rPr>
        <b/>
        <vertAlign val="subscript"/>
        <sz val="11"/>
        <rFont val="Calibri"/>
        <family val="2"/>
        <charset val="238"/>
        <scheme val="minor"/>
      </rPr>
      <t>e</t>
    </r>
    <r>
      <rPr>
        <b/>
        <sz val="11"/>
        <rFont val="Calibri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</si>
  <si>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Calibri"/>
        <family val="2"/>
        <charset val="238"/>
        <scheme val="minor"/>
      </rPr>
      <t>t</t>
    </r>
    <r>
      <rPr>
        <b/>
        <sz val="11"/>
        <rFont val="Calibri"/>
        <family val="2"/>
        <charset val="238"/>
        <scheme val="minor"/>
      </rPr>
      <t>) =</t>
    </r>
  </si>
  <si>
    <r>
      <t>Tuzemská brutto spotřeba (TBS)</t>
    </r>
    <r>
      <rPr>
        <sz val="11"/>
        <rFont val="Calibri"/>
        <family val="2"/>
        <charset val="238"/>
        <scheme val="minor"/>
      </rPr>
      <t xml:space="preserve"> =</t>
    </r>
  </si>
  <si>
    <r>
      <t>Tuzemská netto spotřeba (TNS)</t>
    </r>
    <r>
      <rPr>
        <sz val="11"/>
        <rFont val="Calibri"/>
        <family val="2"/>
        <charset val="238"/>
        <scheme val="minor"/>
      </rPr>
      <t xml:space="preserve"> =</t>
    </r>
  </si>
  <si>
    <r>
      <t xml:space="preserve">Spotřeba elektřiny v ČR </t>
    </r>
    <r>
      <rPr>
        <sz val="11"/>
        <rFont val="Calibri"/>
        <family val="2"/>
        <charset val="238"/>
        <scheme val="minor"/>
      </rPr>
      <t>=</t>
    </r>
  </si>
  <si>
    <r>
      <t>Výroba elektřiny netto</t>
    </r>
    <r>
      <rPr>
        <sz val="11"/>
        <rFont val="Calibri"/>
        <family val="2"/>
        <charset val="238"/>
        <scheme val="minor"/>
      </rPr>
      <t xml:space="preserve"> =</t>
    </r>
  </si>
  <si>
    <r>
      <t>Obdoba viz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</si>
  <si>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</si>
  <si>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</si>
  <si>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Calibri"/>
        <family val="2"/>
        <charset val="238"/>
        <scheme val="minor"/>
      </rPr>
      <t>t</t>
    </r>
    <r>
      <rPr>
        <sz val="11"/>
        <rFont val="Calibri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</si>
  <si>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Calibri"/>
        <family val="2"/>
        <charset val="238"/>
        <scheme val="minor"/>
      </rPr>
      <t>e</t>
    </r>
    <r>
      <rPr>
        <sz val="11"/>
        <rFont val="Calibri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</si>
  <si>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</si>
  <si>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2. Komentář</t>
  </si>
  <si>
    <r>
      <t>Zatížení (bez TVS</t>
    </r>
    <r>
      <rPr>
        <b/>
        <vertAlign val="subscript"/>
        <sz val="9"/>
        <rFont val="Calibri"/>
        <family val="2"/>
        <charset val="238"/>
        <scheme val="minor"/>
      </rPr>
      <t>e</t>
    </r>
    <r>
      <rPr>
        <b/>
        <sz val="9"/>
        <rFont val="Calibri"/>
        <family val="2"/>
        <charset val="238"/>
        <scheme val="minor"/>
      </rPr>
      <t>)</t>
    </r>
  </si>
  <si>
    <t>Spotřeba brutto</t>
  </si>
  <si>
    <t>Přeshraniční saldo</t>
  </si>
  <si>
    <t>+</t>
  </si>
  <si>
    <t>-</t>
  </si>
  <si>
    <t>Struktura pokrytí denního maxima zatížení</t>
  </si>
  <si>
    <t>[%]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</si>
  <si>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</si>
  <si>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</si>
  <si>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</si>
  <si>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</si>
  <si>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</si>
  <si>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</si>
  <si>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</si>
  <si>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</si>
  <si>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</si>
  <si>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t>9.4.</t>
  </si>
  <si>
    <t>9.5.</t>
  </si>
  <si>
    <t>9.6.</t>
  </si>
  <si>
    <t>9.7.</t>
  </si>
  <si>
    <r>
      <t>*)</t>
    </r>
    <r>
      <rPr>
        <i/>
        <sz val="8"/>
        <rFont val="Calibri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</si>
  <si>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</si>
  <si>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4.1.  Jaderné a parní elektrárny</t>
  </si>
  <si>
    <t>4.2.  Paroplynové a plynové a spalovací elektrárny</t>
  </si>
  <si>
    <t>4.5. Výroba z biomasy a bioplynu</t>
  </si>
  <si>
    <t>4.4. Fotovoltaické a větrné elektrárny</t>
  </si>
  <si>
    <t>4.6. Kombinovaná výroba elektřiny a tepla</t>
  </si>
  <si>
    <t>4.3. Vodní a přečerpávací vodní elektrárny</t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</si>
  <si>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</si>
  <si>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</si>
  <si>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</si>
  <si>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</si>
  <si>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</si>
  <si>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</si>
  <si>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</si>
  <si>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</si>
  <si>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Calibri"/>
        <family val="2"/>
        <charset val="238"/>
        <scheme val="minor"/>
      </rPr>
      <t>*)</t>
    </r>
  </si>
  <si>
    <t>Měsíční maxima a minima zatížení brutto ES ČR</t>
  </si>
  <si>
    <t>9.1. Měsíční maxima a minima zatížení brutto ES ČR</t>
  </si>
  <si>
    <t>9.2. Denní maxima a minima zatížení brutto ES ČR</t>
  </si>
  <si>
    <t>9.8.</t>
  </si>
  <si>
    <t>Denní maxima a minima zatížení brutto ES ČR</t>
  </si>
  <si>
    <t>9. Maxima a minima zatížení</t>
  </si>
  <si>
    <t>Maxima a minima zatížení</t>
  </si>
  <si>
    <t>ČEZ Distribuce, a. s.</t>
  </si>
  <si>
    <t>Odpovídají skutečnému zapojení zdrojů v PS a DS, nejedná se tedy o součet výkonů z vydaných licencí na příslušnou kategorii výroby elektřiny.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</si>
  <si>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písm. u) zákona č. 165/2012 Sb., o podporovaných zdrojích energie a o změně některých zákonů, ve znění pozdějších předpisů.</t>
  </si>
  <si>
    <t>Energetický regulační úřad (ERÚ) zveřejňuje Čtvrtletní zprávu o provozu elektrizační soustavy ČR za III. čtvrtletí roku 2020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Detaily týkající se metodiky vykazování údajů pro statistiku ERÚ jsou uvedeny ve výkladovém stanovisku ERÚ k metodice vyplňování výkazů podle statistické vyhlášky pro oblast elektroenergetiky a teplárenství č. 8/2018 ze dne 14. září 2018. Výkladové stanovisko a aktuální výkazy jsou zveřejněny na internetových stránkách ERÚ.
Veškerá data vycházejí z podkladů od licencovaných subjektů: výrobců elektřiny, provozovatelů distribučních soustav a přenosové soustavy a operátora trhu. Zdroje dat jsou uvedeny u jednotlivých tabulek ve zprávě.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 Ve čtvrtletních zprávách nejsou zahrnuty údaje týkající se výroby elektřiny z obnovitelných zdrojů od výrobců, kteří nepředali OTE, a.s., údaje za sledované období ke dni zpracování zprávy. Zjištěné a opravené chyby v obdržených datech, zpětné korekce výkazů a doplněné údaje od OTE, a.s., jsou průběžně promítány do statistiky a projeví se vždy v dalších zveřejněných zprávách, případně v roční zprávě o provozu ES ČR za rok 2020, kterou ERÚ předpokládá zveřejnit do konce května roku 2021.
Případné dotazy či připomínky zasílejte na emailovou adresu elektro.statistika@eru.cz.</t>
  </si>
  <si>
    <t>III. čtvrtletí 2020</t>
  </si>
  <si>
    <r>
      <rPr>
        <b/>
        <sz val="12"/>
        <rFont val="Calibri"/>
        <family val="2"/>
        <charset val="238"/>
        <scheme val="minor"/>
      </rPr>
      <t>Výroba elektřiny brutto</t>
    </r>
    <r>
      <rPr>
        <sz val="12"/>
        <rFont val="Calibri"/>
        <family val="2"/>
        <charset val="238"/>
        <scheme val="minor"/>
      </rPr>
      <t xml:space="preserve"> za III. čtvrtletí roku 2020 klesla oproti stejnému období předchozího roku o 1,4 %. Celkem bylo vyrobeno </t>
    </r>
    <r>
      <rPr>
        <b/>
        <sz val="12"/>
        <rFont val="Calibri"/>
        <family val="2"/>
        <charset val="238"/>
        <scheme val="minor"/>
      </rPr>
      <t>19 TWh</t>
    </r>
    <r>
      <rPr>
        <sz val="12"/>
        <rFont val="Calibri"/>
        <family val="2"/>
        <charset val="238"/>
        <scheme val="minor"/>
      </rPr>
      <t xml:space="preserve"> elektřiny brutto, to je o 0,3 TWh méně než ve III. čtvrtletí roku 2019 (údaje za III. čtvrtletí roku 2019 z roční zprávy o provozu ES ČR 2019). K poklesu došlo jen v měsíci září, v červenci a srpnu oproti roku 2019 výroba elektřiny brutto stoupla. Největší meziroční absolutní změnu výroby elektřiny zaznamenaly parní elektrárny, a to pokles o 1,8 TWh, tj. o 19,9 %. Klesla rovněž celková výroba u paroplynových elektráren, o 13,1 %. Zde však poklesla výroba jen v měsíci září, oproti roku 2019 o 0,4 TWh. Méně vyrobily také fotovoltaické elektrárny o 0,7 %.  Naproti tomu jaderné elektrárny vyrobily o 1,4 TWh více, což činí nárůst o 21,4 %. Vzrostla také výroba u vodních elektráren o 92,4 %, zde došlo u malých vodních elektráren k nárůstu o 100 %, u velkých vodních elektráren pak o 86,1 %. Více vyrobily plynové a spalovací elektrárny o 4,3 %, přečerpávací elektrárny o 6,5 % a větrné elektrárny o 3,7 %.
Meziroční pokles instalovaného výkonu parních elektráren o 8 %, tj. 881 MW, byl způsoben zejména odstavením zdrojů v Ústeckém, Moravskoslezském a Královéhradeckém kraji. Meziroční nárůst instalovaného výkonu plynových a spalovacích elektráren o 2,8 % byl způsoben především spuštěním zdrojů v Olomouckém kraji, Kraji Vysočina a Jihomoravském kraji.
V měsíci září došlo u paroplynových elektráren k ukončení využívání paliva – ostatní plyny – energoplyn. Ke změně došlo v důsledku přechodu provozovny v Karlovarském kraji z energoplynu na zemní plyn.
</t>
    </r>
    <r>
      <rPr>
        <b/>
        <sz val="12"/>
        <rFont val="Calibri"/>
        <family val="2"/>
        <charset val="238"/>
        <scheme val="minor"/>
      </rPr>
      <t>Tuzemská brutto spotřeba</t>
    </r>
    <r>
      <rPr>
        <sz val="12"/>
        <rFont val="Calibri"/>
        <family val="2"/>
        <charset val="238"/>
        <scheme val="minor"/>
      </rPr>
      <t xml:space="preserve"> za III. čtvrtletí roku 2020 byla </t>
    </r>
    <r>
      <rPr>
        <b/>
        <sz val="12"/>
        <rFont val="Calibri"/>
        <family val="2"/>
        <charset val="238"/>
        <scheme val="minor"/>
      </rPr>
      <t>16,2 TWh</t>
    </r>
    <r>
      <rPr>
        <sz val="12"/>
        <rFont val="Calibri"/>
        <family val="2"/>
        <charset val="238"/>
        <scheme val="minor"/>
      </rPr>
      <t>, tj. meziroční pokles o 3,6 %. Nejvíce klesla v srpnu, o 4,4 %, v červenci klesla o 3,7 % a v září pak o 2,7 %. Spotřeba elektřiny meziročně neklesla pouze v Kraji Vysočina, kde byl zaznamenán nárůst o 3,6 %. Ve všech ostatních krajích spotřeba elektřiny klesla, nejvíce v Karlovarském kraji o 5,6 % a ve Středočeském kraji o 5,2 %. Spotřeba elektřiny domácností naproti tomu meziročně stoupla o 4,6 %, a to ve všech krajích, nejvíce pak v Praze o 8,1 % a ve Středočeském kraji o 5,7 %. Nejvíce klesla spotřeba velkoodběru z vvn o 9,6 %, dále klesla spotřeba velkoodběru z vn o 5 %.
Z vyhodnocení salda, které dosáhlo hodnoty -2,8 TWh ve III. čtvrtletí roku 2020, je zřejmé, že trvá převaha exportu nad importem. Meziročně se záporné saldo zvýšilo o 0,2 TWh (9,6 %). Na tuto meziroční změnu měl především vliv pokles importu elektřiny o 0,3 TWh (- 10,9 %).
Maximum zatížení brutto v daném čtvrtletí představovalo 9 497 MW a bylo dosaženo dne 30. 9. v 9:00 hod. Minimum zatížení brutto představovalo 4 654 MW a bylo dosaženo dne 5. 7. v 5:00 hod.</t>
    </r>
  </si>
  <si>
    <t>9:00</t>
  </si>
  <si>
    <t>13:00</t>
  </si>
  <si>
    <t>12:00</t>
  </si>
  <si>
    <t>10:00</t>
  </si>
  <si>
    <t>11:00</t>
  </si>
  <si>
    <t>:00</t>
  </si>
  <si>
    <t>3:00</t>
  </si>
  <si>
    <t>1:00</t>
  </si>
  <si>
    <t>6:00</t>
  </si>
  <si>
    <t>5:00</t>
  </si>
  <si>
    <t>9.3.  Den maxima zatížení ES ČR za měsíc červenec: 2. 7. 2020</t>
  </si>
  <si>
    <t>9.4.  Den maxima zatížení ES ČR za měsíc srpen: 19. 8. 2020</t>
  </si>
  <si>
    <t>9.5.  Den maxima zatížení ES ČR za měsíc září: 30. 9. 2020</t>
  </si>
  <si>
    <t>9.6.  Den minima zatížení ES ČR za měsíc červenec: 5. 7. 2020</t>
  </si>
  <si>
    <t>9.7.  Den minima zatížení ES ČR za měsíc srpen: 2. 8. 2020</t>
  </si>
  <si>
    <t>9.8.  Den minima zatížení ES ČR za měsíc září: 6. 9.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</si>
</sst>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</numFmts>
  <fonts count="74" x14ac:knownFonts="1">
    <font>
      <sz val="10"/>
      <name val="Arial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b/>
      <sz val="9"/>
      <color theme="5"/>
      <name val="Calibri"/>
      <family val="2"/>
      <charset val="238"/>
      <scheme val="minor"/>
    </font>
    <font>
      <b/>
      <sz val="9"/>
      <color theme="6" tint="-0.249977111117893"/>
      <name val="Calibri"/>
      <family val="2"/>
      <charset val="238"/>
      <scheme val="minor"/>
    </font>
    <font>
      <b/>
      <sz val="9"/>
      <color indexed="8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i/>
      <sz val="8"/>
      <color theme="0"/>
      <name val="Calibri"/>
      <family val="2"/>
      <charset val="238"/>
      <scheme val="minor"/>
    </font>
    <font>
      <b/>
      <sz val="9"/>
      <color theme="3"/>
      <name val="Calibri"/>
      <family val="2"/>
      <charset val="238"/>
      <scheme val="minor"/>
    </font>
    <font>
      <sz val="10"/>
      <color theme="3"/>
      <name val="Calibri"/>
      <family val="2"/>
      <charset val="238"/>
      <scheme val="minor"/>
    </font>
    <font>
      <sz val="10"/>
      <color rgb="FF005DA2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theme="3"/>
      <name val="Calibri"/>
      <family val="2"/>
      <charset val="238"/>
      <scheme val="minor"/>
    </font>
    <font>
      <sz val="10"/>
      <color theme="4"/>
      <name val="Calibri"/>
      <family val="2"/>
      <charset val="238"/>
      <scheme val="minor"/>
    </font>
    <font>
      <b/>
      <sz val="14"/>
      <color theme="2" tint="-0.499984740745262"/>
      <name val="Calibri"/>
      <family val="2"/>
      <charset val="238"/>
      <scheme val="minor"/>
    </font>
    <font>
      <b/>
      <sz val="10"/>
      <color theme="2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1"/>
      <color theme="3" tint="0.39997558519241921"/>
      <name val="Calibri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Calibri"/>
      <family val="2"/>
      <charset val="238"/>
      <scheme val="minor"/>
    </font>
    <font>
      <i/>
      <vertAlign val="superscript"/>
      <sz val="8"/>
      <name val="Calibri"/>
      <family val="2"/>
      <charset val="238"/>
      <scheme val="minor"/>
    </font>
    <font>
      <b/>
      <vertAlign val="superscript"/>
      <sz val="9"/>
      <name val="Calibri"/>
      <family val="2"/>
      <charset val="238"/>
      <scheme val="minor"/>
    </font>
    <font>
      <vertAlign val="subscript"/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b/>
      <sz val="9"/>
      <name val="Calibri"/>
      <family val="2"/>
      <charset val="238"/>
    </font>
    <font>
      <b/>
      <sz val="9"/>
      <color theme="2" tint="-0.499984740745262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vertAlign val="subscript"/>
      <sz val="9"/>
      <name val="Calibri"/>
      <family val="2"/>
      <charset val="238"/>
    </font>
    <font>
      <b/>
      <sz val="10"/>
      <color rgb="FF005DA2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9"/>
      <color theme="2"/>
      <name val="Calibri"/>
      <family val="2"/>
      <charset val="238"/>
      <scheme val="minor"/>
    </font>
    <font>
      <sz val="9"/>
      <color theme="2"/>
      <name val="Calibri"/>
      <family val="2"/>
      <charset val="238"/>
      <scheme val="minor"/>
    </font>
    <font>
      <strike/>
      <sz val="11"/>
      <name val="Calibri"/>
      <family val="2"/>
      <charset val="238"/>
      <scheme val="minor"/>
    </font>
    <font>
      <b/>
      <vertAlign val="subscript"/>
      <sz val="11"/>
      <name val="Calibri"/>
      <family val="2"/>
      <charset val="238"/>
      <scheme val="minor"/>
    </font>
    <font>
      <vertAlign val="subscript"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color theme="2" tint="-0.499984740745262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</fonts>
  <fills count="2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249977111117893"/>
        <bgColor rgb="FF000000"/>
      </patternFill>
    </fill>
    <fill>
      <patternFill patternType="solid">
        <fgColor theme="2"/>
        <bgColor rgb="FF000000"/>
      </patternFill>
    </fill>
  </fills>
  <borders count="3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hair">
        <color auto="1"/>
      </top>
      <bottom style="hair">
        <color auto="1"/>
      </bottom>
      <diagonal/>
    </border>
    <border>
      <left style="thin">
        <color theme="0" tint="-0.2499465926084170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thick">
        <color theme="0"/>
      </right>
      <top style="hair">
        <color auto="1"/>
      </top>
      <bottom style="hair">
        <color auto="1"/>
      </bottom>
      <diagonal/>
    </border>
    <border>
      <left style="medium">
        <color theme="2" tint="-0.499984740745262"/>
      </left>
      <right style="thick">
        <color theme="0"/>
      </right>
      <top style="hair">
        <color auto="1"/>
      </top>
      <bottom style="hair">
        <color auto="1"/>
      </bottom>
      <diagonal/>
    </border>
    <border>
      <left style="thick">
        <color theme="0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hair">
        <color auto="1"/>
      </bottom>
      <diagonal/>
    </border>
    <border>
      <left/>
      <right style="hair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thick">
        <color theme="0"/>
      </right>
      <top style="hair">
        <color auto="1"/>
      </top>
      <bottom/>
      <diagonal/>
    </border>
    <border>
      <left style="thick">
        <color theme="0"/>
      </left>
      <right style="hair">
        <color auto="1"/>
      </right>
      <top style="hair">
        <color auto="1"/>
      </top>
      <bottom/>
      <diagonal/>
    </border>
    <border>
      <left/>
      <right style="thick">
        <color theme="0"/>
      </right>
      <top style="hair">
        <color auto="1"/>
      </top>
      <bottom/>
      <diagonal/>
    </border>
    <border>
      <left style="thick">
        <color theme="0"/>
      </left>
      <right/>
      <top style="hair">
        <color auto="1"/>
      </top>
      <bottom/>
      <diagonal/>
    </border>
    <border>
      <left/>
      <right style="medium">
        <color theme="0"/>
      </right>
      <top style="hair">
        <color auto="1"/>
      </top>
      <bottom style="hair">
        <color auto="1"/>
      </bottom>
      <diagonal/>
    </border>
  </borders>
  <cellStyleXfs count="45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3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3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1" applyNumberFormat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7" borderId="0" applyNumberFormat="0" applyBorder="0" applyAlignment="0" applyProtection="0"/>
    <xf numFmtId="0" fontId="2" fillId="4" borderId="5" applyNumberFormat="0" applyFont="0" applyAlignment="0" applyProtection="0"/>
    <xf numFmtId="0" fontId="12" fillId="0" borderId="6" applyNumberFormat="0" applyFill="0" applyAlignment="0" applyProtection="0"/>
    <xf numFmtId="0" fontId="13" fillId="6" borderId="0" applyNumberFormat="0" applyBorder="0" applyAlignment="0" applyProtection="0"/>
    <xf numFmtId="0" fontId="12" fillId="0" borderId="0" applyNumberFormat="0" applyFill="0" applyBorder="0" applyAlignment="0" applyProtection="0"/>
    <xf numFmtId="0" fontId="14" fillId="7" borderId="7" applyNumberFormat="0" applyAlignment="0" applyProtection="0"/>
    <xf numFmtId="0" fontId="15" fillId="13" borderId="7" applyNumberFormat="0" applyAlignment="0" applyProtection="0"/>
    <xf numFmtId="0" fontId="16" fillId="13" borderId="8" applyNumberFormat="0" applyAlignment="0" applyProtection="0"/>
    <xf numFmtId="0" fontId="17" fillId="0" borderId="0" applyNumberFormat="0" applyFill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526">
    <xf numFmtId="0" fontId="0" fillId="0" borderId="0" xfId="0"/>
    <xf numFmtId="0" fontId="19" fillId="0" borderId="0" xfId="0" applyFont="1"/>
    <xf numFmtId="0" fontId="20" fillId="0" borderId="0" xfId="0" applyFont="1"/>
    <xf numFmtId="0" fontId="20" fillId="18" borderId="0" xfId="0" applyFont="1" applyFill="1" applyBorder="1"/>
    <xf numFmtId="0" fontId="23" fillId="18" borderId="0" xfId="0" applyFont="1" applyFill="1" applyBorder="1"/>
    <xf numFmtId="0" fontId="24" fillId="18" borderId="0" xfId="0" applyFont="1" applyFill="1" applyBorder="1"/>
    <xf numFmtId="0" fontId="22" fillId="18" borderId="0" xfId="0" applyFont="1" applyFill="1" applyBorder="1"/>
    <xf numFmtId="164" fontId="22" fillId="18" borderId="0" xfId="0" applyNumberFormat="1" applyFont="1" applyFill="1" applyBorder="1"/>
    <xf numFmtId="0" fontId="27" fillId="18" borderId="0" xfId="0" applyFont="1" applyFill="1" applyBorder="1" applyAlignment="1">
      <alignment horizontal="right" vertical="top"/>
    </xf>
    <xf numFmtId="0" fontId="22" fillId="0" borderId="0" xfId="0" applyFont="1"/>
    <xf numFmtId="164" fontId="24" fillId="0" borderId="0" xfId="0" applyNumberFormat="1" applyFont="1" applyFill="1" applyBorder="1"/>
    <xf numFmtId="0" fontId="22" fillId="0" borderId="0" xfId="0" applyFont="1" applyFill="1" applyBorder="1"/>
    <xf numFmtId="0" fontId="20" fillId="0" borderId="0" xfId="0" applyFont="1" applyFill="1" applyBorder="1"/>
    <xf numFmtId="49" fontId="24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right" vertical="top"/>
    </xf>
    <xf numFmtId="0" fontId="23" fillId="0" borderId="0" xfId="0" applyFont="1" applyFill="1" applyBorder="1"/>
    <xf numFmtId="0" fontId="28" fillId="0" borderId="0" xfId="0" applyFont="1" applyFill="1" applyBorder="1" applyAlignment="1">
      <alignment horizontal="right" vertical="top"/>
    </xf>
    <xf numFmtId="0" fontId="23" fillId="0" borderId="0" xfId="0" applyFont="1"/>
    <xf numFmtId="0" fontId="22" fillId="0" borderId="0" xfId="0" applyFont="1" applyFill="1" applyBorder="1" applyAlignment="1">
      <alignment vertical="center"/>
    </xf>
    <xf numFmtId="0" fontId="24" fillId="0" borderId="0" xfId="0" applyFont="1" applyFill="1" applyBorder="1" applyAlignment="1"/>
    <xf numFmtId="0" fontId="24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4" fontId="22" fillId="0" borderId="0" xfId="0" applyNumberFormat="1" applyFont="1" applyFill="1" applyBorder="1"/>
    <xf numFmtId="0" fontId="24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vertical="center"/>
    </xf>
    <xf numFmtId="0" fontId="26" fillId="0" borderId="0" xfId="0" applyFont="1" applyFill="1" applyBorder="1"/>
    <xf numFmtId="49" fontId="34" fillId="0" borderId="0" xfId="0" applyNumberFormat="1" applyFont="1" applyFill="1" applyBorder="1" applyAlignment="1">
      <alignment horizontal="center" vertical="center"/>
    </xf>
    <xf numFmtId="3" fontId="35" fillId="0" borderId="0" xfId="0" applyNumberFormat="1" applyFont="1" applyFill="1" applyBorder="1" applyAlignment="1">
      <alignment horizontal="center"/>
    </xf>
    <xf numFmtId="49" fontId="35" fillId="0" borderId="0" xfId="0" applyNumberFormat="1" applyFont="1" applyFill="1" applyBorder="1" applyAlignment="1">
      <alignment horizontal="center"/>
    </xf>
    <xf numFmtId="0" fontId="30" fillId="0" borderId="0" xfId="0" applyFont="1" applyFill="1" applyBorder="1"/>
    <xf numFmtId="0" fontId="26" fillId="0" borderId="0" xfId="0" applyFont="1" applyFill="1" applyBorder="1" applyAlignment="1">
      <alignment horizontal="right" vertical="center"/>
    </xf>
    <xf numFmtId="9" fontId="26" fillId="0" borderId="0" xfId="41" applyFont="1" applyFill="1" applyBorder="1"/>
    <xf numFmtId="0" fontId="37" fillId="0" borderId="0" xfId="0" applyFont="1" applyAlignment="1">
      <alignment horizontal="center" vertical="center"/>
    </xf>
    <xf numFmtId="0" fontId="22" fillId="0" borderId="0" xfId="0" applyFont="1" applyAlignment="1">
      <alignment horizontal="right"/>
    </xf>
    <xf numFmtId="0" fontId="37" fillId="0" borderId="0" xfId="0" applyFont="1" applyAlignment="1">
      <alignment horizontal="right" vertical="center"/>
    </xf>
    <xf numFmtId="0" fontId="19" fillId="0" borderId="0" xfId="0" applyFont="1" applyAlignment="1"/>
    <xf numFmtId="0" fontId="22" fillId="0" borderId="0" xfId="0" applyFont="1" applyAlignment="1"/>
    <xf numFmtId="0" fontId="40" fillId="18" borderId="0" xfId="0" applyFont="1" applyFill="1" applyBorder="1"/>
    <xf numFmtId="164" fontId="40" fillId="18" borderId="0" xfId="0" applyNumberFormat="1" applyFont="1" applyFill="1" applyBorder="1"/>
    <xf numFmtId="0" fontId="22" fillId="18" borderId="0" xfId="0" applyFont="1" applyFill="1" applyBorder="1" applyAlignment="1"/>
    <xf numFmtId="165" fontId="22" fillId="18" borderId="0" xfId="0" applyNumberFormat="1" applyFont="1" applyFill="1" applyBorder="1" applyAlignment="1">
      <alignment horizontal="right"/>
    </xf>
    <xf numFmtId="0" fontId="18" fillId="0" borderId="0" xfId="0" applyFont="1"/>
    <xf numFmtId="164" fontId="22" fillId="0" borderId="0" xfId="0" applyNumberFormat="1" applyFont="1"/>
    <xf numFmtId="0" fontId="49" fillId="0" borderId="0" xfId="0" applyFont="1"/>
    <xf numFmtId="0" fontId="47" fillId="0" borderId="0" xfId="0" applyFont="1"/>
    <xf numFmtId="0" fontId="46" fillId="0" borderId="0" xfId="0" applyFont="1" applyAlignment="1"/>
    <xf numFmtId="49" fontId="50" fillId="0" borderId="0" xfId="0" applyNumberFormat="1" applyFont="1" applyAlignment="1">
      <alignment vertical="center"/>
    </xf>
    <xf numFmtId="0" fontId="47" fillId="0" borderId="0" xfId="0" applyFont="1" applyBorder="1"/>
    <xf numFmtId="0" fontId="47" fillId="18" borderId="0" xfId="0" applyFont="1" applyFill="1" applyBorder="1"/>
    <xf numFmtId="0" fontId="48" fillId="18" borderId="0" xfId="0" applyFont="1" applyFill="1" applyBorder="1"/>
    <xf numFmtId="0" fontId="51" fillId="0" borderId="0" xfId="0" applyFont="1"/>
    <xf numFmtId="0" fontId="44" fillId="0" borderId="0" xfId="0" applyFont="1" applyFill="1" applyBorder="1"/>
    <xf numFmtId="0" fontId="20" fillId="0" borderId="0" xfId="0" applyFont="1" applyAlignment="1">
      <alignment horizontal="right"/>
    </xf>
    <xf numFmtId="0" fontId="27" fillId="18" borderId="0" xfId="0" applyFont="1" applyFill="1" applyBorder="1" applyAlignment="1">
      <alignment vertical="top"/>
    </xf>
    <xf numFmtId="164" fontId="22" fillId="0" borderId="0" xfId="0" applyNumberFormat="1" applyFont="1" applyBorder="1"/>
    <xf numFmtId="0" fontId="47" fillId="0" borderId="0" xfId="0" applyFont="1" applyAlignment="1">
      <alignment vertical="top"/>
    </xf>
    <xf numFmtId="0" fontId="20" fillId="18" borderId="0" xfId="0" applyNumberFormat="1" applyFont="1" applyFill="1" applyBorder="1"/>
    <xf numFmtId="0" fontId="22" fillId="18" borderId="0" xfId="0" applyFont="1" applyFill="1" applyBorder="1"/>
    <xf numFmtId="0" fontId="41" fillId="0" borderId="0" xfId="0" applyFont="1" applyFill="1" applyBorder="1"/>
    <xf numFmtId="0" fontId="26" fillId="18" borderId="0" xfId="0" applyFont="1" applyFill="1" applyBorder="1"/>
    <xf numFmtId="49" fontId="26" fillId="18" borderId="0" xfId="0" applyNumberFormat="1" applyFont="1" applyFill="1" applyBorder="1"/>
    <xf numFmtId="49" fontId="45" fillId="18" borderId="0" xfId="0" applyNumberFormat="1" applyFont="1" applyFill="1" applyBorder="1" applyAlignment="1">
      <alignment horizontal="right"/>
    </xf>
    <xf numFmtId="0" fontId="22" fillId="0" borderId="0" xfId="0" applyFont="1" applyFill="1" applyBorder="1" applyAlignment="1">
      <alignment horizontal="left" vertical="center" indent="1"/>
    </xf>
    <xf numFmtId="0" fontId="22" fillId="18" borderId="0" xfId="0" applyFont="1" applyFill="1"/>
    <xf numFmtId="49" fontId="30" fillId="18" borderId="0" xfId="0" applyNumberFormat="1" applyFont="1" applyFill="1" applyBorder="1" applyAlignment="1">
      <alignment horizontal="right"/>
    </xf>
    <xf numFmtId="0" fontId="24" fillId="18" borderId="0" xfId="0" applyFont="1" applyFill="1" applyBorder="1" applyAlignment="1">
      <alignment vertical="center"/>
    </xf>
    <xf numFmtId="0" fontId="22" fillId="18" borderId="0" xfId="0" applyFont="1" applyFill="1" applyBorder="1" applyAlignment="1">
      <alignment horizontal="center"/>
    </xf>
    <xf numFmtId="0" fontId="22" fillId="0" borderId="0" xfId="0" applyNumberFormat="1" applyFont="1" applyFill="1" applyBorder="1" applyAlignment="1"/>
    <xf numFmtId="166" fontId="22" fillId="0" borderId="0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wrapText="1"/>
    </xf>
    <xf numFmtId="164" fontId="26" fillId="0" borderId="0" xfId="0" applyNumberFormat="1" applyFont="1" applyFill="1" applyBorder="1"/>
    <xf numFmtId="0" fontId="27" fillId="18" borderId="0" xfId="0" applyFont="1" applyFill="1" applyBorder="1" applyAlignment="1"/>
    <xf numFmtId="0" fontId="27" fillId="0" borderId="0" xfId="0" applyFont="1" applyAlignment="1"/>
    <xf numFmtId="0" fontId="24" fillId="0" borderId="0" xfId="0" applyFont="1" applyFill="1" applyBorder="1" applyAlignment="1">
      <alignment horizontal="center"/>
    </xf>
    <xf numFmtId="170" fontId="22" fillId="0" borderId="0" xfId="0" applyNumberFormat="1" applyFont="1" applyBorder="1"/>
    <xf numFmtId="0" fontId="27" fillId="0" borderId="0" xfId="0" applyFont="1" applyAlignment="1">
      <alignment horizontal="right"/>
    </xf>
    <xf numFmtId="164" fontId="26" fillId="0" borderId="0" xfId="0" applyNumberFormat="1" applyFont="1"/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171" fontId="22" fillId="0" borderId="0" xfId="41" applyNumberFormat="1" applyFont="1" applyFill="1" applyBorder="1"/>
    <xf numFmtId="171" fontId="22" fillId="0" borderId="0" xfId="0" applyNumberFormat="1" applyFont="1" applyFill="1" applyBorder="1"/>
    <xf numFmtId="0" fontId="26" fillId="0" borderId="0" xfId="41" applyNumberFormat="1" applyFont="1" applyFill="1" applyBorder="1"/>
    <xf numFmtId="0" fontId="36" fillId="0" borderId="0" xfId="0" applyFont="1" applyAlignment="1">
      <alignment horizontal="right"/>
    </xf>
    <xf numFmtId="170" fontId="26" fillId="0" borderId="0" xfId="0" applyNumberFormat="1" applyFont="1" applyBorder="1"/>
    <xf numFmtId="0" fontId="25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164" fontId="25" fillId="0" borderId="0" xfId="0" applyNumberFormat="1" applyFont="1" applyFill="1" applyBorder="1" applyAlignment="1">
      <alignment horizontal="center"/>
    </xf>
    <xf numFmtId="164" fontId="25" fillId="0" borderId="0" xfId="0" applyNumberFormat="1" applyFont="1" applyFill="1" applyBorder="1"/>
    <xf numFmtId="0" fontId="24" fillId="0" borderId="0" xfId="0" applyFont="1" applyFill="1" applyBorder="1" applyAlignment="1">
      <alignment horizontal="center"/>
    </xf>
    <xf numFmtId="171" fontId="26" fillId="0" borderId="0" xfId="41" applyNumberFormat="1" applyFont="1"/>
    <xf numFmtId="171" fontId="26" fillId="0" borderId="0" xfId="41" applyNumberFormat="1" applyFont="1" applyBorder="1"/>
    <xf numFmtId="0" fontId="26" fillId="0" borderId="0" xfId="0" applyFont="1"/>
    <xf numFmtId="171" fontId="26" fillId="0" borderId="0" xfId="0" applyNumberFormat="1" applyFont="1"/>
    <xf numFmtId="0" fontId="22" fillId="0" borderId="0" xfId="0" applyFont="1" applyFill="1" applyBorder="1" applyAlignment="1">
      <alignment vertical="center" wrapText="1"/>
    </xf>
    <xf numFmtId="0" fontId="26" fillId="0" borderId="0" xfId="41" applyNumberFormat="1" applyFont="1" applyFill="1" applyBorder="1" applyAlignment="1"/>
    <xf numFmtId="0" fontId="22" fillId="0" borderId="0" xfId="0" applyNumberFormat="1" applyFont="1" applyBorder="1" applyAlignment="1"/>
    <xf numFmtId="0" fontId="22" fillId="0" borderId="0" xfId="0" applyNumberFormat="1" applyFont="1" applyAlignment="1"/>
    <xf numFmtId="0" fontId="26" fillId="0" borderId="0" xfId="41" applyNumberFormat="1" applyFont="1" applyAlignment="1"/>
    <xf numFmtId="0" fontId="26" fillId="0" borderId="0" xfId="0" applyNumberFormat="1" applyFont="1" applyAlignment="1"/>
    <xf numFmtId="0" fontId="26" fillId="0" borderId="0" xfId="0" applyNumberFormat="1" applyFont="1" applyBorder="1" applyAlignment="1"/>
    <xf numFmtId="0" fontId="26" fillId="0" borderId="0" xfId="41" applyNumberFormat="1" applyFont="1" applyBorder="1" applyAlignment="1"/>
    <xf numFmtId="0" fontId="22" fillId="0" borderId="0" xfId="0" applyNumberFormat="1" applyFont="1" applyFill="1" applyBorder="1" applyAlignment="1">
      <alignment wrapText="1"/>
    </xf>
    <xf numFmtId="0" fontId="22" fillId="0" borderId="0" xfId="0" applyFont="1" applyFill="1" applyBorder="1" applyAlignment="1"/>
    <xf numFmtId="0" fontId="58" fillId="18" borderId="0" xfId="0" applyFont="1" applyFill="1" applyBorder="1"/>
    <xf numFmtId="49" fontId="58" fillId="18" borderId="0" xfId="0" applyNumberFormat="1" applyFont="1" applyFill="1" applyBorder="1" applyAlignment="1">
      <alignment horizontal="right"/>
    </xf>
    <xf numFmtId="0" fontId="28" fillId="18" borderId="0" xfId="0" applyFont="1" applyFill="1" applyBorder="1" applyAlignment="1"/>
    <xf numFmtId="0" fontId="28" fillId="18" borderId="0" xfId="0" applyFont="1" applyFill="1" applyBorder="1" applyAlignment="1">
      <alignment wrapText="1"/>
    </xf>
    <xf numFmtId="0" fontId="28" fillId="0" borderId="0" xfId="0" applyFont="1" applyAlignment="1">
      <alignment wrapText="1"/>
    </xf>
    <xf numFmtId="0" fontId="28" fillId="0" borderId="0" xfId="0" applyFont="1" applyAlignment="1"/>
    <xf numFmtId="0" fontId="59" fillId="18" borderId="0" xfId="0" applyFont="1" applyFill="1" applyBorder="1" applyAlignment="1"/>
    <xf numFmtId="0" fontId="60" fillId="0" borderId="0" xfId="0" applyFont="1" applyFill="1" applyBorder="1" applyAlignment="1"/>
    <xf numFmtId="164" fontId="60" fillId="0" borderId="0" xfId="0" applyNumberFormat="1" applyFont="1" applyFill="1" applyBorder="1"/>
    <xf numFmtId="0" fontId="22" fillId="0" borderId="0" xfId="0" applyFont="1" applyFill="1"/>
    <xf numFmtId="0" fontId="23" fillId="0" borderId="0" xfId="0" applyFont="1" applyFill="1"/>
    <xf numFmtId="0" fontId="22" fillId="0" borderId="0" xfId="0" applyFont="1" applyFill="1" applyAlignment="1"/>
    <xf numFmtId="0" fontId="22" fillId="0" borderId="0" xfId="0" applyFont="1" applyFill="1" applyAlignment="1">
      <alignment vertical="center"/>
    </xf>
    <xf numFmtId="166" fontId="26" fillId="0" borderId="0" xfId="0" applyNumberFormat="1" applyFont="1" applyFill="1" applyBorder="1" applyAlignment="1">
      <alignment horizontal="center"/>
    </xf>
    <xf numFmtId="166" fontId="26" fillId="0" borderId="0" xfId="0" applyNumberFormat="1" applyFont="1" applyFill="1" applyBorder="1" applyAlignment="1"/>
    <xf numFmtId="168" fontId="24" fillId="0" borderId="0" xfId="0" applyNumberFormat="1" applyFont="1" applyFill="1" applyBorder="1" applyAlignment="1">
      <alignment horizontal="left"/>
    </xf>
    <xf numFmtId="168" fontId="24" fillId="0" borderId="0" xfId="0" applyNumberFormat="1" applyFont="1" applyFill="1" applyBorder="1" applyAlignment="1">
      <alignment horizontal="right"/>
    </xf>
    <xf numFmtId="0" fontId="53" fillId="18" borderId="0" xfId="0" applyFont="1" applyFill="1" applyBorder="1" applyAlignment="1"/>
    <xf numFmtId="0" fontId="27" fillId="0" borderId="0" xfId="0" applyFont="1" applyFill="1" applyBorder="1"/>
    <xf numFmtId="0" fontId="27" fillId="0" borderId="0" xfId="0" applyFont="1" applyFill="1" applyBorder="1" applyAlignment="1">
      <alignment vertical="top"/>
    </xf>
    <xf numFmtId="0" fontId="22" fillId="0" borderId="0" xfId="42" applyFont="1" applyFill="1" applyBorder="1"/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top"/>
    </xf>
    <xf numFmtId="49" fontId="20" fillId="18" borderId="0" xfId="0" applyNumberFormat="1" applyFont="1" applyFill="1" applyBorder="1" applyAlignment="1">
      <alignment horizontal="right"/>
    </xf>
    <xf numFmtId="0" fontId="48" fillId="0" borderId="0" xfId="44" applyFont="1"/>
    <xf numFmtId="0" fontId="64" fillId="0" borderId="0" xfId="44" applyFont="1"/>
    <xf numFmtId="0" fontId="64" fillId="0" borderId="0" xfId="0" applyFont="1"/>
    <xf numFmtId="0" fontId="22" fillId="18" borderId="10" xfId="0" applyFont="1" applyFill="1" applyBorder="1" applyAlignment="1">
      <alignment horizontal="left" indent="1"/>
    </xf>
    <xf numFmtId="0" fontId="24" fillId="20" borderId="17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 vertical="center"/>
    </xf>
    <xf numFmtId="0" fontId="24" fillId="20" borderId="10" xfId="0" applyFont="1" applyFill="1" applyBorder="1" applyAlignment="1">
      <alignment horizontal="center" vertical="center"/>
    </xf>
    <xf numFmtId="164" fontId="22" fillId="18" borderId="17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 applyAlignment="1">
      <alignment horizontal="right"/>
    </xf>
    <xf numFmtId="164" fontId="22" fillId="18" borderId="10" xfId="0" applyNumberFormat="1" applyFont="1" applyFill="1" applyBorder="1" applyAlignment="1">
      <alignment horizontal="right"/>
    </xf>
    <xf numFmtId="164" fontId="22" fillId="18" borderId="19" xfId="0" applyNumberFormat="1" applyFont="1" applyFill="1" applyBorder="1" applyAlignment="1">
      <alignment horizontal="right"/>
    </xf>
    <xf numFmtId="164" fontId="22" fillId="18" borderId="20" xfId="0" applyNumberFormat="1" applyFont="1" applyFill="1" applyBorder="1" applyAlignment="1">
      <alignment horizontal="right"/>
    </xf>
    <xf numFmtId="164" fontId="22" fillId="18" borderId="21" xfId="0" applyNumberFormat="1" applyFont="1" applyFill="1" applyBorder="1" applyAlignment="1">
      <alignment horizontal="right"/>
    </xf>
    <xf numFmtId="164" fontId="22" fillId="18" borderId="18" xfId="0" applyNumberFormat="1" applyFont="1" applyFill="1" applyBorder="1"/>
    <xf numFmtId="164" fontId="22" fillId="18" borderId="27" xfId="0" applyNumberFormat="1" applyFont="1" applyFill="1" applyBorder="1"/>
    <xf numFmtId="164" fontId="22" fillId="18" borderId="20" xfId="0" applyNumberFormat="1" applyFont="1" applyFill="1" applyBorder="1"/>
    <xf numFmtId="164" fontId="22" fillId="18" borderId="17" xfId="0" applyNumberFormat="1" applyFont="1" applyFill="1" applyBorder="1"/>
    <xf numFmtId="164" fontId="22" fillId="18" borderId="19" xfId="0" applyNumberFormat="1" applyFont="1" applyFill="1" applyBorder="1"/>
    <xf numFmtId="164" fontId="22" fillId="18" borderId="10" xfId="0" applyNumberFormat="1" applyFont="1" applyFill="1" applyBorder="1"/>
    <xf numFmtId="0" fontId="64" fillId="0" borderId="0" xfId="0" applyFont="1" applyFill="1" applyBorder="1"/>
    <xf numFmtId="49" fontId="20" fillId="0" borderId="0" xfId="0" applyNumberFormat="1" applyFont="1" applyFill="1" applyBorder="1" applyAlignment="1">
      <alignment horizontal="right"/>
    </xf>
    <xf numFmtId="0" fontId="57" fillId="21" borderId="17" xfId="0" applyFont="1" applyFill="1" applyBorder="1" applyAlignment="1">
      <alignment horizontal="center" vertical="center"/>
    </xf>
    <xf numFmtId="0" fontId="57" fillId="21" borderId="18" xfId="0" applyFont="1" applyFill="1" applyBorder="1" applyAlignment="1">
      <alignment horizontal="center" vertical="center"/>
    </xf>
    <xf numFmtId="164" fontId="24" fillId="19" borderId="17" xfId="0" applyNumberFormat="1" applyFont="1" applyFill="1" applyBorder="1" applyAlignment="1"/>
    <xf numFmtId="164" fontId="24" fillId="19" borderId="18" xfId="0" applyNumberFormat="1" applyFont="1" applyFill="1" applyBorder="1" applyAlignment="1">
      <alignment wrapText="1"/>
    </xf>
    <xf numFmtId="164" fontId="24" fillId="19" borderId="10" xfId="0" applyNumberFormat="1" applyFont="1" applyFill="1" applyBorder="1" applyAlignment="1"/>
    <xf numFmtId="0" fontId="22" fillId="0" borderId="10" xfId="0" applyFont="1" applyFill="1" applyBorder="1" applyAlignment="1">
      <alignment horizontal="left" indent="1"/>
    </xf>
    <xf numFmtId="164" fontId="22" fillId="0" borderId="19" xfId="0" applyNumberFormat="1" applyFont="1" applyFill="1" applyBorder="1"/>
    <xf numFmtId="164" fontId="22" fillId="0" borderId="20" xfId="0" applyNumberFormat="1" applyFont="1" applyFill="1" applyBorder="1"/>
    <xf numFmtId="164" fontId="22" fillId="0" borderId="21" xfId="0" applyNumberFormat="1" applyFont="1" applyFill="1" applyBorder="1"/>
    <xf numFmtId="164" fontId="22" fillId="0" borderId="17" xfId="0" applyNumberFormat="1" applyFont="1" applyFill="1" applyBorder="1"/>
    <xf numFmtId="164" fontId="22" fillId="0" borderId="18" xfId="0" applyNumberFormat="1" applyFont="1" applyFill="1" applyBorder="1"/>
    <xf numFmtId="164" fontId="22" fillId="0" borderId="10" xfId="0" applyNumberFormat="1" applyFont="1" applyFill="1" applyBorder="1"/>
    <xf numFmtId="164" fontId="24" fillId="19" borderId="22" xfId="0" applyNumberFormat="1" applyFont="1" applyFill="1" applyBorder="1" applyAlignment="1"/>
    <xf numFmtId="164" fontId="24" fillId="19" borderId="24" xfId="0" applyNumberFormat="1" applyFont="1" applyFill="1" applyBorder="1" applyAlignment="1">
      <alignment wrapText="1"/>
    </xf>
    <xf numFmtId="164" fontId="24" fillId="19" borderId="11" xfId="0" applyNumberFormat="1" applyFont="1" applyFill="1" applyBorder="1" applyAlignment="1"/>
    <xf numFmtId="164" fontId="22" fillId="0" borderId="17" xfId="0" applyNumberFormat="1" applyFont="1" applyFill="1" applyBorder="1" applyAlignment="1">
      <alignment horizontal="right"/>
    </xf>
    <xf numFmtId="164" fontId="22" fillId="0" borderId="18" xfId="0" applyNumberFormat="1" applyFont="1" applyFill="1" applyBorder="1" applyAlignment="1">
      <alignment horizontal="right"/>
    </xf>
    <xf numFmtId="164" fontId="22" fillId="0" borderId="10" xfId="0" applyNumberFormat="1" applyFont="1" applyFill="1" applyBorder="1" applyAlignment="1">
      <alignment horizontal="right"/>
    </xf>
    <xf numFmtId="164" fontId="22" fillId="0" borderId="22" xfId="0" applyNumberFormat="1" applyFont="1" applyFill="1" applyBorder="1"/>
    <xf numFmtId="164" fontId="22" fillId="0" borderId="24" xfId="0" applyNumberFormat="1" applyFont="1" applyFill="1" applyBorder="1"/>
    <xf numFmtId="164" fontId="22" fillId="0" borderId="25" xfId="0" applyNumberFormat="1" applyFont="1" applyFill="1" applyBorder="1"/>
    <xf numFmtId="164" fontId="22" fillId="0" borderId="23" xfId="0" applyNumberFormat="1" applyFont="1" applyFill="1" applyBorder="1"/>
    <xf numFmtId="164" fontId="22" fillId="0" borderId="29" xfId="0" applyNumberFormat="1" applyFont="1" applyFill="1" applyBorder="1"/>
    <xf numFmtId="164" fontId="22" fillId="0" borderId="12" xfId="0" applyNumberFormat="1" applyFont="1" applyFill="1" applyBorder="1"/>
    <xf numFmtId="0" fontId="64" fillId="18" borderId="0" xfId="0" applyFont="1" applyFill="1" applyBorder="1"/>
    <xf numFmtId="0" fontId="25" fillId="20" borderId="12" xfId="0" applyFont="1" applyFill="1" applyBorder="1" applyAlignment="1">
      <alignment horizontal="center" vertical="center" wrapText="1"/>
    </xf>
    <xf numFmtId="164" fontId="24" fillId="19" borderId="18" xfId="0" applyNumberFormat="1" applyFont="1" applyFill="1" applyBorder="1"/>
    <xf numFmtId="0" fontId="22" fillId="0" borderId="10" xfId="0" applyFont="1" applyFill="1" applyBorder="1" applyAlignment="1">
      <alignment horizontal="left" vertical="center" indent="1"/>
    </xf>
    <xf numFmtId="164" fontId="22" fillId="0" borderId="28" xfId="0" applyNumberFormat="1" applyFont="1" applyFill="1" applyBorder="1"/>
    <xf numFmtId="0" fontId="64" fillId="18" borderId="0" xfId="0" applyFont="1" applyFill="1"/>
    <xf numFmtId="164" fontId="22" fillId="0" borderId="17" xfId="0" applyNumberFormat="1" applyFont="1" applyFill="1" applyBorder="1" applyAlignment="1"/>
    <xf numFmtId="164" fontId="22" fillId="0" borderId="26" xfId="0" applyNumberFormat="1" applyFont="1" applyFill="1" applyBorder="1"/>
    <xf numFmtId="0" fontId="22" fillId="0" borderId="10" xfId="0" applyFont="1" applyFill="1" applyBorder="1" applyAlignment="1">
      <alignment horizontal="left" wrapText="1" indent="1"/>
    </xf>
    <xf numFmtId="0" fontId="22" fillId="0" borderId="10" xfId="0" applyFont="1" applyFill="1" applyBorder="1" applyAlignment="1">
      <alignment horizontal="left" vertical="center" wrapText="1" indent="1"/>
    </xf>
    <xf numFmtId="0" fontId="22" fillId="0" borderId="11" xfId="0" applyFont="1" applyBorder="1" applyAlignment="1">
      <alignment horizontal="left" indent="1"/>
    </xf>
    <xf numFmtId="0" fontId="22" fillId="0" borderId="31" xfId="0" applyFont="1" applyBorder="1" applyAlignment="1">
      <alignment horizontal="left" indent="1"/>
    </xf>
    <xf numFmtId="0" fontId="22" fillId="0" borderId="30" xfId="0" applyFont="1" applyBorder="1" applyAlignment="1">
      <alignment horizontal="left" indent="1"/>
    </xf>
    <xf numFmtId="164" fontId="22" fillId="0" borderId="17" xfId="0" applyNumberFormat="1" applyFont="1" applyBorder="1"/>
    <xf numFmtId="164" fontId="22" fillId="0" borderId="18" xfId="0" applyNumberFormat="1" applyFont="1" applyBorder="1"/>
    <xf numFmtId="164" fontId="22" fillId="0" borderId="10" xfId="0" applyNumberFormat="1" applyFont="1" applyBorder="1"/>
    <xf numFmtId="164" fontId="22" fillId="0" borderId="28" xfId="0" applyNumberFormat="1" applyFont="1" applyBorder="1"/>
    <xf numFmtId="164" fontId="22" fillId="0" borderId="21" xfId="0" applyNumberFormat="1" applyFont="1" applyBorder="1"/>
    <xf numFmtId="0" fontId="24" fillId="20" borderId="18" xfId="0" applyFont="1" applyFill="1" applyBorder="1" applyAlignment="1">
      <alignment horizontal="right" vertical="center" wrapText="1"/>
    </xf>
    <xf numFmtId="0" fontId="24" fillId="19" borderId="18" xfId="0" applyFont="1" applyFill="1" applyBorder="1" applyAlignment="1"/>
    <xf numFmtId="164" fontId="24" fillId="19" borderId="18" xfId="0" applyNumberFormat="1" applyFont="1" applyFill="1" applyBorder="1" applyAlignment="1"/>
    <xf numFmtId="0" fontId="22" fillId="0" borderId="18" xfId="0" applyFont="1" applyFill="1" applyBorder="1" applyAlignment="1">
      <alignment horizontal="left" indent="1"/>
    </xf>
    <xf numFmtId="164" fontId="22" fillId="0" borderId="18" xfId="0" applyNumberFormat="1" applyFont="1" applyFill="1" applyBorder="1" applyAlignment="1"/>
    <xf numFmtId="0" fontId="22" fillId="0" borderId="26" xfId="0" applyFont="1" applyFill="1" applyBorder="1" applyAlignment="1">
      <alignment horizontal="left" indent="1"/>
    </xf>
    <xf numFmtId="164" fontId="22" fillId="0" borderId="20" xfId="0" applyNumberFormat="1" applyFont="1" applyFill="1" applyBorder="1" applyAlignment="1"/>
    <xf numFmtId="164" fontId="22" fillId="0" borderId="10" xfId="0" applyNumberFormat="1" applyFont="1" applyFill="1" applyBorder="1" applyAlignment="1"/>
    <xf numFmtId="0" fontId="24" fillId="20" borderId="18" xfId="0" applyFont="1" applyFill="1" applyBorder="1" applyAlignment="1">
      <alignment horizontal="right" vertical="center"/>
    </xf>
    <xf numFmtId="0" fontId="24" fillId="19" borderId="18" xfId="0" applyFont="1" applyFill="1" applyBorder="1" applyAlignment="1">
      <alignment horizontal="left"/>
    </xf>
    <xf numFmtId="0" fontId="24" fillId="19" borderId="18" xfId="0" applyFont="1" applyFill="1" applyBorder="1" applyAlignment="1">
      <alignment vertical="center"/>
    </xf>
    <xf numFmtId="0" fontId="22" fillId="0" borderId="18" xfId="0" applyFont="1" applyFill="1" applyBorder="1" applyAlignment="1">
      <alignment horizontal="left" vertical="center" indent="1"/>
    </xf>
    <xf numFmtId="0" fontId="22" fillId="0" borderId="26" xfId="0" applyFont="1" applyFill="1" applyBorder="1" applyAlignment="1">
      <alignment horizontal="left" vertical="center" indent="1"/>
    </xf>
    <xf numFmtId="0" fontId="24" fillId="20" borderId="18" xfId="0" applyFont="1" applyFill="1" applyBorder="1" applyAlignment="1">
      <alignment vertical="center"/>
    </xf>
    <xf numFmtId="0" fontId="24" fillId="20" borderId="18" xfId="0" applyFont="1" applyFill="1" applyBorder="1" applyAlignment="1">
      <alignment horizontal="right" vertical="top" wrapText="1"/>
    </xf>
    <xf numFmtId="164" fontId="29" fillId="0" borderId="18" xfId="0" applyNumberFormat="1" applyFont="1" applyFill="1" applyBorder="1" applyAlignment="1" applyProtection="1">
      <alignment horizontal="right" vertical="center"/>
    </xf>
    <xf numFmtId="164" fontId="29" fillId="0" borderId="20" xfId="0" applyNumberFormat="1" applyFont="1" applyFill="1" applyBorder="1" applyAlignment="1" applyProtection="1">
      <alignment horizontal="right" vertical="center"/>
    </xf>
    <xf numFmtId="0" fontId="24" fillId="19" borderId="10" xfId="0" applyFont="1" applyFill="1" applyBorder="1" applyAlignment="1">
      <alignment vertical="center"/>
    </xf>
    <xf numFmtId="164" fontId="22" fillId="0" borderId="19" xfId="0" applyNumberFormat="1" applyFont="1" applyFill="1" applyBorder="1" applyAlignment="1"/>
    <xf numFmtId="164" fontId="22" fillId="0" borderId="21" xfId="0" applyNumberFormat="1" applyFont="1" applyFill="1" applyBorder="1" applyAlignment="1"/>
    <xf numFmtId="164" fontId="22" fillId="0" borderId="17" xfId="0" applyNumberFormat="1" applyFont="1" applyFill="1" applyBorder="1" applyAlignment="1">
      <alignment vertical="center"/>
    </xf>
    <xf numFmtId="164" fontId="22" fillId="0" borderId="18" xfId="0" applyNumberFormat="1" applyFont="1" applyFill="1" applyBorder="1" applyAlignment="1">
      <alignment vertical="center"/>
    </xf>
    <xf numFmtId="164" fontId="22" fillId="0" borderId="10" xfId="0" applyNumberFormat="1" applyFont="1" applyFill="1" applyBorder="1" applyAlignment="1">
      <alignment vertical="center"/>
    </xf>
    <xf numFmtId="164" fontId="31" fillId="0" borderId="19" xfId="0" applyNumberFormat="1" applyFont="1" applyFill="1" applyBorder="1" applyAlignment="1">
      <alignment vertical="center"/>
    </xf>
    <xf numFmtId="164" fontId="31" fillId="0" borderId="17" xfId="0" applyNumberFormat="1" applyFont="1" applyFill="1" applyBorder="1" applyAlignment="1">
      <alignment vertical="center"/>
    </xf>
    <xf numFmtId="164" fontId="29" fillId="0" borderId="17" xfId="0" applyNumberFormat="1" applyFont="1" applyFill="1" applyBorder="1" applyAlignment="1">
      <alignment horizontal="right" vertical="center"/>
    </xf>
    <xf numFmtId="164" fontId="22" fillId="0" borderId="18" xfId="0" applyNumberFormat="1" applyFont="1" applyFill="1" applyBorder="1" applyAlignment="1">
      <alignment horizontal="right" vertical="center"/>
    </xf>
    <xf numFmtId="164" fontId="22" fillId="0" borderId="10" xfId="0" applyNumberFormat="1" applyFont="1" applyFill="1" applyBorder="1" applyAlignment="1">
      <alignment horizontal="right" vertical="center"/>
    </xf>
    <xf numFmtId="164" fontId="29" fillId="0" borderId="19" xfId="0" applyNumberFormat="1" applyFont="1" applyFill="1" applyBorder="1" applyAlignment="1">
      <alignment horizontal="right" vertical="center"/>
    </xf>
    <xf numFmtId="164" fontId="22" fillId="0" borderId="20" xfId="0" applyNumberFormat="1" applyFont="1" applyFill="1" applyBorder="1" applyAlignment="1">
      <alignment horizontal="right" vertical="center"/>
    </xf>
    <xf numFmtId="164" fontId="22" fillId="0" borderId="21" xfId="0" applyNumberFormat="1" applyFont="1" applyFill="1" applyBorder="1" applyAlignment="1">
      <alignment horizontal="right" vertical="center"/>
    </xf>
    <xf numFmtId="0" fontId="48" fillId="0" borderId="0" xfId="0" applyFont="1"/>
    <xf numFmtId="171" fontId="22" fillId="0" borderId="18" xfId="41" applyNumberFormat="1" applyFont="1" applyBorder="1" applyAlignment="1"/>
    <xf numFmtId="171" fontId="22" fillId="0" borderId="10" xfId="41" applyNumberFormat="1" applyFont="1" applyBorder="1" applyAlignment="1"/>
    <xf numFmtId="171" fontId="22" fillId="0" borderId="18" xfId="41" applyNumberFormat="1" applyFont="1" applyBorder="1"/>
    <xf numFmtId="171" fontId="22" fillId="0" borderId="10" xfId="41" applyNumberFormat="1" applyFont="1" applyBorder="1"/>
    <xf numFmtId="0" fontId="22" fillId="20" borderId="0" xfId="0" applyFont="1" applyFill="1"/>
    <xf numFmtId="0" fontId="22" fillId="20" borderId="0" xfId="0" applyFont="1" applyFill="1" applyBorder="1"/>
    <xf numFmtId="0" fontId="24" fillId="20" borderId="17" xfId="0" applyFont="1" applyFill="1" applyBorder="1" applyAlignment="1">
      <alignment horizontal="center"/>
    </xf>
    <xf numFmtId="0" fontId="24" fillId="20" borderId="18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right"/>
    </xf>
    <xf numFmtId="0" fontId="22" fillId="20" borderId="0" xfId="0" applyFont="1" applyFill="1" applyBorder="1" applyAlignment="1">
      <alignment horizontal="right" vertical="center"/>
    </xf>
    <xf numFmtId="0" fontId="24" fillId="20" borderId="9" xfId="0" applyFont="1" applyFill="1" applyBorder="1" applyAlignment="1">
      <alignment horizontal="center"/>
    </xf>
    <xf numFmtId="0" fontId="24" fillId="20" borderId="0" xfId="0" applyFont="1" applyFill="1" applyBorder="1" applyAlignment="1">
      <alignment horizontal="center"/>
    </xf>
    <xf numFmtId="0" fontId="48" fillId="0" borderId="0" xfId="0" applyFont="1" applyFill="1" applyBorder="1"/>
    <xf numFmtId="172" fontId="22" fillId="0" borderId="20" xfId="0" applyNumberFormat="1" applyFont="1" applyFill="1" applyBorder="1" applyAlignment="1">
      <alignment horizontal="right"/>
    </xf>
    <xf numFmtId="3" fontId="22" fillId="0" borderId="28" xfId="0" applyNumberFormat="1" applyFont="1" applyFill="1" applyBorder="1" applyAlignment="1">
      <alignment horizontal="right"/>
    </xf>
    <xf numFmtId="164" fontId="22" fillId="0" borderId="2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>
      <alignment horizontal="right"/>
    </xf>
    <xf numFmtId="14" fontId="22" fillId="0" borderId="18" xfId="0" applyNumberFormat="1" applyFont="1" applyFill="1" applyBorder="1" applyAlignment="1">
      <alignment horizontal="right"/>
    </xf>
    <xf numFmtId="169" fontId="22" fillId="0" borderId="18" xfId="0" applyNumberFormat="1" applyFont="1" applyFill="1" applyBorder="1" applyAlignment="1">
      <alignment horizontal="right"/>
    </xf>
    <xf numFmtId="3" fontId="22" fillId="0" borderId="18" xfId="0" applyNumberFormat="1" applyFont="1" applyFill="1" applyBorder="1" applyAlignment="1"/>
    <xf numFmtId="3" fontId="22" fillId="0" borderId="28" xfId="0" applyNumberFormat="1" applyFont="1" applyFill="1" applyBorder="1" applyAlignment="1"/>
    <xf numFmtId="3" fontId="22" fillId="0" borderId="20" xfId="0" applyNumberFormat="1" applyFont="1" applyFill="1" applyBorder="1" applyAlignment="1"/>
    <xf numFmtId="167" fontId="24" fillId="20" borderId="24" xfId="0" applyNumberFormat="1" applyFont="1" applyFill="1" applyBorder="1" applyAlignment="1">
      <alignment horizontal="right" vertical="top" wrapText="1"/>
    </xf>
    <xf numFmtId="167" fontId="22" fillId="20" borderId="29" xfId="0" applyNumberFormat="1" applyFont="1" applyFill="1" applyBorder="1" applyAlignment="1">
      <alignment horizontal="right" vertical="center"/>
    </xf>
    <xf numFmtId="166" fontId="22" fillId="0" borderId="18" xfId="0" applyNumberFormat="1" applyFont="1" applyFill="1" applyBorder="1" applyAlignment="1"/>
    <xf numFmtId="3" fontId="22" fillId="0" borderId="18" xfId="0" applyNumberFormat="1" applyFont="1" applyFill="1" applyBorder="1"/>
    <xf numFmtId="166" fontId="22" fillId="0" borderId="26" xfId="0" applyNumberFormat="1" applyFont="1" applyFill="1" applyBorder="1" applyAlignment="1"/>
    <xf numFmtId="3" fontId="22" fillId="0" borderId="26" xfId="0" applyNumberFormat="1" applyFont="1" applyFill="1" applyBorder="1"/>
    <xf numFmtId="3" fontId="22" fillId="0" borderId="20" xfId="0" applyNumberFormat="1" applyFont="1" applyFill="1" applyBorder="1"/>
    <xf numFmtId="3" fontId="22" fillId="0" borderId="28" xfId="0" applyNumberFormat="1" applyFont="1" applyFill="1" applyBorder="1"/>
    <xf numFmtId="166" fontId="22" fillId="0" borderId="26" xfId="0" applyNumberFormat="1" applyFont="1" applyFill="1" applyBorder="1" applyAlignment="1">
      <alignment horizontal="right"/>
    </xf>
    <xf numFmtId="0" fontId="22" fillId="0" borderId="18" xfId="0" applyFont="1" applyFill="1" applyBorder="1" applyAlignment="1">
      <alignment horizontal="left" indent="1"/>
    </xf>
    <xf numFmtId="164" fontId="24" fillId="19" borderId="17" xfId="0" applyNumberFormat="1" applyFont="1" applyFill="1" applyBorder="1" applyAlignment="1">
      <alignment horizontal="right"/>
    </xf>
    <xf numFmtId="164" fontId="24" fillId="19" borderId="18" xfId="0" applyNumberFormat="1" applyFont="1" applyFill="1" applyBorder="1" applyAlignment="1">
      <alignment horizontal="right"/>
    </xf>
    <xf numFmtId="164" fontId="24" fillId="19" borderId="10" xfId="0" applyNumberFormat="1" applyFont="1" applyFill="1" applyBorder="1" applyAlignment="1">
      <alignment horizontal="right"/>
    </xf>
    <xf numFmtId="164" fontId="22" fillId="19" borderId="17" xfId="0" applyNumberFormat="1" applyFont="1" applyFill="1" applyBorder="1" applyAlignment="1">
      <alignment horizontal="right"/>
    </xf>
    <xf numFmtId="164" fontId="24" fillId="19" borderId="22" xfId="0" applyNumberFormat="1" applyFont="1" applyFill="1" applyBorder="1" applyAlignment="1">
      <alignment horizontal="right"/>
    </xf>
    <xf numFmtId="164" fontId="24" fillId="19" borderId="24" xfId="0" applyNumberFormat="1" applyFont="1" applyFill="1" applyBorder="1" applyAlignment="1">
      <alignment horizontal="right"/>
    </xf>
    <xf numFmtId="164" fontId="24" fillId="19" borderId="11" xfId="0" applyNumberFormat="1" applyFont="1" applyFill="1" applyBorder="1" applyAlignment="1">
      <alignment horizontal="right"/>
    </xf>
    <xf numFmtId="0" fontId="22" fillId="19" borderId="10" xfId="42" applyFont="1" applyFill="1" applyBorder="1" applyAlignment="1">
      <alignment wrapText="1"/>
    </xf>
    <xf numFmtId="164" fontId="22" fillId="19" borderId="17" xfId="42" applyNumberFormat="1" applyFont="1" applyFill="1" applyBorder="1" applyAlignment="1"/>
    <xf numFmtId="164" fontId="22" fillId="19" borderId="18" xfId="42" applyNumberFormat="1" applyFont="1" applyFill="1" applyBorder="1" applyAlignment="1"/>
    <xf numFmtId="164" fontId="22" fillId="19" borderId="10" xfId="42" applyNumberFormat="1" applyFont="1" applyFill="1" applyBorder="1" applyAlignment="1"/>
    <xf numFmtId="164" fontId="22" fillId="19" borderId="18" xfId="0" applyNumberFormat="1" applyFont="1" applyFill="1" applyBorder="1"/>
    <xf numFmtId="164" fontId="22" fillId="19" borderId="18" xfId="0" applyNumberFormat="1" applyFont="1" applyFill="1" applyBorder="1" applyAlignment="1">
      <alignment horizontal="right"/>
    </xf>
    <xf numFmtId="164" fontId="57" fillId="22" borderId="17" xfId="0" applyNumberFormat="1" applyFont="1" applyFill="1" applyBorder="1" applyAlignment="1"/>
    <xf numFmtId="164" fontId="57" fillId="22" borderId="18" xfId="0" applyNumberFormat="1" applyFont="1" applyFill="1" applyBorder="1" applyAlignment="1"/>
    <xf numFmtId="164" fontId="57" fillId="22" borderId="22" xfId="0" applyNumberFormat="1" applyFont="1" applyFill="1" applyBorder="1" applyAlignment="1"/>
    <xf numFmtId="164" fontId="57" fillId="22" borderId="24" xfId="0" applyNumberFormat="1" applyFont="1" applyFill="1" applyBorder="1" applyAlignment="1"/>
    <xf numFmtId="164" fontId="24" fillId="19" borderId="17" xfId="0" applyNumberFormat="1" applyFont="1" applyFill="1" applyBorder="1"/>
    <xf numFmtId="164" fontId="24" fillId="19" borderId="10" xfId="0" applyNumberFormat="1" applyFont="1" applyFill="1" applyBorder="1"/>
    <xf numFmtId="164" fontId="26" fillId="18" borderId="17" xfId="0" applyNumberFormat="1" applyFont="1" applyFill="1" applyBorder="1" applyAlignment="1">
      <alignment horizontal="right"/>
    </xf>
    <xf numFmtId="164" fontId="26" fillId="18" borderId="18" xfId="0" applyNumberFormat="1" applyFont="1" applyFill="1" applyBorder="1" applyAlignment="1">
      <alignment horizontal="right"/>
    </xf>
    <xf numFmtId="164" fontId="26" fillId="18" borderId="10" xfId="0" applyNumberFormat="1" applyFont="1" applyFill="1" applyBorder="1" applyAlignment="1">
      <alignment horizontal="right"/>
    </xf>
    <xf numFmtId="164" fontId="26" fillId="18" borderId="19" xfId="0" applyNumberFormat="1" applyFont="1" applyFill="1" applyBorder="1" applyAlignment="1">
      <alignment horizontal="right"/>
    </xf>
    <xf numFmtId="164" fontId="26" fillId="18" borderId="20" xfId="0" applyNumberFormat="1" applyFont="1" applyFill="1" applyBorder="1" applyAlignment="1">
      <alignment horizontal="right"/>
    </xf>
    <xf numFmtId="164" fontId="26" fillId="18" borderId="21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 applyAlignment="1">
      <alignment horizontal="right"/>
    </xf>
    <xf numFmtId="164" fontId="65" fillId="19" borderId="18" xfId="0" applyNumberFormat="1" applyFont="1" applyFill="1" applyBorder="1" applyAlignment="1">
      <alignment horizontal="right"/>
    </xf>
    <xf numFmtId="164" fontId="65" fillId="19" borderId="10" xfId="0" applyNumberFormat="1" applyFont="1" applyFill="1" applyBorder="1" applyAlignment="1">
      <alignment horizontal="right"/>
    </xf>
    <xf numFmtId="164" fontId="65" fillId="19" borderId="22" xfId="0" applyNumberFormat="1" applyFont="1" applyFill="1" applyBorder="1" applyAlignment="1">
      <alignment horizontal="right"/>
    </xf>
    <xf numFmtId="164" fontId="65" fillId="19" borderId="24" xfId="0" applyNumberFormat="1" applyFont="1" applyFill="1" applyBorder="1" applyAlignment="1">
      <alignment horizontal="right"/>
    </xf>
    <xf numFmtId="164" fontId="65" fillId="19" borderId="11" xfId="0" applyNumberFormat="1" applyFont="1" applyFill="1" applyBorder="1" applyAlignment="1">
      <alignment horizontal="right"/>
    </xf>
    <xf numFmtId="164" fontId="26" fillId="18" borderId="17" xfId="0" applyNumberFormat="1" applyFont="1" applyFill="1" applyBorder="1"/>
    <xf numFmtId="164" fontId="26" fillId="18" borderId="18" xfId="0" applyNumberFormat="1" applyFont="1" applyFill="1" applyBorder="1"/>
    <xf numFmtId="164" fontId="26" fillId="18" borderId="19" xfId="0" applyNumberFormat="1" applyFont="1" applyFill="1" applyBorder="1"/>
    <xf numFmtId="164" fontId="26" fillId="18" borderId="20" xfId="0" applyNumberFormat="1" applyFont="1" applyFill="1" applyBorder="1"/>
    <xf numFmtId="164" fontId="26" fillId="18" borderId="10" xfId="0" applyNumberFormat="1" applyFont="1" applyFill="1" applyBorder="1"/>
    <xf numFmtId="164" fontId="66" fillId="19" borderId="17" xfId="42" applyNumberFormat="1" applyFont="1" applyFill="1" applyBorder="1" applyAlignment="1"/>
    <xf numFmtId="164" fontId="66" fillId="19" borderId="18" xfId="42" applyNumberFormat="1" applyFont="1" applyFill="1" applyBorder="1" applyAlignment="1"/>
    <xf numFmtId="164" fontId="66" fillId="19" borderId="10" xfId="42" applyNumberFormat="1" applyFont="1" applyFill="1" applyBorder="1" applyAlignment="1"/>
    <xf numFmtId="164" fontId="22" fillId="19" borderId="17" xfId="0" applyNumberFormat="1" applyFont="1" applyFill="1" applyBorder="1"/>
    <xf numFmtId="0" fontId="22" fillId="19" borderId="10" xfId="0" applyFont="1" applyFill="1" applyBorder="1"/>
    <xf numFmtId="164" fontId="22" fillId="19" borderId="10" xfId="0" applyNumberFormat="1" applyFont="1" applyFill="1" applyBorder="1"/>
    <xf numFmtId="164" fontId="26" fillId="0" borderId="17" xfId="0" applyNumberFormat="1" applyFont="1" applyFill="1" applyBorder="1" applyAlignment="1"/>
    <xf numFmtId="164" fontId="26" fillId="0" borderId="18" xfId="0" applyNumberFormat="1" applyFont="1" applyFill="1" applyBorder="1" applyAlignment="1"/>
    <xf numFmtId="164" fontId="26" fillId="0" borderId="10" xfId="0" applyNumberFormat="1" applyFont="1" applyFill="1" applyBorder="1" applyAlignment="1"/>
    <xf numFmtId="164" fontId="26" fillId="0" borderId="19" xfId="0" applyNumberFormat="1" applyFont="1" applyFill="1" applyBorder="1"/>
    <xf numFmtId="164" fontId="26" fillId="0" borderId="20" xfId="0" applyNumberFormat="1" applyFont="1" applyFill="1" applyBorder="1"/>
    <xf numFmtId="164" fontId="26" fillId="0" borderId="21" xfId="0" applyNumberFormat="1" applyFont="1" applyFill="1" applyBorder="1"/>
    <xf numFmtId="164" fontId="26" fillId="0" borderId="28" xfId="0" applyNumberFormat="1" applyFont="1" applyFill="1" applyBorder="1"/>
    <xf numFmtId="164" fontId="26" fillId="0" borderId="17" xfId="0" applyNumberFormat="1" applyFont="1" applyFill="1" applyBorder="1"/>
    <xf numFmtId="164" fontId="26" fillId="0" borderId="18" xfId="0" applyNumberFormat="1" applyFont="1" applyFill="1" applyBorder="1"/>
    <xf numFmtId="164" fontId="26" fillId="0" borderId="10" xfId="0" applyNumberFormat="1" applyFont="1" applyFill="1" applyBorder="1"/>
    <xf numFmtId="164" fontId="22" fillId="19" borderId="17" xfId="0" applyNumberFormat="1" applyFont="1" applyFill="1" applyBorder="1" applyAlignment="1"/>
    <xf numFmtId="164" fontId="26" fillId="0" borderId="19" xfId="0" applyNumberFormat="1" applyFont="1" applyFill="1" applyBorder="1" applyAlignment="1"/>
    <xf numFmtId="164" fontId="26" fillId="0" borderId="20" xfId="0" applyNumberFormat="1" applyFont="1" applyFill="1" applyBorder="1" applyAlignment="1"/>
    <xf numFmtId="164" fontId="26" fillId="0" borderId="21" xfId="0" applyNumberFormat="1" applyFont="1" applyFill="1" applyBorder="1" applyAlignment="1"/>
    <xf numFmtId="164" fontId="26" fillId="0" borderId="28" xfId="0" applyNumberFormat="1" applyFont="1" applyFill="1" applyBorder="1" applyAlignment="1"/>
    <xf numFmtId="164" fontId="26" fillId="0" borderId="17" xfId="0" applyNumberFormat="1" applyFont="1" applyFill="1" applyBorder="1" applyAlignment="1">
      <alignment horizontal="right"/>
    </xf>
    <xf numFmtId="164" fontId="26" fillId="0" borderId="18" xfId="0" applyNumberFormat="1" applyFont="1" applyFill="1" applyBorder="1" applyAlignment="1">
      <alignment horizontal="right"/>
    </xf>
    <xf numFmtId="164" fontId="65" fillId="19" borderId="0" xfId="0" applyNumberFormat="1" applyFont="1" applyFill="1" applyBorder="1" applyAlignment="1"/>
    <xf numFmtId="164" fontId="26" fillId="0" borderId="17" xfId="0" applyNumberFormat="1" applyFont="1" applyFill="1" applyBorder="1" applyAlignment="1">
      <alignment vertical="center"/>
    </xf>
    <xf numFmtId="164" fontId="26" fillId="0" borderId="18" xfId="0" applyNumberFormat="1" applyFont="1" applyFill="1" applyBorder="1" applyAlignment="1">
      <alignment vertical="center"/>
    </xf>
    <xf numFmtId="164" fontId="26" fillId="0" borderId="10" xfId="0" applyNumberFormat="1" applyFont="1" applyFill="1" applyBorder="1" applyAlignment="1">
      <alignment vertical="center"/>
    </xf>
    <xf numFmtId="164" fontId="26" fillId="0" borderId="17" xfId="0" applyNumberFormat="1" applyFont="1" applyFill="1" applyBorder="1" applyAlignment="1">
      <alignment horizontal="right" vertical="center"/>
    </xf>
    <xf numFmtId="164" fontId="26" fillId="0" borderId="18" xfId="0" applyNumberFormat="1" applyFont="1" applyFill="1" applyBorder="1" applyAlignment="1">
      <alignment horizontal="right" vertical="center"/>
    </xf>
    <xf numFmtId="164" fontId="26" fillId="0" borderId="10" xfId="0" applyNumberFormat="1" applyFont="1" applyFill="1" applyBorder="1" applyAlignment="1">
      <alignment horizontal="right" vertical="center"/>
    </xf>
    <xf numFmtId="164" fontId="26" fillId="0" borderId="19" xfId="0" applyNumberFormat="1" applyFont="1" applyFill="1" applyBorder="1" applyAlignment="1">
      <alignment horizontal="right" vertical="center"/>
    </xf>
    <xf numFmtId="164" fontId="26" fillId="0" borderId="20" xfId="0" applyNumberFormat="1" applyFont="1" applyFill="1" applyBorder="1" applyAlignment="1">
      <alignment horizontal="right" vertical="center"/>
    </xf>
    <xf numFmtId="164" fontId="26" fillId="0" borderId="21" xfId="0" applyNumberFormat="1" applyFont="1" applyFill="1" applyBorder="1" applyAlignment="1">
      <alignment horizontal="right" vertical="center"/>
    </xf>
    <xf numFmtId="0" fontId="44" fillId="0" borderId="29" xfId="0" applyFont="1" applyBorder="1"/>
    <xf numFmtId="0" fontId="22" fillId="0" borderId="29" xfId="0" applyFont="1" applyBorder="1"/>
    <xf numFmtId="0" fontId="22" fillId="0" borderId="24" xfId="0" applyFont="1" applyFill="1" applyBorder="1" applyAlignment="1">
      <alignment horizontal="left" vertical="center" indent="1"/>
    </xf>
    <xf numFmtId="0" fontId="24" fillId="19" borderId="10" xfId="0" applyFont="1" applyFill="1" applyBorder="1" applyAlignment="1">
      <alignment horizontal="left" vertical="center" shrinkToFit="1"/>
    </xf>
    <xf numFmtId="164" fontId="24" fillId="19" borderId="25" xfId="0" applyNumberFormat="1" applyFont="1" applyFill="1" applyBorder="1"/>
    <xf numFmtId="0" fontId="22" fillId="19" borderId="10" xfId="0" applyFont="1" applyFill="1" applyBorder="1" applyAlignment="1">
      <alignment horizontal="left"/>
    </xf>
    <xf numFmtId="0" fontId="22" fillId="19" borderId="10" xfId="0" applyFont="1" applyFill="1" applyBorder="1" applyAlignment="1">
      <alignment horizontal="left" vertical="center" shrinkToFit="1"/>
    </xf>
    <xf numFmtId="172" fontId="26" fillId="0" borderId="20" xfId="0" applyNumberFormat="1" applyFont="1" applyFill="1" applyBorder="1" applyAlignment="1">
      <alignment horizontal="right"/>
    </xf>
    <xf numFmtId="172" fontId="26" fillId="0" borderId="28" xfId="0" applyNumberFormat="1" applyFont="1" applyFill="1" applyBorder="1" applyAlignment="1">
      <alignment horizontal="right"/>
    </xf>
    <xf numFmtId="3" fontId="26" fillId="0" borderId="28" xfId="0" applyNumberFormat="1" applyFont="1" applyFill="1" applyBorder="1" applyAlignment="1">
      <alignment horizontal="right"/>
    </xf>
    <xf numFmtId="164" fontId="26" fillId="0" borderId="28" xfId="0" applyNumberFormat="1" applyFont="1" applyFill="1" applyBorder="1" applyAlignment="1">
      <alignment horizontal="right"/>
    </xf>
    <xf numFmtId="3" fontId="26" fillId="0" borderId="18" xfId="0" applyNumberFormat="1" applyFont="1" applyFill="1" applyBorder="1" applyAlignment="1">
      <alignment horizontal="right"/>
    </xf>
    <xf numFmtId="164" fontId="65" fillId="19" borderId="17" xfId="0" applyNumberFormat="1" applyFont="1" applyFill="1" applyBorder="1"/>
    <xf numFmtId="164" fontId="65" fillId="19" borderId="18" xfId="0" applyNumberFormat="1" applyFont="1" applyFill="1" applyBorder="1"/>
    <xf numFmtId="164" fontId="65" fillId="19" borderId="10" xfId="0" applyNumberFormat="1" applyFont="1" applyFill="1" applyBorder="1"/>
    <xf numFmtId="164" fontId="66" fillId="19" borderId="17" xfId="0" applyNumberFormat="1" applyFont="1" applyFill="1" applyBorder="1"/>
    <xf numFmtId="164" fontId="66" fillId="19" borderId="18" xfId="0" applyNumberFormat="1" applyFont="1" applyFill="1" applyBorder="1"/>
    <xf numFmtId="164" fontId="66" fillId="19" borderId="10" xfId="0" applyNumberFormat="1" applyFont="1" applyFill="1" applyBorder="1"/>
    <xf numFmtId="0" fontId="48" fillId="0" borderId="0" xfId="0" applyFont="1" applyFill="1" applyAlignment="1">
      <alignment horizontal="left" vertical="top"/>
    </xf>
    <xf numFmtId="0" fontId="20" fillId="0" borderId="0" xfId="0" applyFont="1" applyFill="1"/>
    <xf numFmtId="49" fontId="20" fillId="0" borderId="0" xfId="0" applyNumberFormat="1" applyFont="1" applyFill="1" applyAlignment="1">
      <alignment horizontal="right" vertical="center"/>
    </xf>
    <xf numFmtId="0" fontId="64" fillId="0" borderId="0" xfId="0" applyFont="1" applyFill="1"/>
    <xf numFmtId="49" fontId="46" fillId="18" borderId="0" xfId="0" applyNumberFormat="1" applyFont="1" applyFill="1" applyBorder="1" applyAlignment="1">
      <alignment horizontal="left" vertical="center"/>
    </xf>
    <xf numFmtId="0" fontId="46" fillId="18" borderId="0" xfId="0" applyFont="1" applyFill="1" applyBorder="1" applyAlignment="1">
      <alignment horizontal="left" vertical="center"/>
    </xf>
    <xf numFmtId="0" fontId="47" fillId="0" borderId="0" xfId="0" applyFont="1" applyBorder="1" applyAlignment="1">
      <alignment horizontal="right"/>
    </xf>
    <xf numFmtId="0" fontId="47" fillId="18" borderId="0" xfId="0" applyFont="1" applyFill="1" applyBorder="1" applyAlignment="1">
      <alignment horizontal="left" vertical="center" indent="1"/>
    </xf>
    <xf numFmtId="0" fontId="46" fillId="0" borderId="0" xfId="0" applyFont="1" applyBorder="1" applyAlignment="1"/>
    <xf numFmtId="49" fontId="46" fillId="0" borderId="0" xfId="44" applyNumberFormat="1" applyFont="1" applyAlignment="1">
      <alignment horizontal="left" vertical="center"/>
    </xf>
    <xf numFmtId="49" fontId="47" fillId="18" borderId="0" xfId="0" applyNumberFormat="1" applyFont="1" applyFill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47" fillId="18" borderId="0" xfId="0" applyFont="1" applyFill="1" applyBorder="1" applyAlignment="1">
      <alignment horizontal="left" vertical="center"/>
    </xf>
    <xf numFmtId="0" fontId="67" fillId="18" borderId="0" xfId="0" applyFont="1" applyFill="1" applyBorder="1"/>
    <xf numFmtId="0" fontId="46" fillId="0" borderId="0" xfId="0" applyFont="1" applyBorder="1"/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vertical="top" wrapText="1"/>
    </xf>
    <xf numFmtId="0" fontId="46" fillId="0" borderId="0" xfId="0" applyFont="1" applyAlignment="1">
      <alignment vertical="top"/>
    </xf>
    <xf numFmtId="0" fontId="47" fillId="0" borderId="0" xfId="0" applyFont="1" applyFill="1" applyAlignment="1">
      <alignment horizontal="left" vertical="top" indent="1"/>
    </xf>
    <xf numFmtId="0" fontId="47" fillId="0" borderId="0" xfId="0" applyFont="1" applyFill="1" applyAlignment="1">
      <alignment horizontal="left" vertical="top"/>
    </xf>
    <xf numFmtId="0" fontId="22" fillId="0" borderId="26" xfId="0" applyFont="1" applyFill="1" applyBorder="1" applyAlignment="1">
      <alignment horizontal="left" indent="1"/>
    </xf>
    <xf numFmtId="0" fontId="26" fillId="0" borderId="0" xfId="0" applyFont="1" applyFill="1" applyBorder="1" applyAlignment="1">
      <alignment horizontal="right" vertical="center" wrapText="1"/>
    </xf>
    <xf numFmtId="0" fontId="26" fillId="0" borderId="0" xfId="0" applyFont="1" applyFill="1" applyBorder="1" applyAlignment="1">
      <alignment horizontal="left"/>
    </xf>
    <xf numFmtId="0" fontId="24" fillId="20" borderId="24" xfId="0" applyFont="1" applyFill="1" applyBorder="1" applyAlignment="1">
      <alignment horizontal="right" vertical="top" wrapText="1"/>
    </xf>
    <xf numFmtId="22" fontId="24" fillId="0" borderId="0" xfId="0" applyNumberFormat="1" applyFont="1" applyFill="1" applyBorder="1" applyAlignment="1">
      <alignment horizontal="center" wrapText="1"/>
    </xf>
    <xf numFmtId="166" fontId="22" fillId="0" borderId="29" xfId="0" applyNumberFormat="1" applyFont="1" applyFill="1" applyBorder="1" applyAlignment="1"/>
    <xf numFmtId="3" fontId="22" fillId="0" borderId="29" xfId="0" applyNumberFormat="1" applyFont="1" applyFill="1" applyBorder="1"/>
    <xf numFmtId="0" fontId="24" fillId="20" borderId="29" xfId="0" applyFont="1" applyFill="1" applyBorder="1" applyAlignment="1">
      <alignment horizontal="right" vertical="top" wrapText="1"/>
    </xf>
    <xf numFmtId="0" fontId="22" fillId="20" borderId="29" xfId="0" applyFont="1" applyFill="1" applyBorder="1" applyAlignment="1">
      <alignment horizontal="right" vertical="top" wrapText="1"/>
    </xf>
    <xf numFmtId="22" fontId="25" fillId="0" borderId="0" xfId="0" applyNumberFormat="1" applyFont="1" applyFill="1" applyBorder="1" applyAlignment="1">
      <alignment horizontal="center" wrapText="1"/>
    </xf>
    <xf numFmtId="0" fontId="24" fillId="20" borderId="18" xfId="0" applyFont="1" applyFill="1" applyBorder="1"/>
    <xf numFmtId="0" fontId="24" fillId="20" borderId="18" xfId="0" applyFont="1" applyFill="1" applyBorder="1" applyAlignment="1">
      <alignment vertical="center" wrapText="1"/>
    </xf>
    <xf numFmtId="9" fontId="24" fillId="19" borderId="18" xfId="41" applyFont="1" applyFill="1" applyBorder="1"/>
    <xf numFmtId="9" fontId="22" fillId="0" borderId="18" xfId="41" applyFont="1" applyFill="1" applyBorder="1"/>
    <xf numFmtId="9" fontId="22" fillId="0" borderId="28" xfId="41" applyFont="1" applyFill="1" applyBorder="1"/>
    <xf numFmtId="0" fontId="22" fillId="0" borderId="20" xfId="0" applyFont="1" applyFill="1" applyBorder="1" applyAlignment="1">
      <alignment horizontal="left" indent="1"/>
    </xf>
    <xf numFmtId="166" fontId="27" fillId="0" borderId="0" xfId="0" applyNumberFormat="1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0" fontId="71" fillId="18" borderId="0" xfId="0" applyFont="1" applyFill="1" applyBorder="1"/>
    <xf numFmtId="49" fontId="26" fillId="0" borderId="0" xfId="0" applyNumberFormat="1" applyFont="1" applyFill="1" applyBorder="1" applyAlignment="1">
      <alignment horizontal="right"/>
    </xf>
    <xf numFmtId="0" fontId="72" fillId="18" borderId="0" xfId="0" applyNumberFormat="1" applyFont="1" applyFill="1" applyBorder="1" applyAlignment="1">
      <alignment horizontal="right"/>
    </xf>
    <xf numFmtId="0" fontId="26" fillId="0" borderId="0" xfId="0" quotePrefix="1" applyFont="1" applyFill="1" applyBorder="1"/>
    <xf numFmtId="0" fontId="26" fillId="0" borderId="0" xfId="0" applyFont="1" applyFill="1" applyBorder="1" applyAlignment="1">
      <alignment horizontal="right" vertical="top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 textRotation="90"/>
    </xf>
    <xf numFmtId="0" fontId="20" fillId="0" borderId="0" xfId="0" applyFont="1" applyFill="1" applyBorder="1" applyAlignment="1"/>
    <xf numFmtId="0" fontId="42" fillId="0" borderId="0" xfId="0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38" fillId="0" borderId="0" xfId="0" applyFont="1" applyFill="1" applyBorder="1"/>
    <xf numFmtId="0" fontId="41" fillId="0" borderId="0" xfId="0" applyFont="1" applyFill="1" applyBorder="1" applyAlignment="1"/>
    <xf numFmtId="0" fontId="20" fillId="0" borderId="0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vertical="center"/>
    </xf>
    <xf numFmtId="0" fontId="20" fillId="0" borderId="0" xfId="0" applyFont="1" applyFill="1" applyBorder="1" applyAlignment="1">
      <alignment horizontal="left" vertical="center" indent="1"/>
    </xf>
    <xf numFmtId="0" fontId="39" fillId="0" borderId="0" xfId="0" applyFont="1" applyFill="1" applyBorder="1"/>
    <xf numFmtId="0" fontId="39" fillId="0" borderId="0" xfId="0" applyFont="1" applyFill="1" applyBorder="1" applyAlignment="1">
      <alignment horizontal="right" vertical="center"/>
    </xf>
    <xf numFmtId="0" fontId="39" fillId="0" borderId="0" xfId="0" applyFont="1" applyFill="1" applyBorder="1" applyAlignment="1">
      <alignment horizontal="left" vertical="center" indent="1"/>
    </xf>
    <xf numFmtId="49" fontId="42" fillId="0" borderId="0" xfId="0" applyNumberFormat="1" applyFont="1" applyFill="1" applyAlignment="1">
      <alignment vertical="center"/>
    </xf>
    <xf numFmtId="0" fontId="24" fillId="20" borderId="18" xfId="0" applyFont="1" applyFill="1" applyBorder="1" applyAlignment="1">
      <alignment horizontal="center" vertical="center"/>
    </xf>
    <xf numFmtId="0" fontId="72" fillId="18" borderId="0" xfId="0" applyFont="1" applyFill="1"/>
    <xf numFmtId="0" fontId="22" fillId="0" borderId="0" xfId="0" applyFont="1" applyBorder="1"/>
    <xf numFmtId="0" fontId="46" fillId="0" borderId="0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right" vertical="center"/>
    </xf>
    <xf numFmtId="0" fontId="24" fillId="20" borderId="18" xfId="0" applyFont="1" applyFill="1" applyBorder="1" applyAlignment="1">
      <alignment horizontal="center" vertical="center"/>
    </xf>
    <xf numFmtId="164" fontId="22" fillId="0" borderId="17" xfId="0" applyNumberFormat="1" applyFont="1" applyFill="1" applyBorder="1" applyAlignment="1">
      <alignment horizontal="right" vertical="center"/>
    </xf>
    <xf numFmtId="164" fontId="22" fillId="0" borderId="19" xfId="0" applyNumberFormat="1" applyFont="1" applyFill="1" applyBorder="1" applyAlignment="1">
      <alignment horizontal="right" vertical="center"/>
    </xf>
    <xf numFmtId="164" fontId="24" fillId="19" borderId="22" xfId="0" applyNumberFormat="1" applyFont="1" applyFill="1" applyBorder="1"/>
    <xf numFmtId="171" fontId="22" fillId="19" borderId="24" xfId="41" applyNumberFormat="1" applyFont="1" applyFill="1" applyBorder="1" applyAlignment="1"/>
    <xf numFmtId="164" fontId="24" fillId="19" borderId="24" xfId="0" applyNumberFormat="1" applyFont="1" applyFill="1" applyBorder="1"/>
    <xf numFmtId="171" fontId="22" fillId="19" borderId="11" xfId="41" applyNumberFormat="1" applyFont="1" applyFill="1" applyBorder="1" applyAlignment="1"/>
    <xf numFmtId="171" fontId="22" fillId="19" borderId="24" xfId="0" applyNumberFormat="1" applyFont="1" applyFill="1" applyBorder="1" applyAlignment="1">
      <alignment vertical="center"/>
    </xf>
    <xf numFmtId="0" fontId="22" fillId="18" borderId="11" xfId="0" applyFont="1" applyFill="1" applyBorder="1" applyAlignment="1">
      <alignment horizontal="left" indent="1"/>
    </xf>
    <xf numFmtId="164" fontId="22" fillId="19" borderId="24" xfId="0" applyNumberFormat="1" applyFont="1" applyFill="1" applyBorder="1"/>
    <xf numFmtId="164" fontId="22" fillId="18" borderId="33" xfId="0" applyNumberFormat="1" applyFont="1" applyFill="1" applyBorder="1"/>
    <xf numFmtId="164" fontId="22" fillId="18" borderId="34" xfId="0" applyNumberFormat="1" applyFont="1" applyFill="1" applyBorder="1"/>
    <xf numFmtId="164" fontId="22" fillId="18" borderId="35" xfId="0" applyNumberFormat="1" applyFont="1" applyFill="1" applyBorder="1"/>
    <xf numFmtId="164" fontId="26" fillId="18" borderId="34" xfId="0" applyNumberFormat="1" applyFont="1" applyFill="1" applyBorder="1"/>
    <xf numFmtId="164" fontId="26" fillId="18" borderId="33" xfId="0" applyNumberFormat="1" applyFont="1" applyFill="1" applyBorder="1"/>
    <xf numFmtId="164" fontId="26" fillId="18" borderId="35" xfId="0" applyNumberFormat="1" applyFont="1" applyFill="1" applyBorder="1"/>
    <xf numFmtId="0" fontId="22" fillId="18" borderId="12" xfId="0" applyFont="1" applyFill="1" applyBorder="1" applyAlignment="1">
      <alignment horizontal="left" indent="1"/>
    </xf>
    <xf numFmtId="164" fontId="22" fillId="18" borderId="23" xfId="0" applyNumberFormat="1" applyFont="1" applyFill="1" applyBorder="1"/>
    <xf numFmtId="164" fontId="22" fillId="18" borderId="29" xfId="0" applyNumberFormat="1" applyFont="1" applyFill="1" applyBorder="1"/>
    <xf numFmtId="164" fontId="22" fillId="18" borderId="12" xfId="0" applyNumberFormat="1" applyFont="1" applyFill="1" applyBorder="1"/>
    <xf numFmtId="164" fontId="26" fillId="18" borderId="29" xfId="0" applyNumberFormat="1" applyFont="1" applyFill="1" applyBorder="1"/>
    <xf numFmtId="164" fontId="26" fillId="18" borderId="23" xfId="0" applyNumberFormat="1" applyFont="1" applyFill="1" applyBorder="1"/>
    <xf numFmtId="164" fontId="26" fillId="18" borderId="12" xfId="0" applyNumberFormat="1" applyFont="1" applyFill="1" applyBorder="1"/>
    <xf numFmtId="164" fontId="22" fillId="19" borderId="29" xfId="0" applyNumberFormat="1" applyFont="1" applyFill="1" applyBorder="1"/>
    <xf numFmtId="3" fontId="23" fillId="0" borderId="0" xfId="0" applyNumberFormat="1" applyFont="1" applyFill="1" applyBorder="1"/>
    <xf numFmtId="0" fontId="73" fillId="0" borderId="0" xfId="0" applyFont="1" applyFill="1" applyBorder="1"/>
    <xf numFmtId="164" fontId="22" fillId="18" borderId="36" xfId="0" applyNumberFormat="1" applyFont="1" applyFill="1" applyBorder="1"/>
    <xf numFmtId="164" fontId="22" fillId="18" borderId="37" xfId="0" applyNumberFormat="1" applyFont="1" applyFill="1" applyBorder="1"/>
    <xf numFmtId="14" fontId="22" fillId="0" borderId="38" xfId="0" applyNumberFormat="1" applyFont="1" applyFill="1" applyBorder="1" applyAlignment="1">
      <alignment horizontal="right"/>
    </xf>
    <xf numFmtId="0" fontId="62" fillId="0" borderId="0" xfId="0" applyFont="1" applyFill="1" applyBorder="1" applyAlignment="1">
      <alignment horizontal="center"/>
    </xf>
    <xf numFmtId="49" fontId="62" fillId="0" borderId="0" xfId="0" applyNumberFormat="1" applyFont="1" applyFill="1" applyBorder="1" applyAlignment="1">
      <alignment horizontal="center" vertical="center"/>
    </xf>
    <xf numFmtId="49" fontId="40" fillId="0" borderId="0" xfId="0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center"/>
    </xf>
    <xf numFmtId="0" fontId="64" fillId="0" borderId="0" xfId="0" applyFont="1" applyFill="1" applyBorder="1" applyAlignment="1">
      <alignment horizontal="justify" vertical="top" wrapText="1"/>
    </xf>
    <xf numFmtId="0" fontId="47" fillId="0" borderId="0" xfId="0" applyFont="1" applyAlignment="1">
      <alignment horizontal="justify" vertical="top" wrapText="1"/>
    </xf>
    <xf numFmtId="0" fontId="47" fillId="0" borderId="0" xfId="0" applyFont="1" applyFill="1" applyAlignment="1">
      <alignment horizontal="justify" vertical="top" wrapText="1"/>
    </xf>
    <xf numFmtId="0" fontId="24" fillId="19" borderId="11" xfId="0" applyFont="1" applyFill="1" applyBorder="1" applyAlignment="1">
      <alignment horizontal="left" vertical="center" wrapText="1"/>
    </xf>
    <xf numFmtId="0" fontId="24" fillId="19" borderId="12" xfId="0" applyFont="1" applyFill="1" applyBorder="1" applyAlignment="1">
      <alignment horizontal="left" vertical="center" wrapText="1"/>
    </xf>
    <xf numFmtId="164" fontId="24" fillId="19" borderId="17" xfId="0" applyNumberFormat="1" applyFont="1" applyFill="1" applyBorder="1" applyAlignment="1">
      <alignment horizontal="center"/>
    </xf>
    <xf numFmtId="164" fontId="24" fillId="19" borderId="18" xfId="0" applyNumberFormat="1" applyFont="1" applyFill="1" applyBorder="1" applyAlignment="1">
      <alignment horizontal="center"/>
    </xf>
    <xf numFmtId="164" fontId="24" fillId="19" borderId="10" xfId="0" applyNumberFormat="1" applyFont="1" applyFill="1" applyBorder="1" applyAlignment="1">
      <alignment horizontal="center"/>
    </xf>
    <xf numFmtId="164" fontId="65" fillId="19" borderId="17" xfId="0" applyNumberFormat="1" applyFont="1" applyFill="1" applyBorder="1" applyAlignment="1">
      <alignment horizontal="center"/>
    </xf>
    <xf numFmtId="164" fontId="65" fillId="19" borderId="18" xfId="0" applyNumberFormat="1" applyFont="1" applyFill="1" applyBorder="1" applyAlignment="1">
      <alignment horizontal="center"/>
    </xf>
    <xf numFmtId="164" fontId="65" fillId="19" borderId="10" xfId="0" applyNumberFormat="1" applyFont="1" applyFill="1" applyBorder="1" applyAlignment="1">
      <alignment horizontal="center"/>
    </xf>
    <xf numFmtId="164" fontId="24" fillId="19" borderId="22" xfId="0" applyNumberFormat="1" applyFont="1" applyFill="1" applyBorder="1" applyAlignment="1">
      <alignment horizontal="right" vertical="center"/>
    </xf>
    <xf numFmtId="164" fontId="24" fillId="19" borderId="23" xfId="0" applyNumberFormat="1" applyFont="1" applyFill="1" applyBorder="1" applyAlignment="1">
      <alignment horizontal="right" vertical="center"/>
    </xf>
    <xf numFmtId="0" fontId="24" fillId="20" borderId="22" xfId="0" applyFont="1" applyFill="1" applyBorder="1" applyAlignment="1">
      <alignment horizontal="center" vertical="center"/>
    </xf>
    <xf numFmtId="0" fontId="24" fillId="20" borderId="23" xfId="0" applyFont="1" applyFill="1" applyBorder="1" applyAlignment="1">
      <alignment horizontal="center" vertical="center"/>
    </xf>
    <xf numFmtId="0" fontId="24" fillId="20" borderId="14" xfId="0" applyFont="1" applyFill="1" applyBorder="1" applyAlignment="1">
      <alignment horizontal="center" vertical="center"/>
    </xf>
    <xf numFmtId="0" fontId="24" fillId="20" borderId="15" xfId="0" applyFont="1" applyFill="1" applyBorder="1" applyAlignment="1">
      <alignment horizontal="center" vertical="center"/>
    </xf>
    <xf numFmtId="0" fontId="24" fillId="20" borderId="16" xfId="0" applyFont="1" applyFill="1" applyBorder="1" applyAlignment="1">
      <alignment horizontal="center" vertical="center"/>
    </xf>
    <xf numFmtId="0" fontId="24" fillId="19" borderId="13" xfId="0" applyFont="1" applyFill="1" applyBorder="1" applyAlignment="1">
      <alignment horizontal="left" vertical="center" wrapText="1"/>
    </xf>
    <xf numFmtId="0" fontId="24" fillId="20" borderId="11" xfId="0" applyFont="1" applyFill="1" applyBorder="1" applyAlignment="1">
      <alignment horizontal="center" vertical="center"/>
    </xf>
    <xf numFmtId="0" fontId="24" fillId="20" borderId="12" xfId="0" applyFont="1" applyFill="1" applyBorder="1" applyAlignment="1">
      <alignment horizontal="center" vertical="center"/>
    </xf>
    <xf numFmtId="164" fontId="24" fillId="19" borderId="25" xfId="0" applyNumberFormat="1" applyFont="1" applyFill="1" applyBorder="1" applyAlignment="1">
      <alignment horizontal="right" vertical="center"/>
    </xf>
    <xf numFmtId="164" fontId="57" fillId="22" borderId="17" xfId="0" applyNumberFormat="1" applyFont="1" applyFill="1" applyBorder="1" applyAlignment="1">
      <alignment horizontal="center"/>
    </xf>
    <xf numFmtId="164" fontId="57" fillId="22" borderId="18" xfId="0" applyNumberFormat="1" applyFont="1" applyFill="1" applyBorder="1" applyAlignment="1">
      <alignment horizontal="center"/>
    </xf>
    <xf numFmtId="0" fontId="57" fillId="21" borderId="22" xfId="0" applyFont="1" applyFill="1" applyBorder="1" applyAlignment="1">
      <alignment horizontal="center" vertical="center" wrapText="1"/>
    </xf>
    <xf numFmtId="0" fontId="57" fillId="21" borderId="24" xfId="0" applyFont="1" applyFill="1" applyBorder="1" applyAlignment="1">
      <alignment horizontal="center" vertical="center" wrapText="1"/>
    </xf>
    <xf numFmtId="0" fontId="56" fillId="21" borderId="23" xfId="0" applyFont="1" applyFill="1" applyBorder="1" applyAlignment="1">
      <alignment horizontal="center" vertical="center" wrapText="1"/>
    </xf>
    <xf numFmtId="0" fontId="56" fillId="21" borderId="29" xfId="0" applyFont="1" applyFill="1" applyBorder="1" applyAlignment="1">
      <alignment horizontal="center" vertical="center" wrapText="1"/>
    </xf>
    <xf numFmtId="2" fontId="24" fillId="19" borderId="11" xfId="0" applyNumberFormat="1" applyFont="1" applyFill="1" applyBorder="1" applyAlignment="1">
      <alignment vertical="center" wrapText="1"/>
    </xf>
    <xf numFmtId="2" fontId="24" fillId="19" borderId="12" xfId="0" applyNumberFormat="1" applyFont="1" applyFill="1" applyBorder="1" applyAlignment="1">
      <alignment vertical="center" wrapText="1"/>
    </xf>
    <xf numFmtId="0" fontId="24" fillId="19" borderId="12" xfId="0" applyNumberFormat="1" applyFont="1" applyFill="1" applyBorder="1" applyAlignment="1">
      <alignment vertical="center" wrapText="1"/>
    </xf>
    <xf numFmtId="0" fontId="24" fillId="20" borderId="11" xfId="0" applyFont="1" applyFill="1" applyBorder="1" applyAlignment="1">
      <alignment horizontal="right" vertical="top" wrapText="1"/>
    </xf>
    <xf numFmtId="0" fontId="24" fillId="20" borderId="13" xfId="0" applyFont="1" applyFill="1" applyBorder="1" applyAlignment="1">
      <alignment horizontal="right" vertical="top" wrapText="1"/>
    </xf>
    <xf numFmtId="0" fontId="24" fillId="20" borderId="12" xfId="0" applyFont="1" applyFill="1" applyBorder="1" applyAlignment="1">
      <alignment horizontal="right" vertical="top" wrapText="1"/>
    </xf>
    <xf numFmtId="0" fontId="24" fillId="20" borderId="22" xfId="0" applyFont="1" applyFill="1" applyBorder="1" applyAlignment="1">
      <alignment horizontal="center" vertical="center" wrapText="1"/>
    </xf>
    <xf numFmtId="0" fontId="24" fillId="20" borderId="24" xfId="0" applyFont="1" applyFill="1" applyBorder="1" applyAlignment="1">
      <alignment horizontal="center" vertical="center" wrapText="1"/>
    </xf>
    <xf numFmtId="0" fontId="24" fillId="20" borderId="11" xfId="0" applyFont="1" applyFill="1" applyBorder="1" applyAlignment="1">
      <alignment horizontal="center" vertical="center" wrapText="1"/>
    </xf>
    <xf numFmtId="0" fontId="22" fillId="20" borderId="23" xfId="0" applyFont="1" applyFill="1" applyBorder="1" applyAlignment="1">
      <alignment horizontal="center" vertical="center" wrapText="1"/>
    </xf>
    <xf numFmtId="0" fontId="22" fillId="20" borderId="29" xfId="0" applyFont="1" applyFill="1" applyBorder="1" applyAlignment="1">
      <alignment horizontal="center" vertical="center" wrapText="1"/>
    </xf>
    <xf numFmtId="0" fontId="22" fillId="20" borderId="12" xfId="0" applyFont="1" applyFill="1" applyBorder="1" applyAlignment="1">
      <alignment horizontal="center" vertical="center" wrapText="1"/>
    </xf>
    <xf numFmtId="0" fontId="24" fillId="20" borderId="22" xfId="0" applyFont="1" applyFill="1" applyBorder="1" applyAlignment="1">
      <alignment horizontal="center" vertical="top" wrapText="1"/>
    </xf>
    <xf numFmtId="0" fontId="24" fillId="20" borderId="24" xfId="0" applyFont="1" applyFill="1" applyBorder="1" applyAlignment="1">
      <alignment horizontal="center" vertical="top" wrapText="1"/>
    </xf>
    <xf numFmtId="0" fontId="24" fillId="20" borderId="11" xfId="0" applyFont="1" applyFill="1" applyBorder="1" applyAlignment="1">
      <alignment horizontal="center" vertical="top" wrapText="1"/>
    </xf>
    <xf numFmtId="0" fontId="22" fillId="20" borderId="23" xfId="0" applyFont="1" applyFill="1" applyBorder="1" applyAlignment="1">
      <alignment horizontal="center" vertical="top" wrapText="1"/>
    </xf>
    <xf numFmtId="0" fontId="22" fillId="20" borderId="29" xfId="0" applyFont="1" applyFill="1" applyBorder="1" applyAlignment="1">
      <alignment horizontal="center" vertical="top" wrapText="1"/>
    </xf>
    <xf numFmtId="2" fontId="24" fillId="19" borderId="11" xfId="0" applyNumberFormat="1" applyFont="1" applyFill="1" applyBorder="1" applyAlignment="1">
      <alignment horizontal="left" vertical="center" wrapText="1"/>
    </xf>
    <xf numFmtId="2" fontId="24" fillId="19" borderId="12" xfId="0" applyNumberFormat="1" applyFont="1" applyFill="1" applyBorder="1" applyAlignment="1">
      <alignment horizontal="left" vertical="center" wrapText="1"/>
    </xf>
    <xf numFmtId="0" fontId="22" fillId="20" borderId="12" xfId="0" applyFont="1" applyFill="1" applyBorder="1" applyAlignment="1">
      <alignment horizontal="center" vertical="top" wrapText="1"/>
    </xf>
    <xf numFmtId="0" fontId="25" fillId="20" borderId="11" xfId="0" applyFont="1" applyFill="1" applyBorder="1" applyAlignment="1">
      <alignment horizontal="center" vertical="center" wrapText="1"/>
    </xf>
    <xf numFmtId="0" fontId="25" fillId="20" borderId="13" xfId="0" applyFont="1" applyFill="1" applyBorder="1" applyAlignment="1">
      <alignment horizontal="center" vertical="center" wrapText="1"/>
    </xf>
    <xf numFmtId="164" fontId="24" fillId="19" borderId="17" xfId="0" applyNumberFormat="1" applyFont="1" applyFill="1" applyBorder="1" applyAlignment="1">
      <alignment horizontal="center" vertical="center"/>
    </xf>
    <xf numFmtId="0" fontId="24" fillId="19" borderId="18" xfId="0" applyFont="1" applyFill="1" applyBorder="1" applyAlignment="1">
      <alignment horizontal="center" vertical="center"/>
    </xf>
    <xf numFmtId="0" fontId="24" fillId="19" borderId="10" xfId="0" applyFont="1" applyFill="1" applyBorder="1" applyAlignment="1">
      <alignment horizontal="center" vertical="center"/>
    </xf>
    <xf numFmtId="0" fontId="24" fillId="20" borderId="3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20" borderId="18" xfId="0" applyFont="1" applyFill="1" applyBorder="1" applyAlignment="1">
      <alignment horizontal="center"/>
    </xf>
    <xf numFmtId="0" fontId="24" fillId="20" borderId="22" xfId="0" applyFont="1" applyFill="1" applyBorder="1" applyAlignment="1">
      <alignment horizontal="center"/>
    </xf>
    <xf numFmtId="0" fontId="24" fillId="20" borderId="24" xfId="0" applyFont="1" applyFill="1" applyBorder="1" applyAlignment="1">
      <alignment horizontal="center"/>
    </xf>
    <xf numFmtId="0" fontId="24" fillId="20" borderId="11" xfId="0" applyFont="1" applyFill="1" applyBorder="1" applyAlignment="1">
      <alignment horizontal="center"/>
    </xf>
    <xf numFmtId="0" fontId="22" fillId="20" borderId="23" xfId="0" applyFont="1" applyFill="1" applyBorder="1" applyAlignment="1">
      <alignment horizontal="center"/>
    </xf>
    <xf numFmtId="0" fontId="22" fillId="20" borderId="29" xfId="0" applyFont="1" applyFill="1" applyBorder="1" applyAlignment="1">
      <alignment horizontal="center"/>
    </xf>
    <xf numFmtId="0" fontId="22" fillId="20" borderId="12" xfId="0" applyFont="1" applyFill="1" applyBorder="1" applyAlignment="1">
      <alignment horizontal="center"/>
    </xf>
    <xf numFmtId="0" fontId="24" fillId="20" borderId="17" xfId="0" applyFont="1" applyFill="1" applyBorder="1" applyAlignment="1">
      <alignment horizontal="center"/>
    </xf>
    <xf numFmtId="0" fontId="24" fillId="20" borderId="10" xfId="0" applyFont="1" applyFill="1" applyBorder="1" applyAlignment="1">
      <alignment horizontal="center"/>
    </xf>
    <xf numFmtId="164" fontId="24" fillId="19" borderId="11" xfId="0" applyNumberFormat="1" applyFont="1" applyFill="1" applyBorder="1" applyAlignment="1">
      <alignment horizontal="left" vertical="center"/>
    </xf>
    <xf numFmtId="164" fontId="24" fillId="19" borderId="12" xfId="0" applyNumberFormat="1" applyFont="1" applyFill="1" applyBorder="1" applyAlignment="1">
      <alignment horizontal="left" vertical="center"/>
    </xf>
    <xf numFmtId="164" fontId="24" fillId="19" borderId="0" xfId="0" applyNumberFormat="1" applyFont="1" applyFill="1" applyBorder="1" applyAlignment="1">
      <alignment horizontal="center"/>
    </xf>
    <xf numFmtId="0" fontId="24" fillId="19" borderId="11" xfId="0" applyFont="1" applyFill="1" applyBorder="1" applyAlignment="1">
      <alignment horizontal="left" vertical="center"/>
    </xf>
    <xf numFmtId="0" fontId="24" fillId="19" borderId="12" xfId="0" applyFont="1" applyFill="1" applyBorder="1" applyAlignment="1">
      <alignment horizontal="left" vertical="center"/>
    </xf>
    <xf numFmtId="168" fontId="33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center"/>
    </xf>
    <xf numFmtId="168" fontId="32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left"/>
    </xf>
    <xf numFmtId="0" fontId="22" fillId="0" borderId="18" xfId="0" applyFont="1" applyFill="1" applyBorder="1" applyAlignment="1">
      <alignment horizontal="left" indent="1"/>
    </xf>
    <xf numFmtId="0" fontId="22" fillId="0" borderId="26" xfId="0" applyFont="1" applyFill="1" applyBorder="1" applyAlignment="1">
      <alignment horizontal="left" indent="1"/>
    </xf>
    <xf numFmtId="0" fontId="22" fillId="0" borderId="28" xfId="0" applyFont="1" applyFill="1" applyBorder="1" applyAlignment="1">
      <alignment horizontal="left" indent="1"/>
    </xf>
    <xf numFmtId="0" fontId="24" fillId="20" borderId="18" xfId="0" applyFont="1" applyFill="1" applyBorder="1" applyAlignment="1">
      <alignment horizontal="center" vertical="center"/>
    </xf>
    <xf numFmtId="0" fontId="24" fillId="20" borderId="29" xfId="0" applyFont="1" applyFill="1" applyBorder="1" applyAlignment="1">
      <alignment horizontal="center" vertical="center" wrapText="1"/>
    </xf>
    <xf numFmtId="0" fontId="24" fillId="19" borderId="18" xfId="0" applyFont="1" applyFill="1" applyBorder="1" applyAlignment="1">
      <alignment horizontal="left"/>
    </xf>
    <xf numFmtId="0" fontId="26" fillId="0" borderId="0" xfId="0" applyFont="1" applyFill="1" applyBorder="1" applyAlignment="1">
      <alignment horizontal="right" vertical="top" wrapText="1"/>
    </xf>
    <xf numFmtId="0" fontId="26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22" fontId="22" fillId="0" borderId="0" xfId="0" applyNumberFormat="1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left"/>
    </xf>
  </cellXfs>
  <cellStyles count="4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2" xfId="43" xr:uid="{00000000-0005-0000-0000-00001C000000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9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colors>
    <mruColors>
      <color rgb="FFEBEB03"/>
      <color rgb="FF663300"/>
      <color rgb="FFC0504D"/>
      <color rgb="FF399AB5"/>
      <color rgb="FF9E413E"/>
      <color rgb="FFDC690A"/>
      <color rgb="FFFCF10C"/>
      <color rgb="FFFF97FF"/>
      <color rgb="FFFFFF66"/>
      <color rgb="FFD2CD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Výroba elektřiny brutto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2558.0812500000002</c:v>
                </c:pt>
                <c:pt idx="1">
                  <c:v>2422.0693500000002</c:v>
                </c:pt>
                <c:pt idx="2">
                  <c:v>2259.24766</c:v>
                </c:pt>
                <c:pt idx="3">
                  <c:v>1857.02441</c:v>
                </c:pt>
                <c:pt idx="4">
                  <c:v>2659.2528500000003</c:v>
                </c:pt>
                <c:pt idx="5">
                  <c:v>2477.9530700000005</c:v>
                </c:pt>
                <c:pt idx="6">
                  <c:v>2232.3585899999998</c:v>
                </c:pt>
                <c:pt idx="7">
                  <c:v>2771.02504</c:v>
                </c:pt>
                <c:pt idx="8">
                  <c:v>2858.1975200000002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4141.9623469999979</c:v>
                </c:pt>
                <c:pt idx="1">
                  <c:v>3383.6725660000011</c:v>
                </c:pt>
                <c:pt idx="2">
                  <c:v>3270.4368379999992</c:v>
                </c:pt>
                <c:pt idx="3">
                  <c:v>2408.9108350000006</c:v>
                </c:pt>
                <c:pt idx="4">
                  <c:v>2070.1162960000001</c:v>
                </c:pt>
                <c:pt idx="5">
                  <c:v>2220.9626880000019</c:v>
                </c:pt>
                <c:pt idx="6">
                  <c:v>1955.1325020000004</c:v>
                </c:pt>
                <c:pt idx="7">
                  <c:v>2362.9905630000012</c:v>
                </c:pt>
                <c:pt idx="8">
                  <c:v>2783.616903000001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623.26305000000002</c:v>
                </c:pt>
                <c:pt idx="1">
                  <c:v>535.49879199999998</c:v>
                </c:pt>
                <c:pt idx="2">
                  <c:v>462.27432999999996</c:v>
                </c:pt>
                <c:pt idx="3">
                  <c:v>397.52820000000003</c:v>
                </c:pt>
                <c:pt idx="4">
                  <c:v>462.92633999999998</c:v>
                </c:pt>
                <c:pt idx="5">
                  <c:v>592.00824999999998</c:v>
                </c:pt>
                <c:pt idx="6">
                  <c:v>680.74431800000002</c:v>
                </c:pt>
                <c:pt idx="7">
                  <c:v>581.92469999999992</c:v>
                </c:pt>
                <c:pt idx="8">
                  <c:v>163.41331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363.24294500000059</c:v>
                </c:pt>
                <c:pt idx="1">
                  <c:v>334.55855500000018</c:v>
                </c:pt>
                <c:pt idx="2">
                  <c:v>347.64203900000024</c:v>
                </c:pt>
                <c:pt idx="3">
                  <c:v>303.07588300000032</c:v>
                </c:pt>
                <c:pt idx="4">
                  <c:v>295.2980009999996</c:v>
                </c:pt>
                <c:pt idx="5">
                  <c:v>272.53303199999954</c:v>
                </c:pt>
                <c:pt idx="6">
                  <c:v>275.12418700000046</c:v>
                </c:pt>
                <c:pt idx="7">
                  <c:v>276.24012700000037</c:v>
                </c:pt>
                <c:pt idx="8">
                  <c:v>281.12011899999936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120.34144899999993</c:v>
                </c:pt>
                <c:pt idx="1">
                  <c:v>172.30922499999986</c:v>
                </c:pt>
                <c:pt idx="2">
                  <c:v>197.46002700000054</c:v>
                </c:pt>
                <c:pt idx="3">
                  <c:v>138.24378100000013</c:v>
                </c:pt>
                <c:pt idx="4">
                  <c:v>110.35277200000004</c:v>
                </c:pt>
                <c:pt idx="5">
                  <c:v>210.52291999999989</c:v>
                </c:pt>
                <c:pt idx="6">
                  <c:v>212.07079099999987</c:v>
                </c:pt>
                <c:pt idx="7">
                  <c:v>181.83153799999974</c:v>
                </c:pt>
                <c:pt idx="8">
                  <c:v>158.04940300000004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112.21346</c:v>
                </c:pt>
                <c:pt idx="1">
                  <c:v>113.04502000000001</c:v>
                </c:pt>
                <c:pt idx="2">
                  <c:v>110.35604000000001</c:v>
                </c:pt>
                <c:pt idx="3">
                  <c:v>137.68409</c:v>
                </c:pt>
                <c:pt idx="4">
                  <c:v>117.65761000000001</c:v>
                </c:pt>
                <c:pt idx="5">
                  <c:v>60.914519999999996</c:v>
                </c:pt>
                <c:pt idx="6">
                  <c:v>101.40622</c:v>
                </c:pt>
                <c:pt idx="7">
                  <c:v>102.51084</c:v>
                </c:pt>
                <c:pt idx="8">
                  <c:v>104.09916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74.052910999999995</c:v>
                </c:pt>
                <c:pt idx="1">
                  <c:v>114.69204600000009</c:v>
                </c:pt>
                <c:pt idx="2">
                  <c:v>79.789502999999925</c:v>
                </c:pt>
                <c:pt idx="3">
                  <c:v>48.97578599999995</c:v>
                </c:pt>
                <c:pt idx="4">
                  <c:v>46.463585999999978</c:v>
                </c:pt>
                <c:pt idx="5">
                  <c:v>40.487181000000049</c:v>
                </c:pt>
                <c:pt idx="6">
                  <c:v>31.574840999999982</c:v>
                </c:pt>
                <c:pt idx="7">
                  <c:v>35.55379199999998</c:v>
                </c:pt>
                <c:pt idx="8">
                  <c:v>36.984486999999987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62.026393999999804</c:v>
                </c:pt>
                <c:pt idx="1">
                  <c:v>102.75691700000057</c:v>
                </c:pt>
                <c:pt idx="2">
                  <c:v>228.28204799999983</c:v>
                </c:pt>
                <c:pt idx="3">
                  <c:v>325.31862100000211</c:v>
                </c:pt>
                <c:pt idx="4">
                  <c:v>281.82132000000217</c:v>
                </c:pt>
                <c:pt idx="5">
                  <c:v>243.43871199999947</c:v>
                </c:pt>
                <c:pt idx="6">
                  <c:v>296.18705599999663</c:v>
                </c:pt>
                <c:pt idx="7">
                  <c:v>264.68744600000002</c:v>
                </c:pt>
                <c:pt idx="8">
                  <c:v>221.2974549999997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56910720"/>
        <c:axId val="156912256"/>
      </c:barChart>
      <c:catAx>
        <c:axId val="1569107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6912256"/>
        <c:crossesAt val="-4000"/>
        <c:auto val="1"/>
        <c:lblAlgn val="ctr"/>
        <c:lblOffset val="100"/>
        <c:noMultiLvlLbl val="0"/>
      </c:catAx>
      <c:valAx>
        <c:axId val="156912256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1072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6.1679612701257956E-2"/>
          <c:y val="0.81588873099970716"/>
          <c:w val="0.92879982904015912"/>
          <c:h val="0.1743804802177505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en-US" sz="1000"/>
              <a:t> </a:t>
            </a:r>
            <a:r>
              <a:rPr lang="cs-CZ" sz="1000"/>
              <a:t>kategorií VE na </a:t>
            </a:r>
            <a:r>
              <a:rPr lang="en-US" sz="1000"/>
              <a:t>instalovan</a:t>
            </a:r>
            <a:r>
              <a:rPr lang="cs-CZ" sz="1000"/>
              <a:t>ém</a:t>
            </a:r>
            <a:r>
              <a:rPr lang="en-US" sz="1000"/>
              <a:t> výkon</a:t>
            </a:r>
            <a:r>
              <a:rPr lang="cs-CZ" sz="1000"/>
              <a:t>u</a:t>
            </a:r>
            <a:endParaRPr lang="en-US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153.65389000000056</c:v>
                </c:pt>
                <c:pt idx="1">
                  <c:v>183.648</c:v>
                </c:pt>
                <c:pt idx="2">
                  <c:v>752.78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748440.64899999998</c:v>
                </c:pt>
                <c:pt idx="2">
                  <c:v>0</c:v>
                </c:pt>
                <c:pt idx="3">
                  <c:v>77332.196999999986</c:v>
                </c:pt>
                <c:pt idx="4">
                  <c:v>18105.295000000006</c:v>
                </c:pt>
                <c:pt idx="5">
                  <c:v>0</c:v>
                </c:pt>
                <c:pt idx="6">
                  <c:v>1888.8720000000001</c:v>
                </c:pt>
                <c:pt idx="7">
                  <c:v>34174.464000000029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4.1817139190281134E-2</c:v>
                </c:pt>
                <c:pt idx="1">
                  <c:v>4.1528078942122078E-2</c:v>
                </c:pt>
                <c:pt idx="2">
                  <c:v>5.1435519042684882E-2</c:v>
                </c:pt>
                <c:pt idx="3">
                  <c:v>4.6172819233422251E-2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23264"/>
        <c:axId val="168524800"/>
      </c:barChart>
      <c:catAx>
        <c:axId val="1685232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524800"/>
        <c:crosses val="autoZero"/>
        <c:auto val="1"/>
        <c:lblAlgn val="ctr"/>
        <c:lblOffset val="100"/>
        <c:noMultiLvlLbl val="0"/>
      </c:catAx>
      <c:valAx>
        <c:axId val="1685248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232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0.12658115888479066</c:v>
                </c:pt>
                <c:pt idx="2">
                  <c:v>0</c:v>
                </c:pt>
                <c:pt idx="3">
                  <c:v>5.8539633021368012E-2</c:v>
                </c:pt>
                <c:pt idx="4">
                  <c:v>2.7276849815384054E-2</c:v>
                </c:pt>
                <c:pt idx="5">
                  <c:v>0</c:v>
                </c:pt>
                <c:pt idx="6">
                  <c:v>5.6568018328037914E-2</c:v>
                </c:pt>
                <c:pt idx="7">
                  <c:v>4.5702504616104908E-2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53472"/>
        <c:axId val="168231680"/>
      </c:barChart>
      <c:catAx>
        <c:axId val="16855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31680"/>
        <c:crosses val="autoZero"/>
        <c:auto val="1"/>
        <c:lblAlgn val="ctr"/>
        <c:lblOffset val="100"/>
        <c:noMultiLvlLbl val="0"/>
      </c:catAx>
      <c:valAx>
        <c:axId val="1682316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55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244890.75</c:v>
                </c:pt>
                <c:pt idx="1">
                  <c:v>202425.3</c:v>
                </c:pt>
                <c:pt idx="2">
                  <c:v>301124.59899999999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26181.807999999997</c:v>
                </c:pt>
                <c:pt idx="1">
                  <c:v>25533.231999999996</c:v>
                </c:pt>
                <c:pt idx="2">
                  <c:v>25617.156999999999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7203.7529999999997</c:v>
                </c:pt>
                <c:pt idx="1">
                  <c:v>4433.8190000000031</c:v>
                </c:pt>
                <c:pt idx="2">
                  <c:v>6467.7230000000036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459.91600000000005</c:v>
                </c:pt>
                <c:pt idx="1">
                  <c:v>642.221</c:v>
                </c:pt>
                <c:pt idx="2">
                  <c:v>786.7349999999999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13104.312000000033</c:v>
                </c:pt>
                <c:pt idx="1">
                  <c:v>11518.001999999995</c:v>
                </c:pt>
                <c:pt idx="2">
                  <c:v>9552.1500000000015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285312"/>
        <c:axId val="168286848"/>
      </c:barChart>
      <c:catAx>
        <c:axId val="16828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86848"/>
        <c:crosses val="autoZero"/>
        <c:auto val="1"/>
        <c:lblAlgn val="ctr"/>
        <c:lblOffset val="100"/>
        <c:noMultiLvlLbl val="0"/>
      </c:catAx>
      <c:valAx>
        <c:axId val="1682868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853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0.10538834882330629</c:v>
                </c:pt>
                <c:pt idx="2">
                  <c:v>0</c:v>
                </c:pt>
                <c:pt idx="3">
                  <c:v>9.2893264948294807E-2</c:v>
                </c:pt>
                <c:pt idx="4">
                  <c:v>3.2802315764814037E-2</c:v>
                </c:pt>
                <c:pt idx="5">
                  <c:v>0</c:v>
                </c:pt>
                <c:pt idx="6">
                  <c:v>1.8142497314459501E-2</c:v>
                </c:pt>
                <c:pt idx="7">
                  <c:v>4.369175306549631E-2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11808"/>
        <c:axId val="168325888"/>
      </c:barChart>
      <c:catAx>
        <c:axId val="1683118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25888"/>
        <c:crosses val="autoZero"/>
        <c:auto val="1"/>
        <c:lblAlgn val="ctr"/>
        <c:lblOffset val="100"/>
        <c:noMultiLvlLbl val="0"/>
      </c:catAx>
      <c:valAx>
        <c:axId val="1683258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18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391808"/>
        <c:axId val="168393344"/>
      </c:barChart>
      <c:catAx>
        <c:axId val="168391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393344"/>
        <c:crosses val="autoZero"/>
        <c:auto val="1"/>
        <c:lblAlgn val="ctr"/>
        <c:lblOffset val="100"/>
        <c:noMultiLvlLbl val="0"/>
      </c:catAx>
      <c:valAx>
        <c:axId val="16839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3918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172772.48300000001</c:v>
                </c:pt>
                <c:pt idx="2">
                  <c:v>0</c:v>
                </c:pt>
                <c:pt idx="3">
                  <c:v>57132.387999999999</c:v>
                </c:pt>
                <c:pt idx="4">
                  <c:v>12129.93</c:v>
                </c:pt>
                <c:pt idx="5">
                  <c:v>0</c:v>
                </c:pt>
                <c:pt idx="6">
                  <c:v>1376.201</c:v>
                </c:pt>
                <c:pt idx="7">
                  <c:v>79091.954999999973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2.2537884998524018E-2</c:v>
                </c:pt>
                <c:pt idx="1">
                  <c:v>6.1118986933724362E-2</c:v>
                </c:pt>
                <c:pt idx="2">
                  <c:v>6.0419155866590732E-2</c:v>
                </c:pt>
                <c:pt idx="3">
                  <c:v>5.6155475142130824E-2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5200"/>
        <c:axId val="167716736"/>
      </c:barChart>
      <c:catAx>
        <c:axId val="167715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16736"/>
        <c:crosses val="autoZero"/>
        <c:auto val="1"/>
        <c:lblAlgn val="ctr"/>
        <c:lblOffset val="100"/>
        <c:noMultiLvlLbl val="0"/>
      </c:catAx>
      <c:valAx>
        <c:axId val="167716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15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2.6045978304575113E-2</c:v>
                </c:pt>
                <c:pt idx="2">
                  <c:v>0</c:v>
                </c:pt>
                <c:pt idx="3">
                  <c:v>7.0893504075676822E-2</c:v>
                </c:pt>
                <c:pt idx="4">
                  <c:v>1.8879132098965502E-2</c:v>
                </c:pt>
                <c:pt idx="5">
                  <c:v>1.2804097311139564E-3</c:v>
                </c:pt>
                <c:pt idx="6">
                  <c:v>1.5674055078393839E-2</c:v>
                </c:pt>
                <c:pt idx="7">
                  <c:v>0.10111487661063032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65888"/>
        <c:axId val="167767424"/>
      </c:barChart>
      <c:catAx>
        <c:axId val="1677658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767424"/>
        <c:crosses val="autoZero"/>
        <c:auto val="1"/>
        <c:lblAlgn val="ctr"/>
        <c:lblOffset val="100"/>
        <c:noMultiLvlLbl val="0"/>
      </c:catAx>
      <c:valAx>
        <c:axId val="16776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7658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52130.059000000008</c:v>
                </c:pt>
                <c:pt idx="1">
                  <c:v>54595.974999999999</c:v>
                </c:pt>
                <c:pt idx="2">
                  <c:v>66046.449000000008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18549.609</c:v>
                </c:pt>
                <c:pt idx="1">
                  <c:v>19043.781999999996</c:v>
                </c:pt>
                <c:pt idx="2">
                  <c:v>19538.997000000003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4445.0200000000013</c:v>
                </c:pt>
                <c:pt idx="1">
                  <c:v>5301.4480000000003</c:v>
                </c:pt>
                <c:pt idx="2">
                  <c:v>2383.4619999999991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517.69900000000007</c:v>
                </c:pt>
                <c:pt idx="1">
                  <c:v>441.10699999999997</c:v>
                </c:pt>
                <c:pt idx="2">
                  <c:v>417.39499999999998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30164.348999999893</c:v>
                </c:pt>
                <c:pt idx="1">
                  <c:v>26003.74700000005</c:v>
                </c:pt>
                <c:pt idx="2">
                  <c:v>22923.859000000029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825408"/>
        <c:axId val="167826944"/>
      </c:barChart>
      <c:catAx>
        <c:axId val="16782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26944"/>
        <c:crosses val="autoZero"/>
        <c:auto val="1"/>
        <c:lblAlgn val="ctr"/>
        <c:lblOffset val="100"/>
        <c:noMultiLvlLbl val="0"/>
      </c:catAx>
      <c:valAx>
        <c:axId val="16782694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2540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37963.423999999977</c:v>
                </c:pt>
                <c:pt idx="1">
                  <c:v>32190.329999999969</c:v>
                </c:pt>
                <c:pt idx="2">
                  <c:v>32165.687999999991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59856.15800000001</c:v>
                </c:pt>
                <c:pt idx="1">
                  <c:v>49235.11099999999</c:v>
                </c:pt>
                <c:pt idx="2">
                  <c:v>46869.235000000008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114251.209</c:v>
                </c:pt>
                <c:pt idx="1">
                  <c:v>100406.09699999999</c:v>
                </c:pt>
                <c:pt idx="2">
                  <c:v>79014.48000000001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576640"/>
        <c:axId val="160578176"/>
      </c:barChart>
      <c:catAx>
        <c:axId val="16057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78176"/>
        <c:crosses val="autoZero"/>
        <c:auto val="1"/>
        <c:lblAlgn val="ctr"/>
        <c:lblOffset val="100"/>
        <c:noMultiLvlLbl val="0"/>
      </c:catAx>
      <c:valAx>
        <c:axId val="160578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76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2.4328190524927993E-2</c:v>
                </c:pt>
                <c:pt idx="2">
                  <c:v>0</c:v>
                </c:pt>
                <c:pt idx="3">
                  <c:v>6.8628776389383847E-2</c:v>
                </c:pt>
                <c:pt idx="4">
                  <c:v>2.1976432533415809E-2</c:v>
                </c:pt>
                <c:pt idx="5">
                  <c:v>0</c:v>
                </c:pt>
                <c:pt idx="6">
                  <c:v>1.3218324453248543E-2</c:v>
                </c:pt>
                <c:pt idx="7">
                  <c:v>0.10111837210752865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97088"/>
        <c:axId val="169098624"/>
      </c:barChart>
      <c:catAx>
        <c:axId val="169097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98624"/>
        <c:crosses val="autoZero"/>
        <c:auto val="1"/>
        <c:lblAlgn val="ctr"/>
        <c:lblOffset val="100"/>
        <c:noMultiLvlLbl val="0"/>
      </c:catAx>
      <c:valAx>
        <c:axId val="1690986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970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8560"/>
        <c:axId val="168900096"/>
      </c:barChart>
      <c:catAx>
        <c:axId val="168898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900096"/>
        <c:crosses val="autoZero"/>
        <c:auto val="1"/>
        <c:lblAlgn val="ctr"/>
        <c:lblOffset val="100"/>
        <c:noMultiLvlLbl val="0"/>
      </c:catAx>
      <c:valAx>
        <c:axId val="168900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8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1101763.1230000001</c:v>
                </c:pt>
                <c:pt idx="2">
                  <c:v>0</c:v>
                </c:pt>
                <c:pt idx="3">
                  <c:v>86506.08600000001</c:v>
                </c:pt>
                <c:pt idx="4">
                  <c:v>264420.56000000006</c:v>
                </c:pt>
                <c:pt idx="5">
                  <c:v>0</c:v>
                </c:pt>
                <c:pt idx="6">
                  <c:v>1249.9169999999999</c:v>
                </c:pt>
                <c:pt idx="7">
                  <c:v>92964.769000000058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7.8183880593286015E-2</c:v>
                </c:pt>
                <c:pt idx="1">
                  <c:v>0.12340362059735821</c:v>
                </c:pt>
                <c:pt idx="2">
                  <c:v>0.12882224680156593</c:v>
                </c:pt>
                <c:pt idx="3">
                  <c:v>0.17860405821887845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058688"/>
        <c:axId val="169060224"/>
      </c:barChart>
      <c:catAx>
        <c:axId val="16905868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060224"/>
        <c:crosses val="autoZero"/>
        <c:auto val="1"/>
        <c:lblAlgn val="ctr"/>
        <c:lblOffset val="100"/>
        <c:noMultiLvlLbl val="0"/>
      </c:catAx>
      <c:valAx>
        <c:axId val="1690602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05868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0.16421791306605044</c:v>
                </c:pt>
                <c:pt idx="2">
                  <c:v>0</c:v>
                </c:pt>
                <c:pt idx="3">
                  <c:v>0.20762155747878316</c:v>
                </c:pt>
                <c:pt idx="4">
                  <c:v>0.59098697621698837</c:v>
                </c:pt>
                <c:pt idx="5">
                  <c:v>3.8412291933418691E-2</c:v>
                </c:pt>
                <c:pt idx="6">
                  <c:v>1.7807140769513601E-2</c:v>
                </c:pt>
                <c:pt idx="7">
                  <c:v>0.11997926088440755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416576"/>
        <c:axId val="169418112"/>
      </c:barChart>
      <c:catAx>
        <c:axId val="16941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18112"/>
        <c:crosses val="autoZero"/>
        <c:auto val="1"/>
        <c:lblAlgn val="ctr"/>
        <c:lblOffset val="100"/>
        <c:noMultiLvlLbl val="0"/>
      </c:catAx>
      <c:valAx>
        <c:axId val="169418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16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289898.196</c:v>
                </c:pt>
                <c:pt idx="1">
                  <c:v>350940.71600000001</c:v>
                </c:pt>
                <c:pt idx="2">
                  <c:v>460924.21100000007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29199.075000000004</c:v>
                </c:pt>
                <c:pt idx="1">
                  <c:v>28303.185999999994</c:v>
                </c:pt>
                <c:pt idx="2">
                  <c:v>29003.825000000004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101766.90400000001</c:v>
                </c:pt>
                <c:pt idx="1">
                  <c:v>93483.08100000002</c:v>
                </c:pt>
                <c:pt idx="2">
                  <c:v>69170.575000000012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444.74900000000002</c:v>
                </c:pt>
                <c:pt idx="1">
                  <c:v>417.14400000000001</c:v>
                </c:pt>
                <c:pt idx="2">
                  <c:v>388.024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35083.121000000028</c:v>
                </c:pt>
                <c:pt idx="1">
                  <c:v>31196.10300000005</c:v>
                </c:pt>
                <c:pt idx="2">
                  <c:v>26685.54499999998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152512"/>
        <c:axId val="169154048"/>
      </c:barChart>
      <c:catAx>
        <c:axId val="16915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54048"/>
        <c:crosses val="autoZero"/>
        <c:auto val="1"/>
        <c:lblAlgn val="ctr"/>
        <c:lblOffset val="100"/>
        <c:noMultiLvlLbl val="0"/>
      </c:catAx>
      <c:valAx>
        <c:axId val="1691540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5251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0.15513988514990362</c:v>
                </c:pt>
                <c:pt idx="2">
                  <c:v>0</c:v>
                </c:pt>
                <c:pt idx="3">
                  <c:v>0.10391315749684416</c:v>
                </c:pt>
                <c:pt idx="4">
                  <c:v>0.4790646440076759</c:v>
                </c:pt>
                <c:pt idx="5">
                  <c:v>0</c:v>
                </c:pt>
                <c:pt idx="6">
                  <c:v>1.2005374538770904E-2</c:v>
                </c:pt>
                <c:pt idx="7">
                  <c:v>0.11885464336584489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170816"/>
        <c:axId val="169172352"/>
      </c:barChart>
      <c:catAx>
        <c:axId val="1691708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172352"/>
        <c:crosses val="autoZero"/>
        <c:auto val="1"/>
        <c:lblAlgn val="ctr"/>
        <c:lblOffset val="100"/>
        <c:noMultiLvlLbl val="0"/>
      </c:catAx>
      <c:valAx>
        <c:axId val="1691723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1708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54912"/>
        <c:axId val="169256448"/>
      </c:barChart>
      <c:catAx>
        <c:axId val="16925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56448"/>
        <c:crosses val="autoZero"/>
        <c:auto val="1"/>
        <c:lblAlgn val="ctr"/>
        <c:lblOffset val="100"/>
        <c:noMultiLvlLbl val="0"/>
      </c:catAx>
      <c:valAx>
        <c:axId val="16925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54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3755761.8940000003</c:v>
                </c:pt>
                <c:pt idx="2">
                  <c:v>839410.16</c:v>
                </c:pt>
                <c:pt idx="3">
                  <c:v>29346.768999999993</c:v>
                </c:pt>
                <c:pt idx="4">
                  <c:v>64347.446999999993</c:v>
                </c:pt>
                <c:pt idx="5">
                  <c:v>0</c:v>
                </c:pt>
                <c:pt idx="6">
                  <c:v>27713.811999999994</c:v>
                </c:pt>
                <c:pt idx="7">
                  <c:v>58242.869999999995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0.26448428267050167</c:v>
                </c:pt>
                <c:pt idx="1">
                  <c:v>6.9085193338819822E-2</c:v>
                </c:pt>
                <c:pt idx="2">
                  <c:v>7.1117219260403056E-2</c:v>
                </c:pt>
                <c:pt idx="3">
                  <c:v>6.6619396024152316E-2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67040"/>
        <c:axId val="169368576"/>
      </c:barChart>
      <c:catAx>
        <c:axId val="16936704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368576"/>
        <c:crosses val="autoZero"/>
        <c:auto val="1"/>
        <c:lblAlgn val="ctr"/>
        <c:lblOffset val="100"/>
        <c:noMultiLvlLbl val="0"/>
      </c:catAx>
      <c:valAx>
        <c:axId val="16936857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6704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PVE (MWh)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101406.22</c:v>
                </c:pt>
                <c:pt idx="1">
                  <c:v>102510.84</c:v>
                </c:pt>
                <c:pt idx="2">
                  <c:v>104099.16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602752"/>
        <c:axId val="157024640"/>
      </c:barChart>
      <c:catAx>
        <c:axId val="160602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7024640"/>
        <c:crosses val="autoZero"/>
        <c:auto val="1"/>
        <c:lblAlgn val="ctr"/>
        <c:lblOffset val="100"/>
        <c:noMultiLvlLbl val="0"/>
      </c:catAx>
      <c:valAx>
        <c:axId val="15702464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027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0.39785874102773511</c:v>
                </c:pt>
                <c:pt idx="2">
                  <c:v>0.61972863953061974</c:v>
                </c:pt>
                <c:pt idx="3">
                  <c:v>4.7836788433799668E-2</c:v>
                </c:pt>
                <c:pt idx="4">
                  <c:v>7.035847554535557E-2</c:v>
                </c:pt>
                <c:pt idx="5">
                  <c:v>0</c:v>
                </c:pt>
                <c:pt idx="6">
                  <c:v>0.25573458285800477</c:v>
                </c:pt>
                <c:pt idx="7">
                  <c:v>7.8929980056679214E-2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80864"/>
        <c:axId val="169403136"/>
      </c:barChart>
      <c:catAx>
        <c:axId val="169380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403136"/>
        <c:crosses val="autoZero"/>
        <c:auto val="1"/>
        <c:lblAlgn val="ctr"/>
        <c:lblOffset val="100"/>
        <c:noMultiLvlLbl val="0"/>
      </c:catAx>
      <c:valAx>
        <c:axId val="1694031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987160.6</c:v>
                </c:pt>
                <c:pt idx="1">
                  <c:v>1340129.7240000002</c:v>
                </c:pt>
                <c:pt idx="2">
                  <c:v>1428471.5700000003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490493.28</c:v>
                </c:pt>
                <c:pt idx="1">
                  <c:v>348916.88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9586.5609999999979</c:v>
                </c:pt>
                <c:pt idx="1">
                  <c:v>9598.6899999999987</c:v>
                </c:pt>
                <c:pt idx="2">
                  <c:v>10161.517999999998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21876.019</c:v>
                </c:pt>
                <c:pt idx="1">
                  <c:v>20501.528999999999</c:v>
                </c:pt>
                <c:pt idx="2">
                  <c:v>21969.898999999998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8883.7219999999961</c:v>
                </c:pt>
                <c:pt idx="1">
                  <c:v>9170.2430000000022</c:v>
                </c:pt>
                <c:pt idx="2">
                  <c:v>9659.8469999999979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21639.518999999978</c:v>
                </c:pt>
                <c:pt idx="1">
                  <c:v>19388.813000000016</c:v>
                </c:pt>
                <c:pt idx="2">
                  <c:v>17214.537999999997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9657472"/>
        <c:axId val="169659008"/>
      </c:barChart>
      <c:catAx>
        <c:axId val="16965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659008"/>
        <c:crosses val="autoZero"/>
        <c:auto val="1"/>
        <c:lblAlgn val="ctr"/>
        <c:lblOffset val="100"/>
        <c:noMultiLvlLbl val="0"/>
      </c:catAx>
      <c:valAx>
        <c:axId val="1696590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6574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0.52885094510968167</c:v>
                </c:pt>
                <c:pt idx="2">
                  <c:v>0.58861269333392929</c:v>
                </c:pt>
                <c:pt idx="3">
                  <c:v>3.5252033355439319E-2</c:v>
                </c:pt>
                <c:pt idx="4">
                  <c:v>0.11658165609307303</c:v>
                </c:pt>
                <c:pt idx="5">
                  <c:v>0</c:v>
                </c:pt>
                <c:pt idx="6">
                  <c:v>0.26618942934377521</c:v>
                </c:pt>
                <c:pt idx="7">
                  <c:v>7.4462999445018385E-2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937920"/>
        <c:axId val="169943808"/>
      </c:barChart>
      <c:catAx>
        <c:axId val="1699379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943808"/>
        <c:crosses val="autoZero"/>
        <c:auto val="1"/>
        <c:lblAlgn val="ctr"/>
        <c:lblOffset val="100"/>
        <c:noMultiLvlLbl val="0"/>
      </c:catAx>
      <c:valAx>
        <c:axId val="1699438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9379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013824"/>
        <c:axId val="170015360"/>
      </c:barChart>
      <c:catAx>
        <c:axId val="170013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015360"/>
        <c:crosses val="autoZero"/>
        <c:auto val="1"/>
        <c:lblAlgn val="ctr"/>
        <c:lblOffset val="100"/>
        <c:noMultiLvlLbl val="0"/>
      </c:catAx>
      <c:valAx>
        <c:axId val="17001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0138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52679.027000000002</c:v>
                </c:pt>
                <c:pt idx="2">
                  <c:v>0</c:v>
                </c:pt>
                <c:pt idx="3">
                  <c:v>24157.607999999997</c:v>
                </c:pt>
                <c:pt idx="4">
                  <c:v>8277.4670000000006</c:v>
                </c:pt>
                <c:pt idx="5">
                  <c:v>0</c:v>
                </c:pt>
                <c:pt idx="6">
                  <c:v>13.721</c:v>
                </c:pt>
                <c:pt idx="7">
                  <c:v>61701.372000000054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7.675867739393942E-2</c:v>
                </c:pt>
                <c:pt idx="1">
                  <c:v>4.2707776911577552E-2</c:v>
                </c:pt>
                <c:pt idx="2">
                  <c:v>5.6111120481122989E-2</c:v>
                </c:pt>
                <c:pt idx="3">
                  <c:v>6.0328980278833953E-2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6112"/>
        <c:axId val="166427648"/>
      </c:barChart>
      <c:catAx>
        <c:axId val="1664261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427648"/>
        <c:crosses val="autoZero"/>
        <c:auto val="1"/>
        <c:lblAlgn val="ctr"/>
        <c:lblOffset val="100"/>
        <c:noMultiLvlLbl val="0"/>
      </c:catAx>
      <c:valAx>
        <c:axId val="1664276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42611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1.358443583726265E-2</c:v>
                </c:pt>
                <c:pt idx="2">
                  <c:v>0</c:v>
                </c:pt>
                <c:pt idx="3">
                  <c:v>3.8800694374559769E-2</c:v>
                </c:pt>
                <c:pt idx="4">
                  <c:v>6.9742466779261856E-3</c:v>
                </c:pt>
                <c:pt idx="5">
                  <c:v>0</c:v>
                </c:pt>
                <c:pt idx="6">
                  <c:v>6.6290646478169436E-4</c:v>
                </c:pt>
                <c:pt idx="7">
                  <c:v>7.6470205216769754E-2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74368"/>
        <c:axId val="169296640"/>
      </c:barChart>
      <c:catAx>
        <c:axId val="16927436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296640"/>
        <c:crosses val="autoZero"/>
        <c:auto val="1"/>
        <c:lblAlgn val="ctr"/>
        <c:lblOffset val="100"/>
        <c:noMultiLvlLbl val="0"/>
      </c:catAx>
      <c:valAx>
        <c:axId val="16929664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7436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16309.404999999999</c:v>
                </c:pt>
                <c:pt idx="1">
                  <c:v>16782.007000000001</c:v>
                </c:pt>
                <c:pt idx="2">
                  <c:v>19587.615000000002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7596.5080000000007</c:v>
                </c:pt>
                <c:pt idx="1">
                  <c:v>8003.4169999999986</c:v>
                </c:pt>
                <c:pt idx="2">
                  <c:v>8557.6829999999973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3163.5989999999997</c:v>
                </c:pt>
                <c:pt idx="1">
                  <c:v>2565.9850000000001</c:v>
                </c:pt>
                <c:pt idx="2">
                  <c:v>2547.8830000000003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2.274</c:v>
                </c:pt>
                <c:pt idx="1">
                  <c:v>4.92</c:v>
                </c:pt>
                <c:pt idx="2">
                  <c:v>6.5270000000000001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23689.582000000017</c:v>
                </c:pt>
                <c:pt idx="1">
                  <c:v>21397.07400000003</c:v>
                </c:pt>
                <c:pt idx="2">
                  <c:v>16614.716000000008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8817792"/>
        <c:axId val="168819328"/>
      </c:barChart>
      <c:catAx>
        <c:axId val="16881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819328"/>
        <c:crosses val="autoZero"/>
        <c:auto val="1"/>
        <c:lblAlgn val="ctr"/>
        <c:lblOffset val="100"/>
        <c:noMultiLvlLbl val="0"/>
      </c:catAx>
      <c:valAx>
        <c:axId val="1688193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81779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7.41776342662058E-3</c:v>
                </c:pt>
                <c:pt idx="2">
                  <c:v>0</c:v>
                </c:pt>
                <c:pt idx="3">
                  <c:v>2.9018690371114715E-2</c:v>
                </c:pt>
                <c:pt idx="4">
                  <c:v>1.4996722575734218E-2</c:v>
                </c:pt>
                <c:pt idx="5">
                  <c:v>0</c:v>
                </c:pt>
                <c:pt idx="6">
                  <c:v>1.3178934604975818E-4</c:v>
                </c:pt>
                <c:pt idx="7">
                  <c:v>7.8884663976773073E-2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757696"/>
        <c:axId val="169771776"/>
      </c:barChart>
      <c:catAx>
        <c:axId val="1697576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771776"/>
        <c:crosses val="autoZero"/>
        <c:auto val="1"/>
        <c:lblAlgn val="ctr"/>
        <c:lblOffset val="100"/>
        <c:noMultiLvlLbl val="0"/>
      </c:catAx>
      <c:valAx>
        <c:axId val="1697717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5769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882752"/>
        <c:axId val="169884288"/>
      </c:barChart>
      <c:catAx>
        <c:axId val="16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884288"/>
        <c:crosses val="autoZero"/>
        <c:auto val="1"/>
        <c:lblAlgn val="ctr"/>
        <c:lblOffset val="100"/>
        <c:noMultiLvlLbl val="0"/>
      </c:catAx>
      <c:valAx>
        <c:axId val="16988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882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051520"/>
        <c:axId val="157073792"/>
      </c:barChart>
      <c:catAx>
        <c:axId val="157051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73792"/>
        <c:crosses val="autoZero"/>
        <c:auto val="1"/>
        <c:lblAlgn val="ctr"/>
        <c:lblOffset val="100"/>
        <c:noMultiLvlLbl val="0"/>
      </c:catAx>
      <c:valAx>
        <c:axId val="15707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0515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Přeshraniční fyzi</a:t>
            </a:r>
            <a:r>
              <a:rPr lang="cs-CZ" sz="1000"/>
              <a:t>cké</a:t>
            </a:r>
            <a:r>
              <a:rPr lang="en-US" sz="1000"/>
              <a:t> toky (GWh)</a:t>
            </a:r>
          </a:p>
        </c:rich>
      </c:tx>
      <c:layout>
        <c:manualLayout>
          <c:xMode val="edge"/>
          <c:yMode val="edge"/>
          <c:x val="0.28978100932131845"/>
          <c:y val="1.42857089292429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-2514.4569999999999</c:v>
                </c:pt>
                <c:pt idx="1">
                  <c:v>-1952.095</c:v>
                </c:pt>
                <c:pt idx="2">
                  <c:v>-1680.8980000000001</c:v>
                </c:pt>
                <c:pt idx="3">
                  <c:v>-1475.7829999999999</c:v>
                </c:pt>
                <c:pt idx="4">
                  <c:v>-1774.018</c:v>
                </c:pt>
                <c:pt idx="5">
                  <c:v>-1620.145</c:v>
                </c:pt>
                <c:pt idx="6">
                  <c:v>-1621.6889999999999</c:v>
                </c:pt>
                <c:pt idx="7">
                  <c:v>-1901.6160000000002</c:v>
                </c:pt>
                <c:pt idx="8">
                  <c:v>-1797.0680000000002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-24.807559000000001</c:v>
                </c:pt>
                <c:pt idx="4">
                  <c:v>-20.880217999999999</c:v>
                </c:pt>
                <c:pt idx="5">
                  <c:v>-46.349639000000003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1692.4839999999999</c:v>
                </c:pt>
                <c:pt idx="1">
                  <c:v>1313.009</c:v>
                </c:pt>
                <c:pt idx="2">
                  <c:v>1218.885</c:v>
                </c:pt>
                <c:pt idx="3">
                  <c:v>1105.847</c:v>
                </c:pt>
                <c:pt idx="4">
                  <c:v>1002.193</c:v>
                </c:pt>
                <c:pt idx="5">
                  <c:v>713.46899999999994</c:v>
                </c:pt>
                <c:pt idx="6">
                  <c:v>1085.8590000000002</c:v>
                </c:pt>
                <c:pt idx="7">
                  <c:v>739.66</c:v>
                </c:pt>
                <c:pt idx="8">
                  <c:v>772.27099999999996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7.6990959999999999</c:v>
                </c:pt>
                <c:pt idx="2">
                  <c:v>0</c:v>
                </c:pt>
                <c:pt idx="3">
                  <c:v>0.178485</c:v>
                </c:pt>
                <c:pt idx="4">
                  <c:v>1.593467</c:v>
                </c:pt>
                <c:pt idx="5">
                  <c:v>1.029706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0116608"/>
        <c:axId val="170118144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Saldo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'8'!$B$6:$J$6</c:f>
              <c:numCache>
                <c:formatCode>#\ ##0.0</c:formatCode>
                <c:ptCount val="9"/>
                <c:pt idx="0">
                  <c:v>-866.825558</c:v>
                </c:pt>
                <c:pt idx="1">
                  <c:v>-672.92486199999985</c:v>
                </c:pt>
                <c:pt idx="2">
                  <c:v>-495.15287100000023</c:v>
                </c:pt>
                <c:pt idx="3">
                  <c:v>-394.5650740000001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-562.82914599999981</c:v>
                </c:pt>
                <c:pt idx="7">
                  <c:v>-1195.6530640000001</c:v>
                </c:pt>
                <c:pt idx="8">
                  <c:v>-1049.5627840000002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125568"/>
        <c:axId val="170124032"/>
      </c:lineChart>
      <c:catAx>
        <c:axId val="170116608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0118144"/>
        <c:crosses val="autoZero"/>
        <c:auto val="1"/>
        <c:lblAlgn val="ctr"/>
        <c:lblOffset val="100"/>
        <c:noMultiLvlLbl val="0"/>
      </c:catAx>
      <c:valAx>
        <c:axId val="170118144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116608"/>
        <c:crosses val="autoZero"/>
        <c:crossBetween val="between"/>
        <c:majorUnit val="500"/>
        <c:minorUnit val="500"/>
      </c:valAx>
      <c:valAx>
        <c:axId val="170124032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70125568"/>
        <c:crosses val="max"/>
        <c:crossBetween val="between"/>
        <c:majorUnit val="500"/>
        <c:minorUnit val="500"/>
      </c:valAx>
      <c:catAx>
        <c:axId val="170125568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701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975960786358652E-3"/>
          <c:y val="0.8907336030509998"/>
          <c:w val="0.99070240392136411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426752"/>
        <c:axId val="170428288"/>
      </c:barChart>
      <c:catAx>
        <c:axId val="17042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0428288"/>
        <c:crosses val="autoZero"/>
        <c:auto val="1"/>
        <c:lblAlgn val="ctr"/>
        <c:lblOffset val="100"/>
        <c:noMultiLvlLbl val="0"/>
      </c:catAx>
      <c:valAx>
        <c:axId val="170428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704267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138789682539677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  <c:pt idx="30">
                  <c:v>44043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181470.71684326261</c:v>
                </c:pt>
                <c:pt idx="1">
                  <c:v>181855.40392525517</c:v>
                </c:pt>
                <c:pt idx="2">
                  <c:v>172874.89007425343</c:v>
                </c:pt>
                <c:pt idx="3">
                  <c:v>144052.2011694191</c:v>
                </c:pt>
                <c:pt idx="4">
                  <c:v>137947.28541480395</c:v>
                </c:pt>
                <c:pt idx="5">
                  <c:v>143888.30156236331</c:v>
                </c:pt>
                <c:pt idx="6">
                  <c:v>168042.66184035453</c:v>
                </c:pt>
                <c:pt idx="7">
                  <c:v>172210.24257127242</c:v>
                </c:pt>
                <c:pt idx="8">
                  <c:v>174440.01529773007</c:v>
                </c:pt>
                <c:pt idx="9">
                  <c:v>172896.25115453752</c:v>
                </c:pt>
                <c:pt idx="10">
                  <c:v>146953.11459842327</c:v>
                </c:pt>
                <c:pt idx="11">
                  <c:v>141556.45446921908</c:v>
                </c:pt>
                <c:pt idx="12">
                  <c:v>171522.92982248089</c:v>
                </c:pt>
                <c:pt idx="13">
                  <c:v>175828.85548090399</c:v>
                </c:pt>
                <c:pt idx="14">
                  <c:v>176212.7930109209</c:v>
                </c:pt>
                <c:pt idx="15">
                  <c:v>176931.35443446675</c:v>
                </c:pt>
                <c:pt idx="16">
                  <c:v>171560.44168667743</c:v>
                </c:pt>
                <c:pt idx="17">
                  <c:v>146703.52086592946</c:v>
                </c:pt>
                <c:pt idx="18">
                  <c:v>143739.74092368799</c:v>
                </c:pt>
                <c:pt idx="19">
                  <c:v>173506.97557496987</c:v>
                </c:pt>
                <c:pt idx="20">
                  <c:v>174993.72009004344</c:v>
                </c:pt>
                <c:pt idx="21">
                  <c:v>174604.03011592195</c:v>
                </c:pt>
                <c:pt idx="22">
                  <c:v>174924.20914579331</c:v>
                </c:pt>
                <c:pt idx="23">
                  <c:v>169556.41203670285</c:v>
                </c:pt>
                <c:pt idx="24">
                  <c:v>145360.29550776636</c:v>
                </c:pt>
                <c:pt idx="25">
                  <c:v>141994.01961438573</c:v>
                </c:pt>
                <c:pt idx="26">
                  <c:v>164997.28101254927</c:v>
                </c:pt>
                <c:pt idx="27">
                  <c:v>169516.09277147299</c:v>
                </c:pt>
                <c:pt idx="28">
                  <c:v>168724.55185922922</c:v>
                </c:pt>
                <c:pt idx="29">
                  <c:v>167388.05703673779</c:v>
                </c:pt>
                <c:pt idx="30">
                  <c:v>162802.40512615725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440576"/>
        <c:axId val="170442112"/>
      </c:scatterChart>
      <c:valAx>
        <c:axId val="170440576"/>
        <c:scaling>
          <c:orientation val="minMax"/>
          <c:max val="44043"/>
          <c:min val="4401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442112"/>
        <c:crosses val="autoZero"/>
        <c:crossBetween val="midCat"/>
        <c:majorUnit val="1"/>
      </c:valAx>
      <c:valAx>
        <c:axId val="170442112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440576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8630125661375663"/>
          <c:y val="4.54901642888024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  <c:pt idx="30">
                  <c:v>44043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8784.1369338223394</c:v>
                </c:pt>
                <c:pt idx="1">
                  <c:v>9029.4801425484493</c:v>
                </c:pt>
                <c:pt idx="2">
                  <c:v>8490.8562156480893</c:v>
                </c:pt>
                <c:pt idx="3">
                  <c:v>6932.9561054332598</c:v>
                </c:pt>
                <c:pt idx="4">
                  <c:v>6618.5344124906696</c:v>
                </c:pt>
                <c:pt idx="5">
                  <c:v>6847.9126166216602</c:v>
                </c:pt>
                <c:pt idx="6">
                  <c:v>8184.6712372336997</c:v>
                </c:pt>
                <c:pt idx="7">
                  <c:v>8271.4513063948507</c:v>
                </c:pt>
                <c:pt idx="8">
                  <c:v>8339.0055021545704</c:v>
                </c:pt>
                <c:pt idx="9">
                  <c:v>8533.2416515978603</c:v>
                </c:pt>
                <c:pt idx="10">
                  <c:v>7177.1204654667999</c:v>
                </c:pt>
                <c:pt idx="11">
                  <c:v>6797.9149078665396</c:v>
                </c:pt>
                <c:pt idx="12">
                  <c:v>8370.4001830253892</c:v>
                </c:pt>
                <c:pt idx="13">
                  <c:v>8470.1544870034595</c:v>
                </c:pt>
                <c:pt idx="14">
                  <c:v>8533.0574967844404</c:v>
                </c:pt>
                <c:pt idx="15">
                  <c:v>8532.5234641041006</c:v>
                </c:pt>
                <c:pt idx="16">
                  <c:v>8361.57956608116</c:v>
                </c:pt>
                <c:pt idx="17">
                  <c:v>7166.2010820303003</c:v>
                </c:pt>
                <c:pt idx="18">
                  <c:v>6957.2577931666401</c:v>
                </c:pt>
                <c:pt idx="19">
                  <c:v>8528.9842565738709</c:v>
                </c:pt>
                <c:pt idx="20">
                  <c:v>8512.3016636670709</c:v>
                </c:pt>
                <c:pt idx="21">
                  <c:v>8468.4132730855399</c:v>
                </c:pt>
                <c:pt idx="22">
                  <c:v>8525.9869285955301</c:v>
                </c:pt>
                <c:pt idx="23">
                  <c:v>8257.9051916058597</c:v>
                </c:pt>
                <c:pt idx="24">
                  <c:v>7036.3188373052499</c:v>
                </c:pt>
                <c:pt idx="25">
                  <c:v>6847.2212156345904</c:v>
                </c:pt>
                <c:pt idx="26">
                  <c:v>8070.3339715172897</c:v>
                </c:pt>
                <c:pt idx="27">
                  <c:v>8302.9053229399506</c:v>
                </c:pt>
                <c:pt idx="28">
                  <c:v>8157.8487599537102</c:v>
                </c:pt>
                <c:pt idx="29">
                  <c:v>8127.9526088730399</c:v>
                </c:pt>
                <c:pt idx="30">
                  <c:v>7939.5759411460403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44013</c:v>
                </c:pt>
                <c:pt idx="1">
                  <c:v>44014</c:v>
                </c:pt>
                <c:pt idx="2">
                  <c:v>44015</c:v>
                </c:pt>
                <c:pt idx="3">
                  <c:v>44016</c:v>
                </c:pt>
                <c:pt idx="4">
                  <c:v>44017</c:v>
                </c:pt>
                <c:pt idx="5">
                  <c:v>44018</c:v>
                </c:pt>
                <c:pt idx="6">
                  <c:v>44019</c:v>
                </c:pt>
                <c:pt idx="7">
                  <c:v>44020</c:v>
                </c:pt>
                <c:pt idx="8">
                  <c:v>44021</c:v>
                </c:pt>
                <c:pt idx="9">
                  <c:v>44022</c:v>
                </c:pt>
                <c:pt idx="10">
                  <c:v>44023</c:v>
                </c:pt>
                <c:pt idx="11">
                  <c:v>44024</c:v>
                </c:pt>
                <c:pt idx="12">
                  <c:v>44025</c:v>
                </c:pt>
                <c:pt idx="13">
                  <c:v>44026</c:v>
                </c:pt>
                <c:pt idx="14">
                  <c:v>44027</c:v>
                </c:pt>
                <c:pt idx="15">
                  <c:v>44028</c:v>
                </c:pt>
                <c:pt idx="16">
                  <c:v>44029</c:v>
                </c:pt>
                <c:pt idx="17">
                  <c:v>44030</c:v>
                </c:pt>
                <c:pt idx="18">
                  <c:v>44031</c:v>
                </c:pt>
                <c:pt idx="19">
                  <c:v>44032</c:v>
                </c:pt>
                <c:pt idx="20">
                  <c:v>44033</c:v>
                </c:pt>
                <c:pt idx="21">
                  <c:v>44034</c:v>
                </c:pt>
                <c:pt idx="22">
                  <c:v>44035</c:v>
                </c:pt>
                <c:pt idx="23">
                  <c:v>44036</c:v>
                </c:pt>
                <c:pt idx="24">
                  <c:v>44037</c:v>
                </c:pt>
                <c:pt idx="25">
                  <c:v>44038</c:v>
                </c:pt>
                <c:pt idx="26">
                  <c:v>44039</c:v>
                </c:pt>
                <c:pt idx="27">
                  <c:v>44040</c:v>
                </c:pt>
                <c:pt idx="28">
                  <c:v>44041</c:v>
                </c:pt>
                <c:pt idx="29">
                  <c:v>44042</c:v>
                </c:pt>
                <c:pt idx="30">
                  <c:v>44043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5932.5315309436201</c:v>
                </c:pt>
                <c:pt idx="1">
                  <c:v>6067.4968853684104</c:v>
                </c:pt>
                <c:pt idx="2">
                  <c:v>5875.5274160723302</c:v>
                </c:pt>
                <c:pt idx="3">
                  <c:v>5051.0949514354097</c:v>
                </c:pt>
                <c:pt idx="4">
                  <c:v>4653.6517760276201</c:v>
                </c:pt>
                <c:pt idx="5">
                  <c:v>4848.9292222580198</c:v>
                </c:pt>
                <c:pt idx="6">
                  <c:v>5402.4952586403397</c:v>
                </c:pt>
                <c:pt idx="7">
                  <c:v>5712.7582816792401</c:v>
                </c:pt>
                <c:pt idx="8">
                  <c:v>5808.0578036280303</c:v>
                </c:pt>
                <c:pt idx="9">
                  <c:v>5798.7364024087501</c:v>
                </c:pt>
                <c:pt idx="10">
                  <c:v>5214.1630830820804</c:v>
                </c:pt>
                <c:pt idx="11">
                  <c:v>4776.3102378537396</c:v>
                </c:pt>
                <c:pt idx="12">
                  <c:v>5555.95523929104</c:v>
                </c:pt>
                <c:pt idx="13">
                  <c:v>5834.02141590479</c:v>
                </c:pt>
                <c:pt idx="14">
                  <c:v>5857.3263284882396</c:v>
                </c:pt>
                <c:pt idx="15">
                  <c:v>5901.2306771920303</c:v>
                </c:pt>
                <c:pt idx="16">
                  <c:v>5862.4104748067002</c:v>
                </c:pt>
                <c:pt idx="17">
                  <c:v>5197.3814475566496</c:v>
                </c:pt>
                <c:pt idx="18">
                  <c:v>4790.3260007202298</c:v>
                </c:pt>
                <c:pt idx="19">
                  <c:v>5529.6868357481098</c:v>
                </c:pt>
                <c:pt idx="20">
                  <c:v>5795.7079260301498</c:v>
                </c:pt>
                <c:pt idx="21">
                  <c:v>5788.2858003855199</c:v>
                </c:pt>
                <c:pt idx="22">
                  <c:v>5768.9806065864104</c:v>
                </c:pt>
                <c:pt idx="23">
                  <c:v>5785.5408874592104</c:v>
                </c:pt>
                <c:pt idx="24">
                  <c:v>5084.4010463962604</c:v>
                </c:pt>
                <c:pt idx="25">
                  <c:v>4771.2860055421797</c:v>
                </c:pt>
                <c:pt idx="26">
                  <c:v>5261.8045358929703</c:v>
                </c:pt>
                <c:pt idx="27">
                  <c:v>5520.1021639107303</c:v>
                </c:pt>
                <c:pt idx="28">
                  <c:v>5586.4281021918096</c:v>
                </c:pt>
                <c:pt idx="29">
                  <c:v>5491.9508537442598</c:v>
                </c:pt>
                <c:pt idx="30">
                  <c:v>5457.0045436487599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'9.1'!$I$6</c:f>
              <c:numCache>
                <c:formatCode>d/\ m/</c:formatCode>
                <c:ptCount val="1"/>
                <c:pt idx="0">
                  <c:v>44014</c:v>
                </c:pt>
              </c:numCache>
            </c:numRef>
          </c:xVal>
          <c:yVal>
            <c:numRef>
              <c:f>'9.1'!$I$5</c:f>
              <c:numCache>
                <c:formatCode>#\ ##0.0</c:formatCode>
                <c:ptCount val="1"/>
                <c:pt idx="0">
                  <c:v>9029.4801425484493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'9.1'!$I$9</c:f>
              <c:numCache>
                <c:formatCode>d/\ m/</c:formatCode>
                <c:ptCount val="1"/>
                <c:pt idx="0">
                  <c:v>44017</c:v>
                </c:pt>
              </c:numCache>
            </c:numRef>
          </c:xVal>
          <c:yVal>
            <c:numRef>
              <c:f>'9.1'!$I$8</c:f>
              <c:numCache>
                <c:formatCode>#\ ##0.0</c:formatCode>
                <c:ptCount val="1"/>
                <c:pt idx="0">
                  <c:v>4653.6517760276201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510976"/>
        <c:axId val="170513152"/>
      </c:scatterChart>
      <c:valAx>
        <c:axId val="170510976"/>
        <c:scaling>
          <c:orientation val="minMax"/>
          <c:max val="44043"/>
          <c:min val="4401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513152"/>
        <c:crosses val="autoZero"/>
        <c:crossBetween val="midCat"/>
        <c:majorUnit val="1"/>
      </c:valAx>
      <c:valAx>
        <c:axId val="170513152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51097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6950231481481484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6824.0957926758001</c:v>
                </c:pt>
                <c:pt idx="1">
                  <c:v>6748.2460243604601</c:v>
                </c:pt>
                <c:pt idx="2">
                  <c:v>8180.5376995531697</c:v>
                </c:pt>
                <c:pt idx="3">
                  <c:v>8079.7496261576998</c:v>
                </c:pt>
                <c:pt idx="4">
                  <c:v>7903.4042791515703</c:v>
                </c:pt>
                <c:pt idx="5">
                  <c:v>7985.953424071</c:v>
                </c:pt>
                <c:pt idx="6">
                  <c:v>8088.7012247171697</c:v>
                </c:pt>
                <c:pt idx="7">
                  <c:v>7143.2194378190898</c:v>
                </c:pt>
                <c:pt idx="8">
                  <c:v>7088.2423303976802</c:v>
                </c:pt>
                <c:pt idx="9">
                  <c:v>8920.1917988952791</c:v>
                </c:pt>
                <c:pt idx="10">
                  <c:v>8899.2240328607095</c:v>
                </c:pt>
                <c:pt idx="11">
                  <c:v>8909.6600786135496</c:v>
                </c:pt>
                <c:pt idx="12">
                  <c:v>8823.6159977247207</c:v>
                </c:pt>
                <c:pt idx="13">
                  <c:v>8697.5231954007704</c:v>
                </c:pt>
                <c:pt idx="14">
                  <c:v>7201.3438927810803</c:v>
                </c:pt>
                <c:pt idx="15">
                  <c:v>7055.6827782331002</c:v>
                </c:pt>
                <c:pt idx="16">
                  <c:v>8803.2258889850891</c:v>
                </c:pt>
                <c:pt idx="17">
                  <c:v>8880.9698839807497</c:v>
                </c:pt>
                <c:pt idx="18">
                  <c:v>8951.3132307999003</c:v>
                </c:pt>
                <c:pt idx="19">
                  <c:v>8933.6718178045594</c:v>
                </c:pt>
                <c:pt idx="20">
                  <c:v>8845.3471119457008</c:v>
                </c:pt>
                <c:pt idx="21">
                  <c:v>7579.8642989723803</c:v>
                </c:pt>
                <c:pt idx="22">
                  <c:v>7216.9299575853602</c:v>
                </c:pt>
                <c:pt idx="23">
                  <c:v>8760.2781888462105</c:v>
                </c:pt>
                <c:pt idx="24">
                  <c:v>8887.0809475245296</c:v>
                </c:pt>
                <c:pt idx="25">
                  <c:v>8935.9953267350502</c:v>
                </c:pt>
                <c:pt idx="26">
                  <c:v>8876.1224295984794</c:v>
                </c:pt>
                <c:pt idx="27">
                  <c:v>8837.5637501226902</c:v>
                </c:pt>
                <c:pt idx="28">
                  <c:v>7655.8542496244099</c:v>
                </c:pt>
                <c:pt idx="29">
                  <c:v>7289.4022656969701</c:v>
                </c:pt>
                <c:pt idx="30">
                  <c:v>8819.7994036506207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4944.6727600890099</c:v>
                </c:pt>
                <c:pt idx="1">
                  <c:v>4758.9277223921799</c:v>
                </c:pt>
                <c:pt idx="2">
                  <c:v>5239.0206306670898</c:v>
                </c:pt>
                <c:pt idx="3">
                  <c:v>5393.39617919804</c:v>
                </c:pt>
                <c:pt idx="4">
                  <c:v>5433.3838061568404</c:v>
                </c:pt>
                <c:pt idx="5">
                  <c:v>5463.9988727188302</c:v>
                </c:pt>
                <c:pt idx="6">
                  <c:v>5485.2721882506603</c:v>
                </c:pt>
                <c:pt idx="7">
                  <c:v>5225.4294583241399</c:v>
                </c:pt>
                <c:pt idx="8">
                  <c:v>4961.24488777649</c:v>
                </c:pt>
                <c:pt idx="9">
                  <c:v>5675.7281057073396</c:v>
                </c:pt>
                <c:pt idx="10">
                  <c:v>6053.8786142754197</c:v>
                </c:pt>
                <c:pt idx="11">
                  <c:v>6023.7895045558698</c:v>
                </c:pt>
                <c:pt idx="12">
                  <c:v>6021.7809785496502</c:v>
                </c:pt>
                <c:pt idx="13">
                  <c:v>6039.26324962934</c:v>
                </c:pt>
                <c:pt idx="14">
                  <c:v>5430.5736887188204</c:v>
                </c:pt>
                <c:pt idx="15">
                  <c:v>5022.2365272297102</c:v>
                </c:pt>
                <c:pt idx="16">
                  <c:v>5692.1182737131803</c:v>
                </c:pt>
                <c:pt idx="17">
                  <c:v>6084.8648744914899</c:v>
                </c:pt>
                <c:pt idx="18">
                  <c:v>6130.2342421652502</c:v>
                </c:pt>
                <c:pt idx="19">
                  <c:v>6183.0384211707296</c:v>
                </c:pt>
                <c:pt idx="20">
                  <c:v>6080.8410608827598</c:v>
                </c:pt>
                <c:pt idx="21">
                  <c:v>5682.9537728223504</c:v>
                </c:pt>
                <c:pt idx="22">
                  <c:v>5185.8912736757502</c:v>
                </c:pt>
                <c:pt idx="23">
                  <c:v>5838.5031969955799</c:v>
                </c:pt>
                <c:pt idx="24">
                  <c:v>6124.7190820012802</c:v>
                </c:pt>
                <c:pt idx="25">
                  <c:v>6182.2183526359104</c:v>
                </c:pt>
                <c:pt idx="26">
                  <c:v>6257.3848612021202</c:v>
                </c:pt>
                <c:pt idx="27">
                  <c:v>6221.0226096541401</c:v>
                </c:pt>
                <c:pt idx="28">
                  <c:v>5741.0626659228401</c:v>
                </c:pt>
                <c:pt idx="29">
                  <c:v>5267.24503106873</c:v>
                </c:pt>
                <c:pt idx="30">
                  <c:v>5803.4618093073695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'9.1'!$J$6</c:f>
              <c:numCache>
                <c:formatCode>d/\ m/</c:formatCode>
                <c:ptCount val="1"/>
                <c:pt idx="0">
                  <c:v>44062</c:v>
                </c:pt>
              </c:numCache>
            </c:numRef>
          </c:xVal>
          <c:yVal>
            <c:numRef>
              <c:f>'9.1'!$J$5</c:f>
              <c:numCache>
                <c:formatCode>#\ ##0.0</c:formatCode>
                <c:ptCount val="1"/>
                <c:pt idx="0">
                  <c:v>8951.3132307999003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'9.1'!$J$9</c:f>
              <c:numCache>
                <c:formatCode>d/\ m/</c:formatCode>
                <c:ptCount val="1"/>
                <c:pt idx="0">
                  <c:v>44045</c:v>
                </c:pt>
              </c:numCache>
            </c:numRef>
          </c:xVal>
          <c:yVal>
            <c:numRef>
              <c:f>'9.1'!$J$8</c:f>
              <c:numCache>
                <c:formatCode>#\ ##0.0</c:formatCode>
                <c:ptCount val="1"/>
                <c:pt idx="0">
                  <c:v>4758.9277223921799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614784"/>
        <c:axId val="170616704"/>
      </c:scatterChart>
      <c:valAx>
        <c:axId val="170614784"/>
        <c:scaling>
          <c:orientation val="minMax"/>
          <c:max val="44074"/>
          <c:min val="4404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616704"/>
        <c:crosses val="autoZero"/>
        <c:crossBetween val="midCat"/>
        <c:majorUnit val="1"/>
      </c:valAx>
      <c:valAx>
        <c:axId val="170616704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61478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Dosažené denní max. a min.</a:t>
            </a:r>
            <a:r>
              <a:rPr lang="cs-CZ" sz="1000" baseline="0"/>
              <a:t> zatížení </a:t>
            </a:r>
            <a:r>
              <a:rPr lang="cs-CZ" sz="1000"/>
              <a:t>(MW)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17370205026455027"/>
          <c:y val="5.67958279290964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5440998998836486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8970.8682594249294</c:v>
                </c:pt>
                <c:pt idx="1">
                  <c:v>8706.0987245584201</c:v>
                </c:pt>
                <c:pt idx="2">
                  <c:v>8771.7377143102094</c:v>
                </c:pt>
                <c:pt idx="3">
                  <c:v>8739.9369024703992</c:v>
                </c:pt>
                <c:pt idx="4">
                  <c:v>7657.0784149131496</c:v>
                </c:pt>
                <c:pt idx="5">
                  <c:v>7438.3737722354999</c:v>
                </c:pt>
                <c:pt idx="6">
                  <c:v>8903.2417285299507</c:v>
                </c:pt>
                <c:pt idx="7">
                  <c:v>8897.3770561831607</c:v>
                </c:pt>
                <c:pt idx="8">
                  <c:v>8994.2742308679499</c:v>
                </c:pt>
                <c:pt idx="9">
                  <c:v>9007.6977675628696</c:v>
                </c:pt>
                <c:pt idx="10">
                  <c:v>8808.4957594565203</c:v>
                </c:pt>
                <c:pt idx="11">
                  <c:v>7788.15445203318</c:v>
                </c:pt>
                <c:pt idx="12">
                  <c:v>7499.5674594379898</c:v>
                </c:pt>
                <c:pt idx="13">
                  <c:v>9089.5300873310407</c:v>
                </c:pt>
                <c:pt idx="14">
                  <c:v>9272.3977433293294</c:v>
                </c:pt>
                <c:pt idx="15">
                  <c:v>9225.0399531672701</c:v>
                </c:pt>
                <c:pt idx="16">
                  <c:v>9054.2656879230599</c:v>
                </c:pt>
                <c:pt idx="17">
                  <c:v>8738.72451492666</c:v>
                </c:pt>
                <c:pt idx="18">
                  <c:v>7765.30917547436</c:v>
                </c:pt>
                <c:pt idx="19">
                  <c:v>7518.75298459645</c:v>
                </c:pt>
                <c:pt idx="20">
                  <c:v>9007.2478592223197</c:v>
                </c:pt>
                <c:pt idx="21">
                  <c:v>9161.6029417440495</c:v>
                </c:pt>
                <c:pt idx="22">
                  <c:v>9249.6502394189301</c:v>
                </c:pt>
                <c:pt idx="23">
                  <c:v>9223.9641956929299</c:v>
                </c:pt>
                <c:pt idx="24">
                  <c:v>9265.6916184799793</c:v>
                </c:pt>
                <c:pt idx="25">
                  <c:v>8295.8320048903606</c:v>
                </c:pt>
                <c:pt idx="26">
                  <c:v>7691.4044119780801</c:v>
                </c:pt>
                <c:pt idx="27">
                  <c:v>8106.9053407212596</c:v>
                </c:pt>
                <c:pt idx="28">
                  <c:v>9464.0648548548197</c:v>
                </c:pt>
                <c:pt idx="29">
                  <c:v>9497.36505248092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6163.5396806073004</c:v>
                </c:pt>
                <c:pt idx="1">
                  <c:v>6160.7935399174103</c:v>
                </c:pt>
                <c:pt idx="2">
                  <c:v>6309.8393940185697</c:v>
                </c:pt>
                <c:pt idx="3">
                  <c:v>6194.2967767198597</c:v>
                </c:pt>
                <c:pt idx="4">
                  <c:v>5810.2936505077896</c:v>
                </c:pt>
                <c:pt idx="5">
                  <c:v>5423.7960708999899</c:v>
                </c:pt>
                <c:pt idx="6">
                  <c:v>6080.7688828499004</c:v>
                </c:pt>
                <c:pt idx="7">
                  <c:v>6378.7883329370998</c:v>
                </c:pt>
                <c:pt idx="8">
                  <c:v>6390.4280906223703</c:v>
                </c:pt>
                <c:pt idx="9">
                  <c:v>6366.04669971357</c:v>
                </c:pt>
                <c:pt idx="10">
                  <c:v>6350.0258432561805</c:v>
                </c:pt>
                <c:pt idx="11">
                  <c:v>5881.38876506836</c:v>
                </c:pt>
                <c:pt idx="12">
                  <c:v>5475.1834927630298</c:v>
                </c:pt>
                <c:pt idx="13">
                  <c:v>6104.5440431879197</c:v>
                </c:pt>
                <c:pt idx="14">
                  <c:v>6347.5495175933502</c:v>
                </c:pt>
                <c:pt idx="15">
                  <c:v>6445.0979897290099</c:v>
                </c:pt>
                <c:pt idx="16">
                  <c:v>6474.4451697631403</c:v>
                </c:pt>
                <c:pt idx="17">
                  <c:v>6281.0044260590503</c:v>
                </c:pt>
                <c:pt idx="18">
                  <c:v>5989.3062505473799</c:v>
                </c:pt>
                <c:pt idx="19">
                  <c:v>5592.1455247815102</c:v>
                </c:pt>
                <c:pt idx="20">
                  <c:v>6201.5120314489304</c:v>
                </c:pt>
                <c:pt idx="21">
                  <c:v>6513.6145926557101</c:v>
                </c:pt>
                <c:pt idx="22">
                  <c:v>6553.9395129982004</c:v>
                </c:pt>
                <c:pt idx="23">
                  <c:v>6581.8661085211897</c:v>
                </c:pt>
                <c:pt idx="24">
                  <c:v>6404.7335905167201</c:v>
                </c:pt>
                <c:pt idx="25">
                  <c:v>6009.3039964100499</c:v>
                </c:pt>
                <c:pt idx="26">
                  <c:v>5656.9307421438498</c:v>
                </c:pt>
                <c:pt idx="27">
                  <c:v>5927.3728231977902</c:v>
                </c:pt>
                <c:pt idx="28">
                  <c:v>6450.6950028376996</c:v>
                </c:pt>
                <c:pt idx="29">
                  <c:v>6848.4617444454097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'9.1'!$K$6</c:f>
              <c:numCache>
                <c:formatCode>d/\ m/</c:formatCode>
                <c:ptCount val="1"/>
                <c:pt idx="0">
                  <c:v>44104</c:v>
                </c:pt>
              </c:numCache>
            </c:numRef>
          </c:xVal>
          <c:yVal>
            <c:numRef>
              <c:f>'9.1'!$K$5</c:f>
              <c:numCache>
                <c:formatCode>#\ ##0.0</c:formatCode>
                <c:ptCount val="1"/>
                <c:pt idx="0">
                  <c:v>9497.36505248092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marker>
            <c:symbol val="diamond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xVal>
            <c:numRef>
              <c:f>'9.1'!$K$9</c:f>
              <c:numCache>
                <c:formatCode>d/\ m/</c:formatCode>
                <c:ptCount val="1"/>
                <c:pt idx="0">
                  <c:v>44080</c:v>
                </c:pt>
              </c:numCache>
            </c:numRef>
          </c:xVal>
          <c:yVal>
            <c:numRef>
              <c:f>'9.1'!$K$8</c:f>
              <c:numCache>
                <c:formatCode>#\ ##0.0</c:formatCode>
                <c:ptCount val="1"/>
                <c:pt idx="0">
                  <c:v>5423.7960708999899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54208"/>
        <c:axId val="171056128"/>
      </c:scatterChart>
      <c:valAx>
        <c:axId val="171054208"/>
        <c:scaling>
          <c:orientation val="minMax"/>
          <c:max val="44104"/>
          <c:min val="44075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56128"/>
        <c:crosses val="autoZero"/>
        <c:crossBetween val="midCat"/>
        <c:majorUnit val="1"/>
      </c:valAx>
      <c:valAx>
        <c:axId val="171056128"/>
        <c:scaling>
          <c:orientation val="minMax"/>
          <c:max val="1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5420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5878869047619046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44044</c:v>
                </c:pt>
                <c:pt idx="1">
                  <c:v>44045</c:v>
                </c:pt>
                <c:pt idx="2">
                  <c:v>44046</c:v>
                </c:pt>
                <c:pt idx="3">
                  <c:v>44047</c:v>
                </c:pt>
                <c:pt idx="4">
                  <c:v>44048</c:v>
                </c:pt>
                <c:pt idx="5">
                  <c:v>44049</c:v>
                </c:pt>
                <c:pt idx="6">
                  <c:v>44050</c:v>
                </c:pt>
                <c:pt idx="7">
                  <c:v>44051</c:v>
                </c:pt>
                <c:pt idx="8">
                  <c:v>44052</c:v>
                </c:pt>
                <c:pt idx="9">
                  <c:v>44053</c:v>
                </c:pt>
                <c:pt idx="10">
                  <c:v>44054</c:v>
                </c:pt>
                <c:pt idx="11">
                  <c:v>44055</c:v>
                </c:pt>
                <c:pt idx="12">
                  <c:v>44056</c:v>
                </c:pt>
                <c:pt idx="13">
                  <c:v>44057</c:v>
                </c:pt>
                <c:pt idx="14">
                  <c:v>44058</c:v>
                </c:pt>
                <c:pt idx="15">
                  <c:v>44059</c:v>
                </c:pt>
                <c:pt idx="16">
                  <c:v>44060</c:v>
                </c:pt>
                <c:pt idx="17">
                  <c:v>44061</c:v>
                </c:pt>
                <c:pt idx="18">
                  <c:v>44062</c:v>
                </c:pt>
                <c:pt idx="19">
                  <c:v>44063</c:v>
                </c:pt>
                <c:pt idx="20">
                  <c:v>44064</c:v>
                </c:pt>
                <c:pt idx="21">
                  <c:v>44065</c:v>
                </c:pt>
                <c:pt idx="22">
                  <c:v>44066</c:v>
                </c:pt>
                <c:pt idx="23">
                  <c:v>44067</c:v>
                </c:pt>
                <c:pt idx="24">
                  <c:v>44068</c:v>
                </c:pt>
                <c:pt idx="25">
                  <c:v>44069</c:v>
                </c:pt>
                <c:pt idx="26">
                  <c:v>44070</c:v>
                </c:pt>
                <c:pt idx="27">
                  <c:v>44071</c:v>
                </c:pt>
                <c:pt idx="28">
                  <c:v>44072</c:v>
                </c:pt>
                <c:pt idx="29">
                  <c:v>44073</c:v>
                </c:pt>
                <c:pt idx="30">
                  <c:v>44074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142345.31493609687</c:v>
                </c:pt>
                <c:pt idx="1">
                  <c:v>141253.46227415549</c:v>
                </c:pt>
                <c:pt idx="2">
                  <c:v>164438.26886003045</c:v>
                </c:pt>
                <c:pt idx="3">
                  <c:v>165702.17883464348</c:v>
                </c:pt>
                <c:pt idx="4">
                  <c:v>164439.27068256444</c:v>
                </c:pt>
                <c:pt idx="5">
                  <c:v>166370.38789325408</c:v>
                </c:pt>
                <c:pt idx="6">
                  <c:v>165887.52364485804</c:v>
                </c:pt>
                <c:pt idx="7">
                  <c:v>148251.02928437904</c:v>
                </c:pt>
                <c:pt idx="8">
                  <c:v>147856.99381239447</c:v>
                </c:pt>
                <c:pt idx="9">
                  <c:v>179652.13563843415</c:v>
                </c:pt>
                <c:pt idx="10">
                  <c:v>182936.01204728696</c:v>
                </c:pt>
                <c:pt idx="11">
                  <c:v>183524.71756533728</c:v>
                </c:pt>
                <c:pt idx="12">
                  <c:v>182759.25813461855</c:v>
                </c:pt>
                <c:pt idx="13">
                  <c:v>177621.71226180298</c:v>
                </c:pt>
                <c:pt idx="14">
                  <c:v>150013.16526418342</c:v>
                </c:pt>
                <c:pt idx="15">
                  <c:v>147589.29054719373</c:v>
                </c:pt>
                <c:pt idx="16">
                  <c:v>179269.92022237059</c:v>
                </c:pt>
                <c:pt idx="17">
                  <c:v>183669.1447743309</c:v>
                </c:pt>
                <c:pt idx="18">
                  <c:v>185128.98829673757</c:v>
                </c:pt>
                <c:pt idx="19">
                  <c:v>185477.16147174343</c:v>
                </c:pt>
                <c:pt idx="20">
                  <c:v>182212.26056622108</c:v>
                </c:pt>
                <c:pt idx="21">
                  <c:v>156139.99375657254</c:v>
                </c:pt>
                <c:pt idx="22">
                  <c:v>151050.40430975441</c:v>
                </c:pt>
                <c:pt idx="23">
                  <c:v>181308.62613181665</c:v>
                </c:pt>
                <c:pt idx="24">
                  <c:v>184860.37888120729</c:v>
                </c:pt>
                <c:pt idx="25">
                  <c:v>186642.15828016767</c:v>
                </c:pt>
                <c:pt idx="26">
                  <c:v>185867.87680217484</c:v>
                </c:pt>
                <c:pt idx="27">
                  <c:v>183028.61643376597</c:v>
                </c:pt>
                <c:pt idx="28">
                  <c:v>156620.04198945066</c:v>
                </c:pt>
                <c:pt idx="29">
                  <c:v>152439.53079860599</c:v>
                </c:pt>
                <c:pt idx="30">
                  <c:v>181725.26055249901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72512"/>
        <c:axId val="171090688"/>
      </c:scatterChart>
      <c:valAx>
        <c:axId val="171072512"/>
        <c:scaling>
          <c:orientation val="minMax"/>
          <c:max val="44074"/>
          <c:min val="4404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1090688"/>
        <c:crosses val="autoZero"/>
        <c:crossBetween val="midCat"/>
        <c:majorUnit val="1"/>
      </c:valAx>
      <c:valAx>
        <c:axId val="17109068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0725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b</a:t>
            </a:r>
            <a:r>
              <a:rPr lang="en-US" sz="1000"/>
              <a:t>rutto</a:t>
            </a:r>
            <a:r>
              <a:rPr lang="cs-CZ" sz="1000"/>
              <a:t> (MWh)</a:t>
            </a:r>
            <a:r>
              <a:rPr lang="en-US" sz="1000"/>
              <a:t> </a:t>
            </a:r>
          </a:p>
        </c:rich>
      </c:tx>
      <c:layout>
        <c:manualLayout>
          <c:xMode val="edge"/>
          <c:yMode val="edge"/>
          <c:x val="0.27257328990228019"/>
          <c:y val="5.19289454276488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5959479524126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186394.75384609113</c:v>
                </c:pt>
                <c:pt idx="1">
                  <c:v>185373.74463907053</c:v>
                </c:pt>
                <c:pt idx="2">
                  <c:v>186825.72554074929</c:v>
                </c:pt>
                <c:pt idx="3">
                  <c:v>183567.13762902637</c:v>
                </c:pt>
                <c:pt idx="4">
                  <c:v>158941.3728678319</c:v>
                </c:pt>
                <c:pt idx="5">
                  <c:v>155627.53163487819</c:v>
                </c:pt>
                <c:pt idx="6">
                  <c:v>187050.32487934025</c:v>
                </c:pt>
                <c:pt idx="7">
                  <c:v>189827.92792948743</c:v>
                </c:pt>
                <c:pt idx="8">
                  <c:v>190813.90837817767</c:v>
                </c:pt>
                <c:pt idx="9">
                  <c:v>190727.4025088659</c:v>
                </c:pt>
                <c:pt idx="10">
                  <c:v>186347.55179975746</c:v>
                </c:pt>
                <c:pt idx="11">
                  <c:v>161848.86684415941</c:v>
                </c:pt>
                <c:pt idx="12">
                  <c:v>158127.27350693921</c:v>
                </c:pt>
                <c:pt idx="13">
                  <c:v>188614.0374593501</c:v>
                </c:pt>
                <c:pt idx="14">
                  <c:v>193074.28669582005</c:v>
                </c:pt>
                <c:pt idx="15">
                  <c:v>194497.03071556587</c:v>
                </c:pt>
                <c:pt idx="16">
                  <c:v>192203.6564659673</c:v>
                </c:pt>
                <c:pt idx="17">
                  <c:v>185657.10195707119</c:v>
                </c:pt>
                <c:pt idx="18">
                  <c:v>163192.91428401999</c:v>
                </c:pt>
                <c:pt idx="19">
                  <c:v>158755.88287964425</c:v>
                </c:pt>
                <c:pt idx="20">
                  <c:v>190580.92827963922</c:v>
                </c:pt>
                <c:pt idx="21">
                  <c:v>194735.1695498504</c:v>
                </c:pt>
                <c:pt idx="22">
                  <c:v>197748.14257204451</c:v>
                </c:pt>
                <c:pt idx="23">
                  <c:v>196534.34090229592</c:v>
                </c:pt>
                <c:pt idx="24">
                  <c:v>192288.12383289839</c:v>
                </c:pt>
                <c:pt idx="25">
                  <c:v>168762.0595298562</c:v>
                </c:pt>
                <c:pt idx="26">
                  <c:v>160602.23624838912</c:v>
                </c:pt>
                <c:pt idx="27">
                  <c:v>170935.99844481054</c:v>
                </c:pt>
                <c:pt idx="28">
                  <c:v>200701.55458140292</c:v>
                </c:pt>
                <c:pt idx="29">
                  <c:v>203300.40134891067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61312"/>
        <c:axId val="170862848"/>
      </c:scatterChart>
      <c:valAx>
        <c:axId val="170861312"/>
        <c:scaling>
          <c:orientation val="minMax"/>
          <c:max val="44104"/>
          <c:min val="44075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70862848"/>
        <c:crosses val="autoZero"/>
        <c:crossBetween val="midCat"/>
        <c:majorUnit val="1"/>
      </c:valAx>
      <c:valAx>
        <c:axId val="170862848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6131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Měsíční maxima a minima zatížení</a:t>
            </a:r>
            <a:r>
              <a:rPr lang="cs-CZ" sz="1000"/>
              <a:t> brutto</a:t>
            </a:r>
            <a:r>
              <a:rPr lang="en-US" sz="1000"/>
              <a:t> </a:t>
            </a:r>
            <a:r>
              <a:rPr lang="cs-CZ" sz="1000"/>
              <a:t>(MW)</a:t>
            </a:r>
            <a:endParaRPr lang="en-US" sz="1000"/>
          </a:p>
        </c:rich>
      </c:tx>
      <c:layout>
        <c:manualLayout>
          <c:xMode val="edge"/>
          <c:yMode val="edge"/>
          <c:x val="0.40507430392447424"/>
          <c:y val="7.166883802421438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3675168321351136"/>
          <c:w val="0.94502581265147034"/>
          <c:h val="0.72138758694515304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6201.0868278081898</c:v>
                </c:pt>
                <c:pt idx="1">
                  <c:v>6653.8351095747203</c:v>
                </c:pt>
                <c:pt idx="2">
                  <c:v>6059.4464662411401</c:v>
                </c:pt>
                <c:pt idx="3">
                  <c:v>5106.02394457837</c:v>
                </c:pt>
                <c:pt idx="4">
                  <c:v>4861.1465346693603</c:v>
                </c:pt>
                <c:pt idx="5">
                  <c:v>4802.1862401806202</c:v>
                </c:pt>
                <c:pt idx="6">
                  <c:v>4653.6517760276201</c:v>
                </c:pt>
                <c:pt idx="7">
                  <c:v>4758.9277223921799</c:v>
                </c:pt>
                <c:pt idx="8">
                  <c:v>5423.7960708999899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11649.2674123661</c:v>
                </c:pt>
                <c:pt idx="1">
                  <c:v>11095.4041846416</c:v>
                </c:pt>
                <c:pt idx="2">
                  <c:v>10689.3335530732</c:v>
                </c:pt>
                <c:pt idx="3">
                  <c:v>9303.0566928331591</c:v>
                </c:pt>
                <c:pt idx="4">
                  <c:v>8829.7435261037899</c:v>
                </c:pt>
                <c:pt idx="5">
                  <c:v>8874.6506359521809</c:v>
                </c:pt>
                <c:pt idx="6">
                  <c:v>9029.4801425484493</c:v>
                </c:pt>
                <c:pt idx="7">
                  <c:v>8951.3132307999003</c:v>
                </c:pt>
                <c:pt idx="8">
                  <c:v>9497.36505248092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0896768"/>
        <c:axId val="170902656"/>
      </c:barChart>
      <c:catAx>
        <c:axId val="1708967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902656"/>
        <c:crosses val="autoZero"/>
        <c:auto val="1"/>
        <c:lblAlgn val="ctr"/>
        <c:lblOffset val="100"/>
        <c:noMultiLvlLbl val="0"/>
      </c:catAx>
      <c:valAx>
        <c:axId val="17090265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96768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'9.3'!$B$3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'9.3'!$B$5:$B$28</c:f>
              <c:numCache>
                <c:formatCode>#,##0</c:formatCode>
                <c:ptCount val="24"/>
                <c:pt idx="0">
                  <c:v>2993.5270802882001</c:v>
                </c:pt>
                <c:pt idx="1">
                  <c:v>2997.7940466568002</c:v>
                </c:pt>
                <c:pt idx="2">
                  <c:v>2999.5048226592398</c:v>
                </c:pt>
                <c:pt idx="3">
                  <c:v>3005.9460949209902</c:v>
                </c:pt>
                <c:pt idx="4">
                  <c:v>3012.3573567110998</c:v>
                </c:pt>
                <c:pt idx="5">
                  <c:v>3013.45786415473</c:v>
                </c:pt>
                <c:pt idx="6">
                  <c:v>3009.1592223276498</c:v>
                </c:pt>
                <c:pt idx="7">
                  <c:v>3009.0475216586901</c:v>
                </c:pt>
                <c:pt idx="8">
                  <c:v>3006.3829687389598</c:v>
                </c:pt>
                <c:pt idx="9">
                  <c:v>2996.8586130907402</c:v>
                </c:pt>
                <c:pt idx="10">
                  <c:v>2990.7291411620099</c:v>
                </c:pt>
                <c:pt idx="11">
                  <c:v>2986.8890546195198</c:v>
                </c:pt>
                <c:pt idx="12">
                  <c:v>2982.4920401598602</c:v>
                </c:pt>
                <c:pt idx="13">
                  <c:v>2979.29891702039</c:v>
                </c:pt>
                <c:pt idx="14">
                  <c:v>2974.6517881578202</c:v>
                </c:pt>
                <c:pt idx="15">
                  <c:v>2974.4016696840499</c:v>
                </c:pt>
                <c:pt idx="16">
                  <c:v>2984.25785028685</c:v>
                </c:pt>
                <c:pt idx="17">
                  <c:v>2993.09522585595</c:v>
                </c:pt>
                <c:pt idx="18">
                  <c:v>2992.5483122849801</c:v>
                </c:pt>
                <c:pt idx="19">
                  <c:v>3000.04173002575</c:v>
                </c:pt>
                <c:pt idx="20">
                  <c:v>3005.1424029289301</c:v>
                </c:pt>
                <c:pt idx="21">
                  <c:v>3004.9473267214598</c:v>
                </c:pt>
                <c:pt idx="22">
                  <c:v>3003.09313388286</c:v>
                </c:pt>
                <c:pt idx="23">
                  <c:v>3007.2500360732201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C-4591-91D7-EE9E621ECC6F}"/>
            </c:ext>
          </c:extLst>
        </c:ser>
        <c:ser>
          <c:idx val="1"/>
          <c:order val="1"/>
          <c:tx>
            <c:strRef>
              <c:f>'9.3'!$C$3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'9.3'!$C$5:$C$28</c:f>
              <c:numCache>
                <c:formatCode>#,##0</c:formatCode>
                <c:ptCount val="24"/>
                <c:pt idx="0">
                  <c:v>3361.4064038347401</c:v>
                </c:pt>
                <c:pt idx="1">
                  <c:v>3315.37545790578</c:v>
                </c:pt>
                <c:pt idx="2">
                  <c:v>3226.4918560645001</c:v>
                </c:pt>
                <c:pt idx="3">
                  <c:v>3291.2227419860001</c:v>
                </c:pt>
                <c:pt idx="4">
                  <c:v>3252.01896586151</c:v>
                </c:pt>
                <c:pt idx="5">
                  <c:v>3247.0203697552001</c:v>
                </c:pt>
                <c:pt idx="6">
                  <c:v>3354.7815566074601</c:v>
                </c:pt>
                <c:pt idx="7">
                  <c:v>3403.4532393285299</c:v>
                </c:pt>
                <c:pt idx="8">
                  <c:v>3417.4152049586301</c:v>
                </c:pt>
                <c:pt idx="9">
                  <c:v>3418.5008630474799</c:v>
                </c:pt>
                <c:pt idx="10">
                  <c:v>3381.74059532093</c:v>
                </c:pt>
                <c:pt idx="11">
                  <c:v>3317.00508287911</c:v>
                </c:pt>
                <c:pt idx="12">
                  <c:v>3322.3175432930002</c:v>
                </c:pt>
                <c:pt idx="13">
                  <c:v>3335.4551615455098</c:v>
                </c:pt>
                <c:pt idx="14">
                  <c:v>3311.1009164049201</c:v>
                </c:pt>
                <c:pt idx="15">
                  <c:v>3303.05641223158</c:v>
                </c:pt>
                <c:pt idx="16">
                  <c:v>3176.6548413969999</c:v>
                </c:pt>
                <c:pt idx="17">
                  <c:v>3179.8517377083599</c:v>
                </c:pt>
                <c:pt idx="18">
                  <c:v>3162.4693747501201</c:v>
                </c:pt>
                <c:pt idx="19">
                  <c:v>3263.3517108935898</c:v>
                </c:pt>
                <c:pt idx="20">
                  <c:v>3246.41621635097</c:v>
                </c:pt>
                <c:pt idx="21">
                  <c:v>3253.1178938795802</c:v>
                </c:pt>
                <c:pt idx="22">
                  <c:v>3237.9690629408701</c:v>
                </c:pt>
                <c:pt idx="23">
                  <c:v>3158.1758052230098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C-4591-91D7-EE9E621ECC6F}"/>
            </c:ext>
          </c:extLst>
        </c:ser>
        <c:ser>
          <c:idx val="2"/>
          <c:order val="2"/>
          <c:tx>
            <c:strRef>
              <c:f>'9.3'!$D$3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'9.3'!$D$5:$D$28</c:f>
              <c:numCache>
                <c:formatCode>#,##0</c:formatCode>
                <c:ptCount val="24"/>
                <c:pt idx="0">
                  <c:v>908.25961089988505</c:v>
                </c:pt>
                <c:pt idx="1">
                  <c:v>912.00420852447701</c:v>
                </c:pt>
                <c:pt idx="2">
                  <c:v>912.66394187099695</c:v>
                </c:pt>
                <c:pt idx="3">
                  <c:v>927.171347370327</c:v>
                </c:pt>
                <c:pt idx="4">
                  <c:v>921.74151062371197</c:v>
                </c:pt>
                <c:pt idx="5">
                  <c:v>893.44153834694396</c:v>
                </c:pt>
                <c:pt idx="6">
                  <c:v>915.37468269087401</c:v>
                </c:pt>
                <c:pt idx="7">
                  <c:v>909.48386852014505</c:v>
                </c:pt>
                <c:pt idx="8">
                  <c:v>904.45988853107895</c:v>
                </c:pt>
                <c:pt idx="9">
                  <c:v>871.20608919215397</c:v>
                </c:pt>
                <c:pt idx="10">
                  <c:v>864.76243933422597</c:v>
                </c:pt>
                <c:pt idx="11">
                  <c:v>856.37466233224598</c:v>
                </c:pt>
                <c:pt idx="12">
                  <c:v>863.31436658744803</c:v>
                </c:pt>
                <c:pt idx="13">
                  <c:v>869.55760295784398</c:v>
                </c:pt>
                <c:pt idx="14">
                  <c:v>905.60063993687697</c:v>
                </c:pt>
                <c:pt idx="15">
                  <c:v>976.36726045426701</c:v>
                </c:pt>
                <c:pt idx="16">
                  <c:v>1010.37432018146</c:v>
                </c:pt>
                <c:pt idx="17">
                  <c:v>1023.9748153258701</c:v>
                </c:pt>
                <c:pt idx="18">
                  <c:v>1047.35602935834</c:v>
                </c:pt>
                <c:pt idx="19">
                  <c:v>1019.09112895767</c:v>
                </c:pt>
                <c:pt idx="20">
                  <c:v>1016.1348615586199</c:v>
                </c:pt>
                <c:pt idx="21">
                  <c:v>1025.9489896605901</c:v>
                </c:pt>
                <c:pt idx="22">
                  <c:v>1032.62480363542</c:v>
                </c:pt>
                <c:pt idx="23">
                  <c:v>1038.78452665547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2C-4591-91D7-EE9E621ECC6F}"/>
            </c:ext>
          </c:extLst>
        </c:ser>
        <c:ser>
          <c:idx val="3"/>
          <c:order val="3"/>
          <c:tx>
            <c:strRef>
              <c:f>'9.3'!$E$3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'9.3'!$E$5:$E$28</c:f>
              <c:numCache>
                <c:formatCode>#,##0</c:formatCode>
                <c:ptCount val="24"/>
                <c:pt idx="0">
                  <c:v>343.30039650189701</c:v>
                </c:pt>
                <c:pt idx="1">
                  <c:v>345.90080597944598</c:v>
                </c:pt>
                <c:pt idx="2">
                  <c:v>346.88642244727498</c:v>
                </c:pt>
                <c:pt idx="3">
                  <c:v>345.963017556382</c:v>
                </c:pt>
                <c:pt idx="4">
                  <c:v>343.95523749532498</c:v>
                </c:pt>
                <c:pt idx="5">
                  <c:v>346.114591839399</c:v>
                </c:pt>
                <c:pt idx="6">
                  <c:v>375.64007584143002</c:v>
                </c:pt>
                <c:pt idx="7">
                  <c:v>393.93897321693902</c:v>
                </c:pt>
                <c:pt idx="8">
                  <c:v>391.89630149391201</c:v>
                </c:pt>
                <c:pt idx="9">
                  <c:v>377.63696535699802</c:v>
                </c:pt>
                <c:pt idx="10">
                  <c:v>360.56276539991001</c:v>
                </c:pt>
                <c:pt idx="11">
                  <c:v>335.98076570797099</c:v>
                </c:pt>
                <c:pt idx="12">
                  <c:v>344.84295084597801</c:v>
                </c:pt>
                <c:pt idx="13">
                  <c:v>347.92394486888901</c:v>
                </c:pt>
                <c:pt idx="14">
                  <c:v>356.04264300376502</c:v>
                </c:pt>
                <c:pt idx="15">
                  <c:v>356.96334989496</c:v>
                </c:pt>
                <c:pt idx="16">
                  <c:v>355.08110795813701</c:v>
                </c:pt>
                <c:pt idx="17">
                  <c:v>354.500965967502</c:v>
                </c:pt>
                <c:pt idx="18">
                  <c:v>372.273671279729</c:v>
                </c:pt>
                <c:pt idx="19">
                  <c:v>384.721192536226</c:v>
                </c:pt>
                <c:pt idx="20">
                  <c:v>385.02078365727903</c:v>
                </c:pt>
                <c:pt idx="21">
                  <c:v>362.02676356893198</c:v>
                </c:pt>
                <c:pt idx="22">
                  <c:v>345.92760152303998</c:v>
                </c:pt>
                <c:pt idx="23">
                  <c:v>343.66417126918202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2C-4591-91D7-EE9E621ECC6F}"/>
            </c:ext>
          </c:extLst>
        </c:ser>
        <c:ser>
          <c:idx val="6"/>
          <c:order val="4"/>
          <c:tx>
            <c:strRef>
              <c:f>'9.3'!$I$3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'9.3'!$I$5:$I$28</c:f>
              <c:numCache>
                <c:formatCode>#,##0</c:formatCode>
                <c:ptCount val="24"/>
                <c:pt idx="0">
                  <c:v>98.447892177985807</c:v>
                </c:pt>
                <c:pt idx="1">
                  <c:v>97.563960935689394</c:v>
                </c:pt>
                <c:pt idx="2">
                  <c:v>70.631369049634699</c:v>
                </c:pt>
                <c:pt idx="3">
                  <c:v>58.599086363215598</c:v>
                </c:pt>
                <c:pt idx="4">
                  <c:v>57.4898256929011</c:v>
                </c:pt>
                <c:pt idx="5">
                  <c:v>49.648680067883802</c:v>
                </c:pt>
                <c:pt idx="6">
                  <c:v>51.6155818170811</c:v>
                </c:pt>
                <c:pt idx="7">
                  <c:v>46.641554593946601</c:v>
                </c:pt>
                <c:pt idx="8">
                  <c:v>32.462710047736401</c:v>
                </c:pt>
                <c:pt idx="9">
                  <c:v>26.463049573936999</c:v>
                </c:pt>
                <c:pt idx="10">
                  <c:v>34.180481995285703</c:v>
                </c:pt>
                <c:pt idx="11">
                  <c:v>25.300886016547899</c:v>
                </c:pt>
                <c:pt idx="12">
                  <c:v>23.2816475539599</c:v>
                </c:pt>
                <c:pt idx="13">
                  <c:v>23.944330203042899</c:v>
                </c:pt>
                <c:pt idx="14">
                  <c:v>21.346010691003599</c:v>
                </c:pt>
                <c:pt idx="15">
                  <c:v>19.255223406452</c:v>
                </c:pt>
                <c:pt idx="16">
                  <c:v>29.584260507119801</c:v>
                </c:pt>
                <c:pt idx="17">
                  <c:v>34.747232012187901</c:v>
                </c:pt>
                <c:pt idx="18">
                  <c:v>46.824453489592301</c:v>
                </c:pt>
                <c:pt idx="19">
                  <c:v>45.064154370448797</c:v>
                </c:pt>
                <c:pt idx="20">
                  <c:v>31.537760725502601</c:v>
                </c:pt>
                <c:pt idx="21">
                  <c:v>43.146056056016498</c:v>
                </c:pt>
                <c:pt idx="22">
                  <c:v>56.429113990586998</c:v>
                </c:pt>
                <c:pt idx="23">
                  <c:v>50.840475060872102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2C-4591-91D7-EE9E621ECC6F}"/>
            </c:ext>
          </c:extLst>
        </c:ser>
        <c:ser>
          <c:idx val="7"/>
          <c:order val="5"/>
          <c:tx>
            <c:strRef>
              <c:f>'9.3'!$H$3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5.9864384297778801E-2</c:v>
                </c:pt>
                <c:pt idx="4">
                  <c:v>3.5480961732543101</c:v>
                </c:pt>
                <c:pt idx="5">
                  <c:v>14.2445058936681</c:v>
                </c:pt>
                <c:pt idx="6">
                  <c:v>83.993724593068407</c:v>
                </c:pt>
                <c:pt idx="7">
                  <c:v>281.017409606591</c:v>
                </c:pt>
                <c:pt idx="8">
                  <c:v>590.043482441224</c:v>
                </c:pt>
                <c:pt idx="9">
                  <c:v>879.76907132817496</c:v>
                </c:pt>
                <c:pt idx="10">
                  <c:v>1043.7312642448901</c:v>
                </c:pt>
                <c:pt idx="11">
                  <c:v>1088.3574948340199</c:v>
                </c:pt>
                <c:pt idx="12">
                  <c:v>1047.3515620134999</c:v>
                </c:pt>
                <c:pt idx="13">
                  <c:v>965.20399129938801</c:v>
                </c:pt>
                <c:pt idx="14">
                  <c:v>752.10685802314504</c:v>
                </c:pt>
                <c:pt idx="15">
                  <c:v>450.08100106210401</c:v>
                </c:pt>
                <c:pt idx="16">
                  <c:v>376.72973452212801</c:v>
                </c:pt>
                <c:pt idx="17">
                  <c:v>318.79067752139503</c:v>
                </c:pt>
                <c:pt idx="18">
                  <c:v>245.587349396386</c:v>
                </c:pt>
                <c:pt idx="19">
                  <c:v>116.97952489309699</c:v>
                </c:pt>
                <c:pt idx="20">
                  <c:v>32.913513931442402</c:v>
                </c:pt>
                <c:pt idx="21">
                  <c:v>5.3189647457823002</c:v>
                </c:pt>
                <c:pt idx="22">
                  <c:v>0.61938416069273905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32C-4591-91D7-EE9E621ECC6F}"/>
            </c:ext>
          </c:extLst>
        </c:ser>
        <c:ser>
          <c:idx val="4"/>
          <c:order val="6"/>
          <c:tx>
            <c:strRef>
              <c:f>'9.3'!$F$3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'9.3'!$F$5:$F$28</c:f>
              <c:numCache>
                <c:formatCode>#,##0</c:formatCode>
                <c:ptCount val="24"/>
                <c:pt idx="0">
                  <c:v>355.25201033835998</c:v>
                </c:pt>
                <c:pt idx="1">
                  <c:v>431.72231464159199</c:v>
                </c:pt>
                <c:pt idx="2">
                  <c:v>321.88948548257099</c:v>
                </c:pt>
                <c:pt idx="3">
                  <c:v>348.24670409864399</c:v>
                </c:pt>
                <c:pt idx="4">
                  <c:v>301.783092294097</c:v>
                </c:pt>
                <c:pt idx="5">
                  <c:v>257.79943655790299</c:v>
                </c:pt>
                <c:pt idx="6">
                  <c:v>361.262945939102</c:v>
                </c:pt>
                <c:pt idx="7">
                  <c:v>292.63719020422502</c:v>
                </c:pt>
                <c:pt idx="8">
                  <c:v>332.52326002915902</c:v>
                </c:pt>
                <c:pt idx="9">
                  <c:v>530.70919365285204</c:v>
                </c:pt>
                <c:pt idx="10">
                  <c:v>606.34904150575699</c:v>
                </c:pt>
                <c:pt idx="11">
                  <c:v>600.46473269716898</c:v>
                </c:pt>
                <c:pt idx="12">
                  <c:v>520.141935761127</c:v>
                </c:pt>
                <c:pt idx="13">
                  <c:v>464.41282880363798</c:v>
                </c:pt>
                <c:pt idx="14">
                  <c:v>405.29826795030698</c:v>
                </c:pt>
                <c:pt idx="15">
                  <c:v>390.201838704897</c:v>
                </c:pt>
                <c:pt idx="16">
                  <c:v>427.888158657492</c:v>
                </c:pt>
                <c:pt idx="17">
                  <c:v>546.19200431110096</c:v>
                </c:pt>
                <c:pt idx="18">
                  <c:v>560.93197963924501</c:v>
                </c:pt>
                <c:pt idx="19">
                  <c:v>576.54586548347902</c:v>
                </c:pt>
                <c:pt idx="20">
                  <c:v>526.70123670353996</c:v>
                </c:pt>
                <c:pt idx="21">
                  <c:v>462.21234135678799</c:v>
                </c:pt>
                <c:pt idx="22">
                  <c:v>509.43375469780801</c:v>
                </c:pt>
                <c:pt idx="23">
                  <c:v>504.72407482166699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32C-4591-91D7-EE9E621ECC6F}"/>
            </c:ext>
          </c:extLst>
        </c:ser>
        <c:ser>
          <c:idx val="5"/>
          <c:order val="7"/>
          <c:tx>
            <c:strRef>
              <c:f>'9.3'!$G$3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252.40458041818201</c:v>
                </c:pt>
                <c:pt idx="7">
                  <c:v>227.22665433204699</c:v>
                </c:pt>
                <c:pt idx="8">
                  <c:v>276.053439112641</c:v>
                </c:pt>
                <c:pt idx="9">
                  <c:v>125.09725499957101</c:v>
                </c:pt>
                <c:pt idx="10">
                  <c:v>312.90861532443699</c:v>
                </c:pt>
                <c:pt idx="11">
                  <c:v>210.36075222969299</c:v>
                </c:pt>
                <c:pt idx="12">
                  <c:v>100.40780374122301</c:v>
                </c:pt>
                <c:pt idx="13">
                  <c:v>89.495883285526304</c:v>
                </c:pt>
                <c:pt idx="14">
                  <c:v>14.659014365895301</c:v>
                </c:pt>
                <c:pt idx="15">
                  <c:v>190.25691660010401</c:v>
                </c:pt>
                <c:pt idx="16">
                  <c:v>285.25808149645502</c:v>
                </c:pt>
                <c:pt idx="17">
                  <c:v>122.802856359822</c:v>
                </c:pt>
                <c:pt idx="18">
                  <c:v>0</c:v>
                </c:pt>
                <c:pt idx="19">
                  <c:v>242.77351453082301</c:v>
                </c:pt>
                <c:pt idx="20">
                  <c:v>229.40012645066901</c:v>
                </c:pt>
                <c:pt idx="21">
                  <c:v>182.09445575430499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2C-4591-91D7-EE9E621ECC6F}"/>
            </c:ext>
          </c:extLst>
        </c:ser>
        <c:ser>
          <c:idx val="10"/>
          <c:order val="10"/>
          <c:tx>
            <c:strRef>
              <c:f>'9.3'!$P$4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34976"/>
        <c:axId val="171136512"/>
      </c:areaChart>
      <c:areaChart>
        <c:grouping val="stacked"/>
        <c:varyColors val="0"/>
        <c:ser>
          <c:idx val="8"/>
          <c:order val="8"/>
          <c:tx>
            <c:strRef>
              <c:f>'9.3'!$J$3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'9.3'!$Q$5:$Q$28</c:f>
              <c:numCache>
                <c:formatCode>General</c:formatCode>
                <c:ptCount val="24"/>
                <c:pt idx="0">
                  <c:v>-1610.9718730233701</c:v>
                </c:pt>
                <c:pt idx="1">
                  <c:v>-1196.7187830120799</c:v>
                </c:pt>
                <c:pt idx="2">
                  <c:v>-949.96722067661199</c:v>
                </c:pt>
                <c:pt idx="3">
                  <c:v>-1153.9803377717101</c:v>
                </c:pt>
                <c:pt idx="4">
                  <c:v>-1091.5557460315099</c:v>
                </c:pt>
                <c:pt idx="5">
                  <c:v>-830.40591363306203</c:v>
                </c:pt>
                <c:pt idx="6">
                  <c:v>-903.61420661441605</c:v>
                </c:pt>
                <c:pt idx="7">
                  <c:v>-727.50312804976897</c:v>
                </c:pt>
                <c:pt idx="8">
                  <c:v>-765.98190251217204</c:v>
                </c:pt>
                <c:pt idx="9">
                  <c:v>-706.11355938030204</c:v>
                </c:pt>
                <c:pt idx="10">
                  <c:v>-972.45278430026201</c:v>
                </c:pt>
                <c:pt idx="11">
                  <c:v>-643.43108581592696</c:v>
                </c:pt>
                <c:pt idx="12">
                  <c:v>-174.66970740764401</c:v>
                </c:pt>
                <c:pt idx="13">
                  <c:v>-385.35911059658099</c:v>
                </c:pt>
                <c:pt idx="14">
                  <c:v>-328.04243253850399</c:v>
                </c:pt>
                <c:pt idx="15">
                  <c:v>-284.71445745445499</c:v>
                </c:pt>
                <c:pt idx="16">
                  <c:v>-366.369115626726</c:v>
                </c:pt>
                <c:pt idx="17">
                  <c:v>-403.63688978592398</c:v>
                </c:pt>
                <c:pt idx="18">
                  <c:v>-508.35031143887602</c:v>
                </c:pt>
                <c:pt idx="19">
                  <c:v>-897.35667957943997</c:v>
                </c:pt>
                <c:pt idx="20">
                  <c:v>-986.348672926071</c:v>
                </c:pt>
                <c:pt idx="21">
                  <c:v>-1014.24121466605</c:v>
                </c:pt>
                <c:pt idx="22">
                  <c:v>-1073.47876005169</c:v>
                </c:pt>
                <c:pt idx="23">
                  <c:v>-1459.2540304479501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32C-4591-91D7-EE9E621ECC6F}"/>
            </c:ext>
          </c:extLst>
        </c:ser>
        <c:ser>
          <c:idx val="9"/>
          <c:order val="9"/>
          <c:tx>
            <c:strRef>
              <c:f>'9.3'!$K$3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'9.3'!$A$5:$A$28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'9.3'!$K$5:$K$28</c:f>
              <c:numCache>
                <c:formatCode>#,##0</c:formatCode>
                <c:ptCount val="24"/>
                <c:pt idx="0">
                  <c:v>-0.49335683485574</c:v>
                </c:pt>
                <c:pt idx="1">
                  <c:v>-524.17486606341799</c:v>
                </c:pt>
                <c:pt idx="2">
                  <c:v>-742.080843196763</c:v>
                </c:pt>
                <c:pt idx="3">
                  <c:v>-738.50317197166396</c:v>
                </c:pt>
                <c:pt idx="4">
                  <c:v>-733.84145345197703</c:v>
                </c:pt>
                <c:pt idx="5">
                  <c:v>-728.58233418942405</c:v>
                </c:pt>
                <c:pt idx="6">
                  <c:v>-210.525768006617</c:v>
                </c:pt>
                <c:pt idx="7">
                  <c:v>0</c:v>
                </c:pt>
                <c:pt idx="8">
                  <c:v>0</c:v>
                </c:pt>
                <c:pt idx="9">
                  <c:v>-1.97510544632188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2C-4591-91D7-EE9E621EC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152128"/>
        <c:axId val="171138048"/>
      </c:areaChart>
      <c:catAx>
        <c:axId val="171134976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136512"/>
        <c:crosses val="autoZero"/>
        <c:auto val="1"/>
        <c:lblAlgn val="ctr"/>
        <c:lblOffset val="100"/>
        <c:noMultiLvlLbl val="0"/>
      </c:catAx>
      <c:valAx>
        <c:axId val="171136512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134976"/>
        <c:crosses val="autoZero"/>
        <c:crossBetween val="midCat"/>
        <c:majorUnit val="2000"/>
      </c:valAx>
      <c:valAx>
        <c:axId val="17113804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152128"/>
        <c:crosses val="max"/>
        <c:crossBetween val="midCat"/>
      </c:valAx>
      <c:catAx>
        <c:axId val="17115212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13804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kategorií FVE na instalovaném výkonu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0638297872340425E-2"/>
                  <c:y val="-0.153032498913700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2"/>
              <c:layout>
                <c:manualLayout>
                  <c:x val="7.8014184397163122E-2"/>
                  <c:y val="-8.519770658244751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87.685740000001445</c:v>
                </c:pt>
                <c:pt idx="1">
                  <c:v>143.12492999999944</c:v>
                </c:pt>
                <c:pt idx="2">
                  <c:v>55.612779999999979</c:v>
                </c:pt>
                <c:pt idx="3">
                  <c:v>451.39420999999999</c:v>
                </c:pt>
                <c:pt idx="4">
                  <c:v>981.60363000000029</c:v>
                </c:pt>
                <c:pt idx="5">
                  <c:v>332.23803999999996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'9.4'!$B$3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'9.4'!$B$5:$B$28</c:f>
              <c:numCache>
                <c:formatCode>#,##0</c:formatCode>
                <c:ptCount val="24"/>
                <c:pt idx="0">
                  <c:v>4087.4690800685999</c:v>
                </c:pt>
                <c:pt idx="1">
                  <c:v>4087.5474413482102</c:v>
                </c:pt>
                <c:pt idx="2">
                  <c:v>4092.2322508314301</c:v>
                </c:pt>
                <c:pt idx="3">
                  <c:v>4092.2972696908</c:v>
                </c:pt>
                <c:pt idx="4">
                  <c:v>4096.9554065444099</c:v>
                </c:pt>
                <c:pt idx="5">
                  <c:v>4099.5128977756804</c:v>
                </c:pt>
                <c:pt idx="6">
                  <c:v>4099.5879092042096</c:v>
                </c:pt>
                <c:pt idx="7">
                  <c:v>4101.7635988174197</c:v>
                </c:pt>
                <c:pt idx="8">
                  <c:v>4103.4708180650696</c:v>
                </c:pt>
                <c:pt idx="9">
                  <c:v>4098.4291985624304</c:v>
                </c:pt>
                <c:pt idx="10">
                  <c:v>4094.2128838665299</c:v>
                </c:pt>
                <c:pt idx="11">
                  <c:v>4089.8381615101098</c:v>
                </c:pt>
                <c:pt idx="12">
                  <c:v>4081.15376007841</c:v>
                </c:pt>
                <c:pt idx="13">
                  <c:v>4077.9794363040401</c:v>
                </c:pt>
                <c:pt idx="14">
                  <c:v>4078.33788665152</c:v>
                </c:pt>
                <c:pt idx="15">
                  <c:v>4077.0608037505499</c:v>
                </c:pt>
                <c:pt idx="16">
                  <c:v>4068.9465893049</c:v>
                </c:pt>
                <c:pt idx="17">
                  <c:v>4069.02161701461</c:v>
                </c:pt>
                <c:pt idx="18">
                  <c:v>4072.6910919247398</c:v>
                </c:pt>
                <c:pt idx="19">
                  <c:v>4074.1782263630098</c:v>
                </c:pt>
                <c:pt idx="20">
                  <c:v>4075.6920456417602</c:v>
                </c:pt>
                <c:pt idx="21">
                  <c:v>4078.9280547056001</c:v>
                </c:pt>
                <c:pt idx="22">
                  <c:v>4082.5292056784901</c:v>
                </c:pt>
                <c:pt idx="23">
                  <c:v>4089.9949044208201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D-4AA7-B12D-E4B515044B4D}"/>
            </c:ext>
          </c:extLst>
        </c:ser>
        <c:ser>
          <c:idx val="1"/>
          <c:order val="1"/>
          <c:tx>
            <c:strRef>
              <c:f>'9.4'!$C$3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'9.4'!$C$5:$C$28</c:f>
              <c:numCache>
                <c:formatCode>#,##0</c:formatCode>
                <c:ptCount val="24"/>
                <c:pt idx="0">
                  <c:v>3552.1313976061001</c:v>
                </c:pt>
                <c:pt idx="1">
                  <c:v>3614.6269791507302</c:v>
                </c:pt>
                <c:pt idx="2">
                  <c:v>3631.4899207643398</c:v>
                </c:pt>
                <c:pt idx="3">
                  <c:v>3613.2334284363501</c:v>
                </c:pt>
                <c:pt idx="4">
                  <c:v>3596.8443277830002</c:v>
                </c:pt>
                <c:pt idx="5">
                  <c:v>3625.6218713963099</c:v>
                </c:pt>
                <c:pt idx="6">
                  <c:v>3609.0526685964201</c:v>
                </c:pt>
                <c:pt idx="7">
                  <c:v>3681.8938882317402</c:v>
                </c:pt>
                <c:pt idx="8">
                  <c:v>3711.7651133138702</c:v>
                </c:pt>
                <c:pt idx="9">
                  <c:v>3725.0229964867699</c:v>
                </c:pt>
                <c:pt idx="10">
                  <c:v>3627.6039601371499</c:v>
                </c:pt>
                <c:pt idx="11">
                  <c:v>3638.1362325980599</c:v>
                </c:pt>
                <c:pt idx="12">
                  <c:v>3664.7081918077201</c:v>
                </c:pt>
                <c:pt idx="13">
                  <c:v>3656.8927113497298</c:v>
                </c:pt>
                <c:pt idx="14">
                  <c:v>3590.3517530966801</c:v>
                </c:pt>
                <c:pt idx="15">
                  <c:v>3582.7764613017498</c:v>
                </c:pt>
                <c:pt idx="16">
                  <c:v>3584.0530160379999</c:v>
                </c:pt>
                <c:pt idx="17">
                  <c:v>3735.7234664583302</c:v>
                </c:pt>
                <c:pt idx="18">
                  <c:v>3640.9205090575601</c:v>
                </c:pt>
                <c:pt idx="19">
                  <c:v>3721.4549028932502</c:v>
                </c:pt>
                <c:pt idx="20">
                  <c:v>3737.7470101734698</c:v>
                </c:pt>
                <c:pt idx="21">
                  <c:v>3706.4539308358499</c:v>
                </c:pt>
                <c:pt idx="22">
                  <c:v>3644.2017315779099</c:v>
                </c:pt>
                <c:pt idx="23">
                  <c:v>3571.5004059121202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D-4AA7-B12D-E4B515044B4D}"/>
            </c:ext>
          </c:extLst>
        </c:ser>
        <c:ser>
          <c:idx val="2"/>
          <c:order val="2"/>
          <c:tx>
            <c:strRef>
              <c:f>'9.4'!$D$3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'9.4'!$D$5:$D$28</c:f>
              <c:numCache>
                <c:formatCode>#,##0</c:formatCode>
                <c:ptCount val="24"/>
                <c:pt idx="0">
                  <c:v>1065.9507801361999</c:v>
                </c:pt>
                <c:pt idx="1">
                  <c:v>1075.7010503725801</c:v>
                </c:pt>
                <c:pt idx="2">
                  <c:v>1083.26993068816</c:v>
                </c:pt>
                <c:pt idx="3">
                  <c:v>1072.01022900404</c:v>
                </c:pt>
                <c:pt idx="4">
                  <c:v>1074.6880808099099</c:v>
                </c:pt>
                <c:pt idx="5">
                  <c:v>1081.0300235402501</c:v>
                </c:pt>
                <c:pt idx="6">
                  <c:v>1076.42484550223</c:v>
                </c:pt>
                <c:pt idx="7">
                  <c:v>1079.1311193199699</c:v>
                </c:pt>
                <c:pt idx="8">
                  <c:v>1082.95065695892</c:v>
                </c:pt>
                <c:pt idx="9">
                  <c:v>1077.3525612722599</c:v>
                </c:pt>
                <c:pt idx="10">
                  <c:v>1066.20152394452</c:v>
                </c:pt>
                <c:pt idx="11">
                  <c:v>1055.7324669658799</c:v>
                </c:pt>
                <c:pt idx="12">
                  <c:v>1065.5328873922799</c:v>
                </c:pt>
                <c:pt idx="13">
                  <c:v>1056.9644088575401</c:v>
                </c:pt>
                <c:pt idx="14">
                  <c:v>1050.5806809337901</c:v>
                </c:pt>
                <c:pt idx="15">
                  <c:v>1042.02892831126</c:v>
                </c:pt>
                <c:pt idx="16">
                  <c:v>1051.68893534736</c:v>
                </c:pt>
                <c:pt idx="17">
                  <c:v>1054.8130978280301</c:v>
                </c:pt>
                <c:pt idx="18">
                  <c:v>1047.7757901418699</c:v>
                </c:pt>
                <c:pt idx="19">
                  <c:v>1052.69020881038</c:v>
                </c:pt>
                <c:pt idx="20">
                  <c:v>1056.7688399505601</c:v>
                </c:pt>
                <c:pt idx="21">
                  <c:v>1057.2987312146399</c:v>
                </c:pt>
                <c:pt idx="22">
                  <c:v>1050.4335920741901</c:v>
                </c:pt>
                <c:pt idx="23">
                  <c:v>1065.41755266784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4D-4AA7-B12D-E4B515044B4D}"/>
            </c:ext>
          </c:extLst>
        </c:ser>
        <c:ser>
          <c:idx val="3"/>
          <c:order val="3"/>
          <c:tx>
            <c:strRef>
              <c:f>'9.4'!$E$3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'9.4'!$E$5:$E$28</c:f>
              <c:numCache>
                <c:formatCode>#,##0</c:formatCode>
                <c:ptCount val="24"/>
                <c:pt idx="0">
                  <c:v>346.562869385883</c:v>
                </c:pt>
                <c:pt idx="1">
                  <c:v>346.41568766408602</c:v>
                </c:pt>
                <c:pt idx="2">
                  <c:v>352.024774624624</c:v>
                </c:pt>
                <c:pt idx="3">
                  <c:v>351.31267014838897</c:v>
                </c:pt>
                <c:pt idx="4">
                  <c:v>349.21031464442302</c:v>
                </c:pt>
                <c:pt idx="5">
                  <c:v>351.85984816454999</c:v>
                </c:pt>
                <c:pt idx="6">
                  <c:v>378.88023804421402</c:v>
                </c:pt>
                <c:pt idx="7">
                  <c:v>384.28192358895001</c:v>
                </c:pt>
                <c:pt idx="8">
                  <c:v>386.49108707173701</c:v>
                </c:pt>
                <c:pt idx="9">
                  <c:v>397.40935856316202</c:v>
                </c:pt>
                <c:pt idx="10">
                  <c:v>371.77212144261802</c:v>
                </c:pt>
                <c:pt idx="11">
                  <c:v>366.93127160648498</c:v>
                </c:pt>
                <c:pt idx="12">
                  <c:v>366.78711078274699</c:v>
                </c:pt>
                <c:pt idx="13">
                  <c:v>371.96874493439498</c:v>
                </c:pt>
                <c:pt idx="14">
                  <c:v>371.89464116914701</c:v>
                </c:pt>
                <c:pt idx="15">
                  <c:v>369.27950686576997</c:v>
                </c:pt>
                <c:pt idx="16">
                  <c:v>370.76028415894302</c:v>
                </c:pt>
                <c:pt idx="17">
                  <c:v>387.71927803763299</c:v>
                </c:pt>
                <c:pt idx="18">
                  <c:v>403.00355095661001</c:v>
                </c:pt>
                <c:pt idx="19">
                  <c:v>407.65293293244798</c:v>
                </c:pt>
                <c:pt idx="20">
                  <c:v>394.60558485842603</c:v>
                </c:pt>
                <c:pt idx="21">
                  <c:v>391.01785934852001</c:v>
                </c:pt>
                <c:pt idx="22">
                  <c:v>374.82426983093899</c:v>
                </c:pt>
                <c:pt idx="23">
                  <c:v>365.45283885566101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4D-4AA7-B12D-E4B515044B4D}"/>
            </c:ext>
          </c:extLst>
        </c:ser>
        <c:ser>
          <c:idx val="6"/>
          <c:order val="4"/>
          <c:tx>
            <c:strRef>
              <c:f>'9.4'!$I$3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'9.4'!$I$5:$I$28</c:f>
              <c:numCache>
                <c:formatCode>#,##0</c:formatCode>
                <c:ptCount val="24"/>
                <c:pt idx="0">
                  <c:v>51.991044805865997</c:v>
                </c:pt>
                <c:pt idx="1">
                  <c:v>63.3096350168924</c:v>
                </c:pt>
                <c:pt idx="2">
                  <c:v>66.448197123961606</c:v>
                </c:pt>
                <c:pt idx="3">
                  <c:v>65.106314859968506</c:v>
                </c:pt>
                <c:pt idx="4">
                  <c:v>70.557031523176406</c:v>
                </c:pt>
                <c:pt idx="5">
                  <c:v>68.493117827748094</c:v>
                </c:pt>
                <c:pt idx="6">
                  <c:v>62.732491880175601</c:v>
                </c:pt>
                <c:pt idx="7">
                  <c:v>31.664982085850099</c:v>
                </c:pt>
                <c:pt idx="8">
                  <c:v>21.602117831355201</c:v>
                </c:pt>
                <c:pt idx="9">
                  <c:v>20.9984122137257</c:v>
                </c:pt>
                <c:pt idx="10">
                  <c:v>19.753297501217599</c:v>
                </c:pt>
                <c:pt idx="11">
                  <c:v>19.405187251119301</c:v>
                </c:pt>
                <c:pt idx="12">
                  <c:v>23.8558320586639</c:v>
                </c:pt>
                <c:pt idx="13">
                  <c:v>22.672445490815299</c:v>
                </c:pt>
                <c:pt idx="14">
                  <c:v>19.5490316792913</c:v>
                </c:pt>
                <c:pt idx="15">
                  <c:v>17.046032280275199</c:v>
                </c:pt>
                <c:pt idx="16">
                  <c:v>14.767020857354799</c:v>
                </c:pt>
                <c:pt idx="17">
                  <c:v>12.178594938927899</c:v>
                </c:pt>
                <c:pt idx="18">
                  <c:v>9.7368886907935206</c:v>
                </c:pt>
                <c:pt idx="19">
                  <c:v>8.3813897495234393</c:v>
                </c:pt>
                <c:pt idx="20">
                  <c:v>7.4396619497300103</c:v>
                </c:pt>
                <c:pt idx="21">
                  <c:v>8.8822049640451599</c:v>
                </c:pt>
                <c:pt idx="22">
                  <c:v>10.3637184199464</c:v>
                </c:pt>
                <c:pt idx="23">
                  <c:v>8.6618787925825593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84D-4AA7-B12D-E4B515044B4D}"/>
            </c:ext>
          </c:extLst>
        </c:ser>
        <c:ser>
          <c:idx val="7"/>
          <c:order val="5"/>
          <c:tx>
            <c:strRef>
              <c:f>'9.4'!$H$3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5.6003064628352304</c:v>
                </c:pt>
                <c:pt idx="6">
                  <c:v>18.413791154199899</c:v>
                </c:pt>
                <c:pt idx="7">
                  <c:v>131.24455842982701</c:v>
                </c:pt>
                <c:pt idx="8">
                  <c:v>375.69868721013199</c:v>
                </c:pt>
                <c:pt idx="9">
                  <c:v>662.10053620884901</c:v>
                </c:pt>
                <c:pt idx="10">
                  <c:v>848.00098957575301</c:v>
                </c:pt>
                <c:pt idx="11">
                  <c:v>901.82974948810204</c:v>
                </c:pt>
                <c:pt idx="12">
                  <c:v>917.15851602408702</c:v>
                </c:pt>
                <c:pt idx="13">
                  <c:v>891.34722022298297</c:v>
                </c:pt>
                <c:pt idx="14">
                  <c:v>844.92354639991299</c:v>
                </c:pt>
                <c:pt idx="15">
                  <c:v>805.22183261630096</c:v>
                </c:pt>
                <c:pt idx="16">
                  <c:v>667.08308622463699</c:v>
                </c:pt>
                <c:pt idx="17">
                  <c:v>435.37265948504199</c:v>
                </c:pt>
                <c:pt idx="18">
                  <c:v>197.09965648747999</c:v>
                </c:pt>
                <c:pt idx="19">
                  <c:v>40.847102897747703</c:v>
                </c:pt>
                <c:pt idx="20">
                  <c:v>6.3418343312514303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84D-4AA7-B12D-E4B515044B4D}"/>
            </c:ext>
          </c:extLst>
        </c:ser>
        <c:ser>
          <c:idx val="4"/>
          <c:order val="6"/>
          <c:tx>
            <c:strRef>
              <c:f>'9.4'!$F$3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'9.4'!$F$5:$F$28</c:f>
              <c:numCache>
                <c:formatCode>#,##0</c:formatCode>
                <c:ptCount val="24"/>
                <c:pt idx="0">
                  <c:v>145.51439481824301</c:v>
                </c:pt>
                <c:pt idx="1">
                  <c:v>140.397145134586</c:v>
                </c:pt>
                <c:pt idx="2">
                  <c:v>136.79158743329299</c:v>
                </c:pt>
                <c:pt idx="3">
                  <c:v>134.28921264754899</c:v>
                </c:pt>
                <c:pt idx="4">
                  <c:v>133.581770125898</c:v>
                </c:pt>
                <c:pt idx="5">
                  <c:v>132.44877100373299</c:v>
                </c:pt>
                <c:pt idx="6">
                  <c:v>245.759229170937</c:v>
                </c:pt>
                <c:pt idx="7">
                  <c:v>375.56003966911902</c:v>
                </c:pt>
                <c:pt idx="8">
                  <c:v>474.60256518089102</c:v>
                </c:pt>
                <c:pt idx="9">
                  <c:v>484.34113379479697</c:v>
                </c:pt>
                <c:pt idx="10">
                  <c:v>303.67321131011602</c:v>
                </c:pt>
                <c:pt idx="11">
                  <c:v>293.22007025217499</c:v>
                </c:pt>
                <c:pt idx="12">
                  <c:v>240.88907068965</c:v>
                </c:pt>
                <c:pt idx="13">
                  <c:v>237.70407222087101</c:v>
                </c:pt>
                <c:pt idx="14">
                  <c:v>242.349923182293</c:v>
                </c:pt>
                <c:pt idx="15">
                  <c:v>241.60622652724999</c:v>
                </c:pt>
                <c:pt idx="16">
                  <c:v>245.57533555565101</c:v>
                </c:pt>
                <c:pt idx="17">
                  <c:v>395.95781290202598</c:v>
                </c:pt>
                <c:pt idx="18">
                  <c:v>477.756682016502</c:v>
                </c:pt>
                <c:pt idx="19">
                  <c:v>492.871832792578</c:v>
                </c:pt>
                <c:pt idx="20">
                  <c:v>488.286610060236</c:v>
                </c:pt>
                <c:pt idx="21">
                  <c:v>487.32496385194901</c:v>
                </c:pt>
                <c:pt idx="22">
                  <c:v>422.88214987900898</c:v>
                </c:pt>
                <c:pt idx="23">
                  <c:v>273.28653718090601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4D-4AA7-B12D-E4B515044B4D}"/>
            </c:ext>
          </c:extLst>
        </c:ser>
        <c:ser>
          <c:idx val="5"/>
          <c:order val="7"/>
          <c:tx>
            <c:strRef>
              <c:f>'9.4'!$G$3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489.42329065322298</c:v>
                </c:pt>
                <c:pt idx="8">
                  <c:v>532.39168905107897</c:v>
                </c:pt>
                <c:pt idx="9">
                  <c:v>63.500489880392401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20.881749598316102</c:v>
                </c:pt>
                <c:pt idx="14">
                  <c:v>22.472530073128699</c:v>
                </c:pt>
                <c:pt idx="15">
                  <c:v>0</c:v>
                </c:pt>
                <c:pt idx="16">
                  <c:v>7.1821375137034797</c:v>
                </c:pt>
                <c:pt idx="17">
                  <c:v>390.73190091034797</c:v>
                </c:pt>
                <c:pt idx="18">
                  <c:v>521.36805125134504</c:v>
                </c:pt>
                <c:pt idx="19">
                  <c:v>547.37495253503198</c:v>
                </c:pt>
                <c:pt idx="20">
                  <c:v>557.27401506326601</c:v>
                </c:pt>
                <c:pt idx="21">
                  <c:v>341.55001340363498</c:v>
                </c:pt>
                <c:pt idx="22">
                  <c:v>4.7219401774626197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4D-4AA7-B12D-E4B515044B4D}"/>
            </c:ext>
          </c:extLst>
        </c:ser>
        <c:ser>
          <c:idx val="10"/>
          <c:order val="10"/>
          <c:tx>
            <c:strRef>
              <c:f>'9.4'!$P$4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91008"/>
        <c:axId val="43709184"/>
      </c:areaChart>
      <c:areaChart>
        <c:grouping val="stacked"/>
        <c:varyColors val="0"/>
        <c:ser>
          <c:idx val="8"/>
          <c:order val="8"/>
          <c:tx>
            <c:strRef>
              <c:f>'9.4'!$J$3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'9.4'!$Q$5:$Q$28</c:f>
              <c:numCache>
                <c:formatCode>General</c:formatCode>
                <c:ptCount val="24"/>
                <c:pt idx="0">
                  <c:v>-2771.0185151691699</c:v>
                </c:pt>
                <c:pt idx="1">
                  <c:v>-2317.2580457140598</c:v>
                </c:pt>
                <c:pt idx="2">
                  <c:v>-2084.1553859007799</c:v>
                </c:pt>
                <c:pt idx="3">
                  <c:v>-2159.3456741826099</c:v>
                </c:pt>
                <c:pt idx="4">
                  <c:v>-2076.8211050975501</c:v>
                </c:pt>
                <c:pt idx="5">
                  <c:v>-2096.9694442159998</c:v>
                </c:pt>
                <c:pt idx="6">
                  <c:v>-2072.0475300600501</c:v>
                </c:pt>
                <c:pt idx="7">
                  <c:v>-2336.8560069837199</c:v>
                </c:pt>
                <c:pt idx="8">
                  <c:v>-2345.0453080883799</c:v>
                </c:pt>
                <c:pt idx="9">
                  <c:v>-1830.97416461393</c:v>
                </c:pt>
                <c:pt idx="10">
                  <c:v>-1577.9353086456499</c:v>
                </c:pt>
                <c:pt idx="11">
                  <c:v>-1465.9482472366601</c:v>
                </c:pt>
                <c:pt idx="12">
                  <c:v>-1408.77213803365</c:v>
                </c:pt>
                <c:pt idx="13">
                  <c:v>-1495.3205689030799</c:v>
                </c:pt>
                <c:pt idx="14">
                  <c:v>-1655.0548400821101</c:v>
                </c:pt>
                <c:pt idx="15">
                  <c:v>-1638.60358319694</c:v>
                </c:pt>
                <c:pt idx="16">
                  <c:v>-1628.3198055882699</c:v>
                </c:pt>
                <c:pt idx="17">
                  <c:v>-2188.5423467136402</c:v>
                </c:pt>
                <c:pt idx="18">
                  <c:v>-2388.2449125880398</c:v>
                </c:pt>
                <c:pt idx="19">
                  <c:v>-2443.5944198120101</c:v>
                </c:pt>
                <c:pt idx="20">
                  <c:v>-2409.3206119767801</c:v>
                </c:pt>
                <c:pt idx="21">
                  <c:v>-2405.4327462476799</c:v>
                </c:pt>
                <c:pt idx="22">
                  <c:v>-2321.76076767727</c:v>
                </c:pt>
                <c:pt idx="23">
                  <c:v>-2542.01099725719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84D-4AA7-B12D-E4B515044B4D}"/>
            </c:ext>
          </c:extLst>
        </c:ser>
        <c:ser>
          <c:idx val="9"/>
          <c:order val="9"/>
          <c:tx>
            <c:strRef>
              <c:f>'9.4'!$K$3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'9.4'!$A$5:$A$28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'9.4'!$K$5:$K$28</c:f>
              <c:numCache>
                <c:formatCode>#,##0</c:formatCode>
                <c:ptCount val="24"/>
                <c:pt idx="0">
                  <c:v>-40.1150920185624</c:v>
                </c:pt>
                <c:pt idx="1">
                  <c:v>-632.60695638484594</c:v>
                </c:pt>
                <c:pt idx="2">
                  <c:v>-1048.07463996509</c:v>
                </c:pt>
                <c:pt idx="3">
                  <c:v>-1038.66920843924</c:v>
                </c:pt>
                <c:pt idx="4">
                  <c:v>-1013.08871314104</c:v>
                </c:pt>
                <c:pt idx="5">
                  <c:v>-678.26678399083096</c:v>
                </c:pt>
                <c:pt idx="6">
                  <c:v>-14.854648712527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4D-4AA7-B12D-E4B515044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332160"/>
        <c:axId val="43710720"/>
      </c:areaChart>
      <c:catAx>
        <c:axId val="4369100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43709184"/>
        <c:crosses val="autoZero"/>
        <c:auto val="1"/>
        <c:lblAlgn val="ctr"/>
        <c:lblOffset val="100"/>
        <c:noMultiLvlLbl val="0"/>
      </c:catAx>
      <c:valAx>
        <c:axId val="43709184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43691008"/>
        <c:crosses val="autoZero"/>
        <c:crossBetween val="midCat"/>
        <c:majorUnit val="2000"/>
      </c:valAx>
      <c:valAx>
        <c:axId val="4371072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0332160"/>
        <c:crosses val="max"/>
        <c:crossBetween val="midCat"/>
      </c:valAx>
      <c:catAx>
        <c:axId val="17033216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4371072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'9.5'!$B$3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'9.5'!$B$5:$B$28</c:f>
              <c:numCache>
                <c:formatCode>#,##0</c:formatCode>
                <c:ptCount val="24"/>
                <c:pt idx="0">
                  <c:v>3655.52359397791</c:v>
                </c:pt>
                <c:pt idx="1">
                  <c:v>3657.43439555745</c:v>
                </c:pt>
                <c:pt idx="2">
                  <c:v>3655.48526412914</c:v>
                </c:pt>
                <c:pt idx="3">
                  <c:v>3657.90125360397</c:v>
                </c:pt>
                <c:pt idx="4">
                  <c:v>3661.2376682886302</c:v>
                </c:pt>
                <c:pt idx="5">
                  <c:v>3662.3531377183099</c:v>
                </c:pt>
                <c:pt idx="6">
                  <c:v>3663.66034187685</c:v>
                </c:pt>
                <c:pt idx="7">
                  <c:v>3664.4423342949299</c:v>
                </c:pt>
                <c:pt idx="8">
                  <c:v>3662.9433831953802</c:v>
                </c:pt>
                <c:pt idx="9">
                  <c:v>3662.3347828661299</c:v>
                </c:pt>
                <c:pt idx="10">
                  <c:v>3661.9713006171401</c:v>
                </c:pt>
                <c:pt idx="11">
                  <c:v>3661.0942732957601</c:v>
                </c:pt>
                <c:pt idx="12">
                  <c:v>3657.87125243729</c:v>
                </c:pt>
                <c:pt idx="13">
                  <c:v>3657.2176544287299</c:v>
                </c:pt>
                <c:pt idx="14">
                  <c:v>3655.1951402281402</c:v>
                </c:pt>
                <c:pt idx="15">
                  <c:v>3651.4385626642602</c:v>
                </c:pt>
                <c:pt idx="16">
                  <c:v>3648.6273719321898</c:v>
                </c:pt>
                <c:pt idx="17">
                  <c:v>3645.0275372343799</c:v>
                </c:pt>
                <c:pt idx="18">
                  <c:v>3647.64362675659</c:v>
                </c:pt>
                <c:pt idx="19">
                  <c:v>3650.77660340789</c:v>
                </c:pt>
                <c:pt idx="20">
                  <c:v>3648.7991194523202</c:v>
                </c:pt>
                <c:pt idx="21">
                  <c:v>3648.8057709999898</c:v>
                </c:pt>
                <c:pt idx="22">
                  <c:v>3652.5073369266402</c:v>
                </c:pt>
                <c:pt idx="23">
                  <c:v>3652.5923741548499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3-48EB-9CA2-778AE5CF7536}"/>
            </c:ext>
          </c:extLst>
        </c:ser>
        <c:ser>
          <c:idx val="1"/>
          <c:order val="1"/>
          <c:tx>
            <c:strRef>
              <c:f>'9.5'!$C$3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'9.5'!$C$5:$C$28</c:f>
              <c:numCache>
                <c:formatCode>#,##0</c:formatCode>
                <c:ptCount val="24"/>
                <c:pt idx="0">
                  <c:v>4723.4421371560602</c:v>
                </c:pt>
                <c:pt idx="1">
                  <c:v>4709.5917522810796</c:v>
                </c:pt>
                <c:pt idx="2">
                  <c:v>4643.9116155489401</c:v>
                </c:pt>
                <c:pt idx="3">
                  <c:v>4638.7491410139501</c:v>
                </c:pt>
                <c:pt idx="4">
                  <c:v>4635.7983327728698</c:v>
                </c:pt>
                <c:pt idx="5">
                  <c:v>4649.2530534193002</c:v>
                </c:pt>
                <c:pt idx="6">
                  <c:v>4741.3723518587103</c:v>
                </c:pt>
                <c:pt idx="7">
                  <c:v>4881.7425110704398</c:v>
                </c:pt>
                <c:pt idx="8">
                  <c:v>4929.6741426544004</c:v>
                </c:pt>
                <c:pt idx="9">
                  <c:v>4896.7459991188698</c:v>
                </c:pt>
                <c:pt idx="10">
                  <c:v>4780.3373777742499</c:v>
                </c:pt>
                <c:pt idx="11">
                  <c:v>4799.56432541303</c:v>
                </c:pt>
                <c:pt idx="12">
                  <c:v>4753.0272722977197</c:v>
                </c:pt>
                <c:pt idx="13">
                  <c:v>4740.8866467020498</c:v>
                </c:pt>
                <c:pt idx="14">
                  <c:v>4708.7982201709701</c:v>
                </c:pt>
                <c:pt idx="15">
                  <c:v>4636.6272735802204</c:v>
                </c:pt>
                <c:pt idx="16">
                  <c:v>4616.4994408716102</c:v>
                </c:pt>
                <c:pt idx="17">
                  <c:v>4693.0722260861403</c:v>
                </c:pt>
                <c:pt idx="18">
                  <c:v>4784.3302968627404</c:v>
                </c:pt>
                <c:pt idx="19">
                  <c:v>4753.1671291393304</c:v>
                </c:pt>
                <c:pt idx="20">
                  <c:v>4674.3054996925102</c:v>
                </c:pt>
                <c:pt idx="21">
                  <c:v>4400.1485737691901</c:v>
                </c:pt>
                <c:pt idx="22">
                  <c:v>4371.67460144285</c:v>
                </c:pt>
                <c:pt idx="23">
                  <c:v>4047.50437230134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3-48EB-9CA2-778AE5CF7536}"/>
            </c:ext>
          </c:extLst>
        </c:ser>
        <c:ser>
          <c:idx val="2"/>
          <c:order val="2"/>
          <c:tx>
            <c:strRef>
              <c:f>'9.5'!$D$3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'9.5'!$D$5:$D$28</c:f>
              <c:numCache>
                <c:formatCode>#,##0</c:formatCode>
                <c:ptCount val="24"/>
                <c:pt idx="0">
                  <c:v>300.37897854104301</c:v>
                </c:pt>
                <c:pt idx="1">
                  <c:v>300.70157391914699</c:v>
                </c:pt>
                <c:pt idx="2">
                  <c:v>300.72330465330202</c:v>
                </c:pt>
                <c:pt idx="3">
                  <c:v>300.892127070058</c:v>
                </c:pt>
                <c:pt idx="4">
                  <c:v>300.05470850741</c:v>
                </c:pt>
                <c:pt idx="5">
                  <c:v>300.68820268996399</c:v>
                </c:pt>
                <c:pt idx="6">
                  <c:v>307.51458322442699</c:v>
                </c:pt>
                <c:pt idx="7">
                  <c:v>285.36562948252799</c:v>
                </c:pt>
                <c:pt idx="8">
                  <c:v>317.18583776326</c:v>
                </c:pt>
                <c:pt idx="9">
                  <c:v>313.05558172830803</c:v>
                </c:pt>
                <c:pt idx="10">
                  <c:v>301.36181515095899</c:v>
                </c:pt>
                <c:pt idx="11">
                  <c:v>300.80186502435799</c:v>
                </c:pt>
                <c:pt idx="12">
                  <c:v>290.737807099951</c:v>
                </c:pt>
                <c:pt idx="13">
                  <c:v>281.06654746012703</c:v>
                </c:pt>
                <c:pt idx="14">
                  <c:v>297.254957364304</c:v>
                </c:pt>
                <c:pt idx="15">
                  <c:v>268.74597256986499</c:v>
                </c:pt>
                <c:pt idx="16">
                  <c:v>269.31929596604601</c:v>
                </c:pt>
                <c:pt idx="17">
                  <c:v>301.201352749276</c:v>
                </c:pt>
                <c:pt idx="18">
                  <c:v>315.96899214521198</c:v>
                </c:pt>
                <c:pt idx="19">
                  <c:v>303.71694703619698</c:v>
                </c:pt>
                <c:pt idx="20">
                  <c:v>300.52439760850899</c:v>
                </c:pt>
                <c:pt idx="21">
                  <c:v>307.10840707937302</c:v>
                </c:pt>
                <c:pt idx="22">
                  <c:v>299.49141417073997</c:v>
                </c:pt>
                <c:pt idx="23">
                  <c:v>298.65734032825998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3-48EB-9CA2-778AE5CF7536}"/>
            </c:ext>
          </c:extLst>
        </c:ser>
        <c:ser>
          <c:idx val="3"/>
          <c:order val="3"/>
          <c:tx>
            <c:strRef>
              <c:f>'9.5'!$E$3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'9.5'!$E$5:$E$28</c:f>
              <c:numCache>
                <c:formatCode>#,##0</c:formatCode>
                <c:ptCount val="24"/>
                <c:pt idx="0">
                  <c:v>410.38244640755101</c:v>
                </c:pt>
                <c:pt idx="1">
                  <c:v>413.17032553388401</c:v>
                </c:pt>
                <c:pt idx="2">
                  <c:v>406.52608854058502</c:v>
                </c:pt>
                <c:pt idx="3">
                  <c:v>405.48171434283501</c:v>
                </c:pt>
                <c:pt idx="4">
                  <c:v>411.90122918945298</c:v>
                </c:pt>
                <c:pt idx="5">
                  <c:v>419.06180172894898</c:v>
                </c:pt>
                <c:pt idx="6">
                  <c:v>460.09303510934097</c:v>
                </c:pt>
                <c:pt idx="7">
                  <c:v>488.18904903906503</c:v>
                </c:pt>
                <c:pt idx="8">
                  <c:v>484.44287475959601</c:v>
                </c:pt>
                <c:pt idx="9">
                  <c:v>487.08153232171099</c:v>
                </c:pt>
                <c:pt idx="10">
                  <c:v>463.085664748341</c:v>
                </c:pt>
                <c:pt idx="11">
                  <c:v>438.46509288390303</c:v>
                </c:pt>
                <c:pt idx="12">
                  <c:v>427.111602851638</c:v>
                </c:pt>
                <c:pt idx="13">
                  <c:v>430.49176037334598</c:v>
                </c:pt>
                <c:pt idx="14">
                  <c:v>436.26712831093602</c:v>
                </c:pt>
                <c:pt idx="15">
                  <c:v>431.917831116819</c:v>
                </c:pt>
                <c:pt idx="16">
                  <c:v>426.71327638033398</c:v>
                </c:pt>
                <c:pt idx="17">
                  <c:v>437.61330082268398</c:v>
                </c:pt>
                <c:pt idx="18">
                  <c:v>459.00720154396998</c:v>
                </c:pt>
                <c:pt idx="19">
                  <c:v>482.55652852570802</c:v>
                </c:pt>
                <c:pt idx="20">
                  <c:v>471.36467899996597</c:v>
                </c:pt>
                <c:pt idx="21">
                  <c:v>448.175195476211</c:v>
                </c:pt>
                <c:pt idx="22">
                  <c:v>413.07700539808599</c:v>
                </c:pt>
                <c:pt idx="23">
                  <c:v>407.32857405945299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3-48EB-9CA2-778AE5CF7536}"/>
            </c:ext>
          </c:extLst>
        </c:ser>
        <c:ser>
          <c:idx val="6"/>
          <c:order val="4"/>
          <c:tx>
            <c:strRef>
              <c:f>'9.5'!$I$3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'9.5'!$I$5:$I$28</c:f>
              <c:numCache>
                <c:formatCode>#,##0</c:formatCode>
                <c:ptCount val="24"/>
                <c:pt idx="0">
                  <c:v>40.906637227384003</c:v>
                </c:pt>
                <c:pt idx="1">
                  <c:v>43.366095498006999</c:v>
                </c:pt>
                <c:pt idx="2">
                  <c:v>50.176325851116403</c:v>
                </c:pt>
                <c:pt idx="3">
                  <c:v>53.248290654468697</c:v>
                </c:pt>
                <c:pt idx="4">
                  <c:v>62.245266704815101</c:v>
                </c:pt>
                <c:pt idx="5">
                  <c:v>62.751134818815302</c:v>
                </c:pt>
                <c:pt idx="6">
                  <c:v>61.645648297585197</c:v>
                </c:pt>
                <c:pt idx="7">
                  <c:v>54.0235606007193</c:v>
                </c:pt>
                <c:pt idx="8">
                  <c:v>48.298768559086199</c:v>
                </c:pt>
                <c:pt idx="9">
                  <c:v>47.092923014587498</c:v>
                </c:pt>
                <c:pt idx="10">
                  <c:v>42.495777996805302</c:v>
                </c:pt>
                <c:pt idx="11">
                  <c:v>39.437594138716101</c:v>
                </c:pt>
                <c:pt idx="12">
                  <c:v>36.896106609506802</c:v>
                </c:pt>
                <c:pt idx="13">
                  <c:v>37.6657690067602</c:v>
                </c:pt>
                <c:pt idx="14">
                  <c:v>40.528066900782797</c:v>
                </c:pt>
                <c:pt idx="15">
                  <c:v>41.111729812829701</c:v>
                </c:pt>
                <c:pt idx="16">
                  <c:v>43.909893198330501</c:v>
                </c:pt>
                <c:pt idx="17">
                  <c:v>52.514813828606101</c:v>
                </c:pt>
                <c:pt idx="18">
                  <c:v>57.904625518978101</c:v>
                </c:pt>
                <c:pt idx="19">
                  <c:v>62.230152758881601</c:v>
                </c:pt>
                <c:pt idx="20">
                  <c:v>58.282780744063103</c:v>
                </c:pt>
                <c:pt idx="21">
                  <c:v>59.468461673814097</c:v>
                </c:pt>
                <c:pt idx="22">
                  <c:v>61.6666023082214</c:v>
                </c:pt>
                <c:pt idx="23">
                  <c:v>57.776341264651798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3-48EB-9CA2-778AE5CF7536}"/>
            </c:ext>
          </c:extLst>
        </c:ser>
        <c:ser>
          <c:idx val="7"/>
          <c:order val="5"/>
          <c:tx>
            <c:strRef>
              <c:f>'9.5'!$H$3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3.80434420364768</c:v>
                </c:pt>
                <c:pt idx="7">
                  <c:v>17.192363849233601</c:v>
                </c:pt>
                <c:pt idx="8">
                  <c:v>117.863867542856</c:v>
                </c:pt>
                <c:pt idx="9">
                  <c:v>276.43052049383601</c:v>
                </c:pt>
                <c:pt idx="10">
                  <c:v>439.74344438865398</c:v>
                </c:pt>
                <c:pt idx="11">
                  <c:v>569.76527273178306</c:v>
                </c:pt>
                <c:pt idx="12">
                  <c:v>715.16969011667697</c:v>
                </c:pt>
                <c:pt idx="13">
                  <c:v>730.73523874559896</c:v>
                </c:pt>
                <c:pt idx="14">
                  <c:v>676.71387143475795</c:v>
                </c:pt>
                <c:pt idx="15">
                  <c:v>545.437624199418</c:v>
                </c:pt>
                <c:pt idx="16">
                  <c:v>382.03208318649502</c:v>
                </c:pt>
                <c:pt idx="17">
                  <c:v>172.78636749112201</c:v>
                </c:pt>
                <c:pt idx="18">
                  <c:v>20.2309945130968</c:v>
                </c:pt>
                <c:pt idx="19">
                  <c:v>2.1179664511222902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93-48EB-9CA2-778AE5CF7536}"/>
            </c:ext>
          </c:extLst>
        </c:ser>
        <c:ser>
          <c:idx val="4"/>
          <c:order val="6"/>
          <c:tx>
            <c:strRef>
              <c:f>'9.5'!$F$3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'9.5'!$F$5:$F$28</c:f>
              <c:numCache>
                <c:formatCode>#,##0</c:formatCode>
                <c:ptCount val="24"/>
                <c:pt idx="0">
                  <c:v>125.353003197497</c:v>
                </c:pt>
                <c:pt idx="1">
                  <c:v>127.294266233176</c:v>
                </c:pt>
                <c:pt idx="2">
                  <c:v>128.233257957891</c:v>
                </c:pt>
                <c:pt idx="3">
                  <c:v>129.05567640062901</c:v>
                </c:pt>
                <c:pt idx="4">
                  <c:v>125.227858632619</c:v>
                </c:pt>
                <c:pt idx="5">
                  <c:v>167.09264542036499</c:v>
                </c:pt>
                <c:pt idx="6">
                  <c:v>222.47044885004101</c:v>
                </c:pt>
                <c:pt idx="7">
                  <c:v>376.17951240642998</c:v>
                </c:pt>
                <c:pt idx="8">
                  <c:v>447.53966525937801</c:v>
                </c:pt>
                <c:pt idx="9">
                  <c:v>467.60018451669998</c:v>
                </c:pt>
                <c:pt idx="10">
                  <c:v>282.19511809230897</c:v>
                </c:pt>
                <c:pt idx="11">
                  <c:v>339.54499846835</c:v>
                </c:pt>
                <c:pt idx="12">
                  <c:v>334.13895082720802</c:v>
                </c:pt>
                <c:pt idx="13">
                  <c:v>273.02169138386301</c:v>
                </c:pt>
                <c:pt idx="14">
                  <c:v>299.93200498516097</c:v>
                </c:pt>
                <c:pt idx="15">
                  <c:v>307.30914926709102</c:v>
                </c:pt>
                <c:pt idx="16">
                  <c:v>388.20901217082502</c:v>
                </c:pt>
                <c:pt idx="17">
                  <c:v>376.33537654703201</c:v>
                </c:pt>
                <c:pt idx="18">
                  <c:v>451.97160175636498</c:v>
                </c:pt>
                <c:pt idx="19">
                  <c:v>645.08428102994606</c:v>
                </c:pt>
                <c:pt idx="20">
                  <c:v>528.43602401526505</c:v>
                </c:pt>
                <c:pt idx="21">
                  <c:v>345.44561610725401</c:v>
                </c:pt>
                <c:pt idx="22">
                  <c:v>233.61013985963501</c:v>
                </c:pt>
                <c:pt idx="23">
                  <c:v>510.02155618867698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93-48EB-9CA2-778AE5CF7536}"/>
            </c:ext>
          </c:extLst>
        </c:ser>
        <c:ser>
          <c:idx val="5"/>
          <c:order val="7"/>
          <c:tx>
            <c:strRef>
              <c:f>'9.5'!$G$3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'9.5'!$G$5:$G$28</c:f>
              <c:numCache>
                <c:formatCode>#,##0</c:formatCode>
                <c:ptCount val="24"/>
                <c:pt idx="0">
                  <c:v>0</c:v>
                </c:pt>
                <c:pt idx="1">
                  <c:v>1.7591382141733398E-2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36.2062618520333</c:v>
                </c:pt>
                <c:pt idx="7">
                  <c:v>488.21362024277499</c:v>
                </c:pt>
                <c:pt idx="8">
                  <c:v>487.28287261448298</c:v>
                </c:pt>
                <c:pt idx="9">
                  <c:v>289.64209873364803</c:v>
                </c:pt>
                <c:pt idx="10">
                  <c:v>152.36055659498101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58.987101963879901</c:v>
                </c:pt>
                <c:pt idx="16">
                  <c:v>0</c:v>
                </c:pt>
                <c:pt idx="17">
                  <c:v>354.749401674784</c:v>
                </c:pt>
                <c:pt idx="18">
                  <c:v>508.84350998191798</c:v>
                </c:pt>
                <c:pt idx="19">
                  <c:v>566.79431836954495</c:v>
                </c:pt>
                <c:pt idx="20">
                  <c:v>258.01759368607702</c:v>
                </c:pt>
                <c:pt idx="21">
                  <c:v>296.46116057723202</c:v>
                </c:pt>
                <c:pt idx="22">
                  <c:v>231.41142818643999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93-48EB-9CA2-778AE5CF7536}"/>
            </c:ext>
          </c:extLst>
        </c:ser>
        <c:ser>
          <c:idx val="10"/>
          <c:order val="10"/>
          <c:tx>
            <c:strRef>
              <c:f>'9.5'!$P$4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09024"/>
        <c:axId val="171823104"/>
      </c:areaChart>
      <c:areaChart>
        <c:grouping val="stacked"/>
        <c:varyColors val="0"/>
        <c:ser>
          <c:idx val="8"/>
          <c:order val="8"/>
          <c:tx>
            <c:strRef>
              <c:f>'9.5'!$J$3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'9.5'!$Q$5:$Q$28</c:f>
              <c:numCache>
                <c:formatCode>General</c:formatCode>
                <c:ptCount val="24"/>
                <c:pt idx="0">
                  <c:v>-2152.1117085221099</c:v>
                </c:pt>
                <c:pt idx="1">
                  <c:v>-1295.0096806753099</c:v>
                </c:pt>
                <c:pt idx="2">
                  <c:v>-1318.0316281866601</c:v>
                </c:pt>
                <c:pt idx="3">
                  <c:v>-1398.4717556375001</c:v>
                </c:pt>
                <c:pt idx="4">
                  <c:v>-1272.2548604441999</c:v>
                </c:pt>
                <c:pt idx="5">
                  <c:v>-909.23566123778005</c:v>
                </c:pt>
                <c:pt idx="6">
                  <c:v>-806.825128290056</c:v>
                </c:pt>
                <c:pt idx="7">
                  <c:v>-1134.2113657221701</c:v>
                </c:pt>
                <c:pt idx="8">
                  <c:v>-1138.7704069238901</c:v>
                </c:pt>
                <c:pt idx="9">
                  <c:v>-942.61857031286695</c:v>
                </c:pt>
                <c:pt idx="10">
                  <c:v>-696.05804138321105</c:v>
                </c:pt>
                <c:pt idx="11">
                  <c:v>-658.36802317437002</c:v>
                </c:pt>
                <c:pt idx="12">
                  <c:v>-729.20859660246504</c:v>
                </c:pt>
                <c:pt idx="13">
                  <c:v>-870.86379292962897</c:v>
                </c:pt>
                <c:pt idx="14">
                  <c:v>-1021.42234429128</c:v>
                </c:pt>
                <c:pt idx="15">
                  <c:v>-868.79288950738101</c:v>
                </c:pt>
                <c:pt idx="16">
                  <c:v>-803.02339001193502</c:v>
                </c:pt>
                <c:pt idx="17">
                  <c:v>-1192.2991449004701</c:v>
                </c:pt>
                <c:pt idx="18">
                  <c:v>-1343.62804048987</c:v>
                </c:pt>
                <c:pt idx="19">
                  <c:v>-1202.09247140761</c:v>
                </c:pt>
                <c:pt idx="20">
                  <c:v>-1117.64499279549</c:v>
                </c:pt>
                <c:pt idx="21">
                  <c:v>-1221.90807571249</c:v>
                </c:pt>
                <c:pt idx="22">
                  <c:v>-1416.9281006552901</c:v>
                </c:pt>
                <c:pt idx="23">
                  <c:v>-1566.5017826031401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93-48EB-9CA2-778AE5CF7536}"/>
            </c:ext>
          </c:extLst>
        </c:ser>
        <c:ser>
          <c:idx val="9"/>
          <c:order val="9"/>
          <c:tx>
            <c:strRef>
              <c:f>'9.5'!$K$3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'9.5'!$A$5:$A$28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'9.5'!$K$5:$K$28</c:f>
              <c:numCache>
                <c:formatCode>#,##0</c:formatCode>
                <c:ptCount val="24"/>
                <c:pt idx="0">
                  <c:v>-11.0218721231592</c:v>
                </c:pt>
                <c:pt idx="1">
                  <c:v>-846.97513519166</c:v>
                </c:pt>
                <c:pt idx="2">
                  <c:v>-946.20902201683703</c:v>
                </c:pt>
                <c:pt idx="3">
                  <c:v>-938.39470300299399</c:v>
                </c:pt>
                <c:pt idx="4">
                  <c:v>-929.57013710224101</c:v>
                </c:pt>
                <c:pt idx="5">
                  <c:v>-867.19873515010602</c:v>
                </c:pt>
                <c:pt idx="6">
                  <c:v>-5.0361166950367497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93-48EB-9CA2-778AE5CF7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26176"/>
        <c:axId val="171824640"/>
      </c:areaChart>
      <c:catAx>
        <c:axId val="171809024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23104"/>
        <c:crosses val="autoZero"/>
        <c:auto val="1"/>
        <c:lblAlgn val="ctr"/>
        <c:lblOffset val="100"/>
        <c:noMultiLvlLbl val="0"/>
      </c:catAx>
      <c:valAx>
        <c:axId val="171823104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09024"/>
        <c:crosses val="autoZero"/>
        <c:crossBetween val="midCat"/>
        <c:majorUnit val="2000"/>
      </c:valAx>
      <c:valAx>
        <c:axId val="17182464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26176"/>
        <c:crosses val="max"/>
        <c:crossBetween val="midCat"/>
      </c:valAx>
      <c:catAx>
        <c:axId val="17182617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2464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'9.6'!$B$3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'9.6'!$B$5:$B$28</c:f>
              <c:numCache>
                <c:formatCode>#,##0</c:formatCode>
                <c:ptCount val="24"/>
                <c:pt idx="0">
                  <c:v>3018.0766475324799</c:v>
                </c:pt>
                <c:pt idx="1">
                  <c:v>3016.3642146849602</c:v>
                </c:pt>
                <c:pt idx="2">
                  <c:v>3015.8039486523699</c:v>
                </c:pt>
                <c:pt idx="3">
                  <c:v>3023.3824109893399</c:v>
                </c:pt>
                <c:pt idx="4">
                  <c:v>3025.4800420000402</c:v>
                </c:pt>
                <c:pt idx="5">
                  <c:v>3024.3711811261601</c:v>
                </c:pt>
                <c:pt idx="6">
                  <c:v>3023.3874059498298</c:v>
                </c:pt>
                <c:pt idx="7">
                  <c:v>3023.4957888577501</c:v>
                </c:pt>
                <c:pt idx="8">
                  <c:v>3016.8660962649701</c:v>
                </c:pt>
                <c:pt idx="9">
                  <c:v>3006.9065317855998</c:v>
                </c:pt>
                <c:pt idx="10">
                  <c:v>3000.9488018235002</c:v>
                </c:pt>
                <c:pt idx="11">
                  <c:v>2994.5075336326099</c:v>
                </c:pt>
                <c:pt idx="12">
                  <c:v>2983.44749020573</c:v>
                </c:pt>
                <c:pt idx="13">
                  <c:v>2981.5482775887799</c:v>
                </c:pt>
                <c:pt idx="14">
                  <c:v>2978.6019348076702</c:v>
                </c:pt>
                <c:pt idx="15">
                  <c:v>2974.0198218488899</c:v>
                </c:pt>
                <c:pt idx="16">
                  <c:v>2969.6528504278599</c:v>
                </c:pt>
                <c:pt idx="17">
                  <c:v>2966.31796322643</c:v>
                </c:pt>
                <c:pt idx="18">
                  <c:v>2968.1621457896899</c:v>
                </c:pt>
                <c:pt idx="19">
                  <c:v>2969.9229568853302</c:v>
                </c:pt>
                <c:pt idx="20">
                  <c:v>2970.1430648874498</c:v>
                </c:pt>
                <c:pt idx="21">
                  <c:v>2973.8147150117202</c:v>
                </c:pt>
                <c:pt idx="22">
                  <c:v>2977.87326492386</c:v>
                </c:pt>
                <c:pt idx="23">
                  <c:v>2980.4944711938101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B9-4356-8D0C-03515BD7ED7C}"/>
            </c:ext>
          </c:extLst>
        </c:ser>
        <c:ser>
          <c:idx val="1"/>
          <c:order val="1"/>
          <c:tx>
            <c:strRef>
              <c:f>'9.6'!$C$3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'9.6'!$C$5:$C$28</c:f>
              <c:numCache>
                <c:formatCode>#,##0</c:formatCode>
                <c:ptCount val="24"/>
                <c:pt idx="0">
                  <c:v>2095.9046200000098</c:v>
                </c:pt>
                <c:pt idx="1">
                  <c:v>2108.16403450392</c:v>
                </c:pt>
                <c:pt idx="2">
                  <c:v>2122.2884962213202</c:v>
                </c:pt>
                <c:pt idx="3">
                  <c:v>2148.0812739262901</c:v>
                </c:pt>
                <c:pt idx="4">
                  <c:v>2102.9992657298599</c:v>
                </c:pt>
                <c:pt idx="5">
                  <c:v>2081.8563392843698</c:v>
                </c:pt>
                <c:pt idx="6">
                  <c:v>2108.3844372552799</c:v>
                </c:pt>
                <c:pt idx="7">
                  <c:v>2015.7903327138499</c:v>
                </c:pt>
                <c:pt idx="8">
                  <c:v>2085.0097742809899</c:v>
                </c:pt>
                <c:pt idx="9">
                  <c:v>2013.0736884191499</c:v>
                </c:pt>
                <c:pt idx="10">
                  <c:v>2110.8737724226198</c:v>
                </c:pt>
                <c:pt idx="11">
                  <c:v>2031.0901790380401</c:v>
                </c:pt>
                <c:pt idx="12">
                  <c:v>2012.52290702098</c:v>
                </c:pt>
                <c:pt idx="13">
                  <c:v>2056.0292134240399</c:v>
                </c:pt>
                <c:pt idx="14">
                  <c:v>2077.1415998247498</c:v>
                </c:pt>
                <c:pt idx="15">
                  <c:v>2098.2570030674601</c:v>
                </c:pt>
                <c:pt idx="16">
                  <c:v>2162.4448741321198</c:v>
                </c:pt>
                <c:pt idx="17">
                  <c:v>2155.2979942362699</c:v>
                </c:pt>
                <c:pt idx="18">
                  <c:v>2179.6906044207999</c:v>
                </c:pt>
                <c:pt idx="19">
                  <c:v>2194.71887024427</c:v>
                </c:pt>
                <c:pt idx="20">
                  <c:v>2303.89586835196</c:v>
                </c:pt>
                <c:pt idx="21">
                  <c:v>2334.1073341473002</c:v>
                </c:pt>
                <c:pt idx="22">
                  <c:v>2318.7769916217098</c:v>
                </c:pt>
                <c:pt idx="23">
                  <c:v>2284.91572950317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B9-4356-8D0C-03515BD7ED7C}"/>
            </c:ext>
          </c:extLst>
        </c:ser>
        <c:ser>
          <c:idx val="2"/>
          <c:order val="2"/>
          <c:tx>
            <c:strRef>
              <c:f>'9.6'!$D$3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'9.6'!$D$5:$D$28</c:f>
              <c:numCache>
                <c:formatCode>#,##0</c:formatCode>
                <c:ptCount val="24"/>
                <c:pt idx="0">
                  <c:v>462.50839040719598</c:v>
                </c:pt>
                <c:pt idx="1">
                  <c:v>283.18173126779999</c:v>
                </c:pt>
                <c:pt idx="2">
                  <c:v>285.39308268160602</c:v>
                </c:pt>
                <c:pt idx="3">
                  <c:v>290.24336034560503</c:v>
                </c:pt>
                <c:pt idx="4">
                  <c:v>284.97553122104</c:v>
                </c:pt>
                <c:pt idx="5">
                  <c:v>277.27421350953</c:v>
                </c:pt>
                <c:pt idx="6">
                  <c:v>285.444859164658</c:v>
                </c:pt>
                <c:pt idx="7">
                  <c:v>264.93974081586498</c:v>
                </c:pt>
                <c:pt idx="8">
                  <c:v>288.84706815952899</c:v>
                </c:pt>
                <c:pt idx="9">
                  <c:v>287.84995506781399</c:v>
                </c:pt>
                <c:pt idx="10">
                  <c:v>290.04460493290401</c:v>
                </c:pt>
                <c:pt idx="11">
                  <c:v>290.98159204147498</c:v>
                </c:pt>
                <c:pt idx="12">
                  <c:v>288.96899196271897</c:v>
                </c:pt>
                <c:pt idx="13">
                  <c:v>292.65680727797297</c:v>
                </c:pt>
                <c:pt idx="14">
                  <c:v>293.44848525497201</c:v>
                </c:pt>
                <c:pt idx="15">
                  <c:v>293.896100726523</c:v>
                </c:pt>
                <c:pt idx="16">
                  <c:v>296.38804855677199</c:v>
                </c:pt>
                <c:pt idx="17">
                  <c:v>295.80013538670602</c:v>
                </c:pt>
                <c:pt idx="18">
                  <c:v>304.91444836212702</c:v>
                </c:pt>
                <c:pt idx="19">
                  <c:v>308.23481686296202</c:v>
                </c:pt>
                <c:pt idx="20">
                  <c:v>308.63232717865799</c:v>
                </c:pt>
                <c:pt idx="21">
                  <c:v>307.88741578077298</c:v>
                </c:pt>
                <c:pt idx="22">
                  <c:v>304.77247984612097</c:v>
                </c:pt>
                <c:pt idx="23">
                  <c:v>292.80211640954502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B9-4356-8D0C-03515BD7ED7C}"/>
            </c:ext>
          </c:extLst>
        </c:ser>
        <c:ser>
          <c:idx val="3"/>
          <c:order val="3"/>
          <c:tx>
            <c:strRef>
              <c:f>'9.6'!$E$3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'9.6'!$E$5:$E$28</c:f>
              <c:numCache>
                <c:formatCode>#,##0</c:formatCode>
                <c:ptCount val="24"/>
                <c:pt idx="0">
                  <c:v>350.91232755066699</c:v>
                </c:pt>
                <c:pt idx="1">
                  <c:v>351.166412728046</c:v>
                </c:pt>
                <c:pt idx="2">
                  <c:v>351.80302182540902</c:v>
                </c:pt>
                <c:pt idx="3">
                  <c:v>351.39087137707401</c:v>
                </c:pt>
                <c:pt idx="4">
                  <c:v>351.26062980512597</c:v>
                </c:pt>
                <c:pt idx="5">
                  <c:v>351.43357222152798</c:v>
                </c:pt>
                <c:pt idx="6">
                  <c:v>363.68868649925298</c:v>
                </c:pt>
                <c:pt idx="7">
                  <c:v>357.70857876017999</c:v>
                </c:pt>
                <c:pt idx="8">
                  <c:v>358.73332716064198</c:v>
                </c:pt>
                <c:pt idx="9">
                  <c:v>359.04898033387002</c:v>
                </c:pt>
                <c:pt idx="10">
                  <c:v>356.39680159634298</c:v>
                </c:pt>
                <c:pt idx="11">
                  <c:v>359.28506022717698</c:v>
                </c:pt>
                <c:pt idx="12">
                  <c:v>357.934327939529</c:v>
                </c:pt>
                <c:pt idx="13">
                  <c:v>352.37487809745301</c:v>
                </c:pt>
                <c:pt idx="14">
                  <c:v>353.26689624339298</c:v>
                </c:pt>
                <c:pt idx="15">
                  <c:v>357.88322390760902</c:v>
                </c:pt>
                <c:pt idx="16">
                  <c:v>353.211951160902</c:v>
                </c:pt>
                <c:pt idx="17">
                  <c:v>363.64527887364102</c:v>
                </c:pt>
                <c:pt idx="18">
                  <c:v>375.957922094982</c:v>
                </c:pt>
                <c:pt idx="19">
                  <c:v>386.60280693796801</c:v>
                </c:pt>
                <c:pt idx="20">
                  <c:v>384.455981951296</c:v>
                </c:pt>
                <c:pt idx="21">
                  <c:v>378.58874193314699</c:v>
                </c:pt>
                <c:pt idx="22">
                  <c:v>356.88491247548501</c:v>
                </c:pt>
                <c:pt idx="23">
                  <c:v>354.73541469345503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B9-4356-8D0C-03515BD7ED7C}"/>
            </c:ext>
          </c:extLst>
        </c:ser>
        <c:ser>
          <c:idx val="6"/>
          <c:order val="4"/>
          <c:tx>
            <c:strRef>
              <c:f>'9.6'!$I$3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'9.6'!$I$5:$I$28</c:f>
              <c:numCache>
                <c:formatCode>#,##0</c:formatCode>
                <c:ptCount val="24"/>
                <c:pt idx="0">
                  <c:v>82.510249377565401</c:v>
                </c:pt>
                <c:pt idx="1">
                  <c:v>84.493576226255996</c:v>
                </c:pt>
                <c:pt idx="2">
                  <c:v>75.604815049798106</c:v>
                </c:pt>
                <c:pt idx="3">
                  <c:v>95.507565650440995</c:v>
                </c:pt>
                <c:pt idx="4">
                  <c:v>97.376152437184302</c:v>
                </c:pt>
                <c:pt idx="5">
                  <c:v>78.562321156586606</c:v>
                </c:pt>
                <c:pt idx="6">
                  <c:v>83.627458648654596</c:v>
                </c:pt>
                <c:pt idx="7">
                  <c:v>66.507324916093907</c:v>
                </c:pt>
                <c:pt idx="8">
                  <c:v>61.754432945711102</c:v>
                </c:pt>
                <c:pt idx="9">
                  <c:v>85.897231485512094</c:v>
                </c:pt>
                <c:pt idx="10">
                  <c:v>84.273993214160598</c:v>
                </c:pt>
                <c:pt idx="11">
                  <c:v>93.136799705720506</c:v>
                </c:pt>
                <c:pt idx="12">
                  <c:v>98.538191206080796</c:v>
                </c:pt>
                <c:pt idx="13">
                  <c:v>105.86535823889</c:v>
                </c:pt>
                <c:pt idx="14">
                  <c:v>106.981121721142</c:v>
                </c:pt>
                <c:pt idx="15">
                  <c:v>100.726577232556</c:v>
                </c:pt>
                <c:pt idx="16">
                  <c:v>81.953606402587198</c:v>
                </c:pt>
                <c:pt idx="17">
                  <c:v>84.909295361614895</c:v>
                </c:pt>
                <c:pt idx="18">
                  <c:v>89.007973830444598</c:v>
                </c:pt>
                <c:pt idx="19">
                  <c:v>80.611518488280893</c:v>
                </c:pt>
                <c:pt idx="20">
                  <c:v>58.885477836949804</c:v>
                </c:pt>
                <c:pt idx="21">
                  <c:v>66.421872320194296</c:v>
                </c:pt>
                <c:pt idx="22">
                  <c:v>94.701337364429804</c:v>
                </c:pt>
                <c:pt idx="23">
                  <c:v>112.433969031217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B9-4356-8D0C-03515BD7ED7C}"/>
            </c:ext>
          </c:extLst>
        </c:ser>
        <c:ser>
          <c:idx val="7"/>
          <c:order val="5"/>
          <c:tx>
            <c:strRef>
              <c:f>'9.6'!$H$3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4.3723013680399401</c:v>
                </c:pt>
                <c:pt idx="5">
                  <c:v>15.0662421283479</c:v>
                </c:pt>
                <c:pt idx="6">
                  <c:v>90.808770672146693</c:v>
                </c:pt>
                <c:pt idx="7">
                  <c:v>325.82900629671099</c:v>
                </c:pt>
                <c:pt idx="8">
                  <c:v>686.03720499264102</c:v>
                </c:pt>
                <c:pt idx="9">
                  <c:v>984.50942349658499</c:v>
                </c:pt>
                <c:pt idx="10">
                  <c:v>1209.3137134890401</c:v>
                </c:pt>
                <c:pt idx="11">
                  <c:v>1308.86130104584</c:v>
                </c:pt>
                <c:pt idx="12">
                  <c:v>1310.66703621785</c:v>
                </c:pt>
                <c:pt idx="13">
                  <c:v>1157.1926036299001</c:v>
                </c:pt>
                <c:pt idx="14">
                  <c:v>1046.34503505973</c:v>
                </c:pt>
                <c:pt idx="15">
                  <c:v>906.94315456433696</c:v>
                </c:pt>
                <c:pt idx="16">
                  <c:v>724.47822555719802</c:v>
                </c:pt>
                <c:pt idx="17">
                  <c:v>528.37145359254305</c:v>
                </c:pt>
                <c:pt idx="18">
                  <c:v>292.995524433507</c:v>
                </c:pt>
                <c:pt idx="19">
                  <c:v>95.523049662948395</c:v>
                </c:pt>
                <c:pt idx="20">
                  <c:v>24.413524538028302</c:v>
                </c:pt>
                <c:pt idx="21">
                  <c:v>5.2142204531593697</c:v>
                </c:pt>
                <c:pt idx="22">
                  <c:v>0.481562161058326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B9-4356-8D0C-03515BD7ED7C}"/>
            </c:ext>
          </c:extLst>
        </c:ser>
        <c:ser>
          <c:idx val="4"/>
          <c:order val="6"/>
          <c:tx>
            <c:strRef>
              <c:f>'9.6'!$F$3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'9.6'!$F$5:$F$28</c:f>
              <c:numCache>
                <c:formatCode>#,##0</c:formatCode>
                <c:ptCount val="24"/>
                <c:pt idx="0">
                  <c:v>358.79618644464</c:v>
                </c:pt>
                <c:pt idx="1">
                  <c:v>284.14713472608599</c:v>
                </c:pt>
                <c:pt idx="2">
                  <c:v>287.23260641420399</c:v>
                </c:pt>
                <c:pt idx="3">
                  <c:v>287.80417858176799</c:v>
                </c:pt>
                <c:pt idx="4">
                  <c:v>276.47527666354</c:v>
                </c:pt>
                <c:pt idx="5">
                  <c:v>220.78418757448799</c:v>
                </c:pt>
                <c:pt idx="6">
                  <c:v>235.789094750038</c:v>
                </c:pt>
                <c:pt idx="7">
                  <c:v>231.84276242434601</c:v>
                </c:pt>
                <c:pt idx="8">
                  <c:v>227.57146077870601</c:v>
                </c:pt>
                <c:pt idx="9">
                  <c:v>361.232528366243</c:v>
                </c:pt>
                <c:pt idx="10">
                  <c:v>210.316534749743</c:v>
                </c:pt>
                <c:pt idx="11">
                  <c:v>295.86545058109903</c:v>
                </c:pt>
                <c:pt idx="12">
                  <c:v>272.89075031431202</c:v>
                </c:pt>
                <c:pt idx="13">
                  <c:v>210.38125418137901</c:v>
                </c:pt>
                <c:pt idx="14">
                  <c:v>207.79049202097201</c:v>
                </c:pt>
                <c:pt idx="15">
                  <c:v>169.70033991576901</c:v>
                </c:pt>
                <c:pt idx="16">
                  <c:v>204.54073735695101</c:v>
                </c:pt>
                <c:pt idx="17">
                  <c:v>233.921901380789</c:v>
                </c:pt>
                <c:pt idx="18">
                  <c:v>250.48418183975599</c:v>
                </c:pt>
                <c:pt idx="19">
                  <c:v>513.53445972972395</c:v>
                </c:pt>
                <c:pt idx="20">
                  <c:v>379.76315043122202</c:v>
                </c:pt>
                <c:pt idx="21">
                  <c:v>376.445492199081</c:v>
                </c:pt>
                <c:pt idx="22">
                  <c:v>441.72647646276999</c:v>
                </c:pt>
                <c:pt idx="23">
                  <c:v>347.64701559069698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B9-4356-8D0C-03515BD7ED7C}"/>
            </c:ext>
          </c:extLst>
        </c:ser>
        <c:ser>
          <c:idx val="5"/>
          <c:order val="7"/>
          <c:tx>
            <c:strRef>
              <c:f>'9.6'!$G$3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'9.6'!$G$5:$G$28</c:f>
              <c:numCache>
                <c:formatCode>#,##0</c:formatCode>
                <c:ptCount val="24"/>
                <c:pt idx="0">
                  <c:v>1.9459432116572699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151.56399163213601</c:v>
                </c:pt>
                <c:pt idx="18">
                  <c:v>607.57501061719597</c:v>
                </c:pt>
                <c:pt idx="19">
                  <c:v>554.14988172329299</c:v>
                </c:pt>
                <c:pt idx="20">
                  <c:v>576.59107492388102</c:v>
                </c:pt>
                <c:pt idx="21">
                  <c:v>639.97344708353103</c:v>
                </c:pt>
                <c:pt idx="22">
                  <c:v>640.23757599041596</c:v>
                </c:pt>
                <c:pt idx="23">
                  <c:v>594.32413687906103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B9-4356-8D0C-03515BD7ED7C}"/>
            </c:ext>
          </c:extLst>
        </c:ser>
        <c:ser>
          <c:idx val="10"/>
          <c:order val="10"/>
          <c:tx>
            <c:strRef>
              <c:f>'9.6'!$P$4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09952"/>
        <c:axId val="171711488"/>
      </c:areaChart>
      <c:areaChart>
        <c:grouping val="stacked"/>
        <c:varyColors val="0"/>
        <c:ser>
          <c:idx val="8"/>
          <c:order val="8"/>
          <c:tx>
            <c:strRef>
              <c:f>'9.6'!$J$3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'9.6'!$Q$5:$Q$28</c:f>
              <c:numCache>
                <c:formatCode>General</c:formatCode>
                <c:ptCount val="24"/>
                <c:pt idx="0">
                  <c:v>-1220.6770045311</c:v>
                </c:pt>
                <c:pt idx="1">
                  <c:v>-673.36641751271702</c:v>
                </c:pt>
                <c:pt idx="2">
                  <c:v>-723.69279528743903</c:v>
                </c:pt>
                <c:pt idx="3">
                  <c:v>-831.58483351956602</c:v>
                </c:pt>
                <c:pt idx="4">
                  <c:v>-575.73975491775695</c:v>
                </c:pt>
                <c:pt idx="5">
                  <c:v>-348.80480775424701</c:v>
                </c:pt>
                <c:pt idx="6">
                  <c:v>-294.89847859740001</c:v>
                </c:pt>
                <c:pt idx="7">
                  <c:v>-167.269118197338</c:v>
                </c:pt>
                <c:pt idx="8">
                  <c:v>-602.25989645672996</c:v>
                </c:pt>
                <c:pt idx="9">
                  <c:v>-799.66372822685298</c:v>
                </c:pt>
                <c:pt idx="10">
                  <c:v>-778.72899903565303</c:v>
                </c:pt>
                <c:pt idx="11">
                  <c:v>-644.819174242602</c:v>
                </c:pt>
                <c:pt idx="12">
                  <c:v>-785.60274382145701</c:v>
                </c:pt>
                <c:pt idx="13">
                  <c:v>-700.04435109518397</c:v>
                </c:pt>
                <c:pt idx="14">
                  <c:v>-759.836103202137</c:v>
                </c:pt>
                <c:pt idx="15">
                  <c:v>-631.346313085828</c:v>
                </c:pt>
                <c:pt idx="16">
                  <c:v>-550.09795048438195</c:v>
                </c:pt>
                <c:pt idx="17">
                  <c:v>-655.63041485317001</c:v>
                </c:pt>
                <c:pt idx="18">
                  <c:v>-976.21834415286003</c:v>
                </c:pt>
                <c:pt idx="19">
                  <c:v>-1066.0113081242901</c:v>
                </c:pt>
                <c:pt idx="20">
                  <c:v>-1098.2770994882501</c:v>
                </c:pt>
                <c:pt idx="21">
                  <c:v>-1165.0451305777499</c:v>
                </c:pt>
                <c:pt idx="22">
                  <c:v>-1259.56451242921</c:v>
                </c:pt>
                <c:pt idx="23">
                  <c:v>-1476.1890650268499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8B9-4356-8D0C-03515BD7ED7C}"/>
            </c:ext>
          </c:extLst>
        </c:ser>
        <c:ser>
          <c:idx val="9"/>
          <c:order val="9"/>
          <c:tx>
            <c:strRef>
              <c:f>'9.6'!$K$3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'9.6'!$A$5:$A$28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'9.6'!$K$5:$K$28</c:f>
              <c:numCache>
                <c:formatCode>#,##0</c:formatCode>
                <c:ptCount val="24"/>
                <c:pt idx="0">
                  <c:v>-15.901528768246999</c:v>
                </c:pt>
                <c:pt idx="1">
                  <c:v>-436.47984500536398</c:v>
                </c:pt>
                <c:pt idx="2">
                  <c:v>-437.41286008649001</c:v>
                </c:pt>
                <c:pt idx="3">
                  <c:v>-436.11570148952802</c:v>
                </c:pt>
                <c:pt idx="4">
                  <c:v>-739.64258868016304</c:v>
                </c:pt>
                <c:pt idx="5">
                  <c:v>-1046.8914732191299</c:v>
                </c:pt>
                <c:pt idx="6">
                  <c:v>-1042.32707622571</c:v>
                </c:pt>
                <c:pt idx="7">
                  <c:v>-854.44874036631097</c:v>
                </c:pt>
                <c:pt idx="8">
                  <c:v>-356.01066049020301</c:v>
                </c:pt>
                <c:pt idx="9">
                  <c:v>-110.711624880473</c:v>
                </c:pt>
                <c:pt idx="10">
                  <c:v>-12.3372771492052</c:v>
                </c:pt>
                <c:pt idx="11">
                  <c:v>-110.37432953868699</c:v>
                </c:pt>
                <c:pt idx="12">
                  <c:v>-12.810496925322401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B9-4356-8D0C-03515BD7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727104"/>
        <c:axId val="171725568"/>
      </c:areaChart>
      <c:catAx>
        <c:axId val="17170995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711488"/>
        <c:crosses val="autoZero"/>
        <c:auto val="1"/>
        <c:lblAlgn val="ctr"/>
        <c:lblOffset val="100"/>
        <c:noMultiLvlLbl val="0"/>
      </c:catAx>
      <c:valAx>
        <c:axId val="17171148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709952"/>
        <c:crosses val="autoZero"/>
        <c:crossBetween val="midCat"/>
        <c:majorUnit val="2000"/>
      </c:valAx>
      <c:valAx>
        <c:axId val="171725568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727104"/>
        <c:crosses val="max"/>
        <c:crossBetween val="midCat"/>
      </c:valAx>
      <c:catAx>
        <c:axId val="171727104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725568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'9.7'!$B$3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'9.7'!$B$5:$B$28</c:f>
              <c:numCache>
                <c:formatCode>#,##0</c:formatCode>
                <c:ptCount val="24"/>
                <c:pt idx="0">
                  <c:v>3009.54776975189</c:v>
                </c:pt>
                <c:pt idx="1">
                  <c:v>3018.2321711835898</c:v>
                </c:pt>
                <c:pt idx="2">
                  <c:v>3023.5738526815298</c:v>
                </c:pt>
                <c:pt idx="3">
                  <c:v>3025.9596182537998</c:v>
                </c:pt>
                <c:pt idx="4">
                  <c:v>3029.3690299373202</c:v>
                </c:pt>
                <c:pt idx="5">
                  <c:v>3032.6433852309101</c:v>
                </c:pt>
                <c:pt idx="6">
                  <c:v>3038.2184898881901</c:v>
                </c:pt>
                <c:pt idx="7">
                  <c:v>3039.76730147533</c:v>
                </c:pt>
                <c:pt idx="8">
                  <c:v>3027.7885270493798</c:v>
                </c:pt>
                <c:pt idx="9">
                  <c:v>3025.3677528875701</c:v>
                </c:pt>
                <c:pt idx="10">
                  <c:v>3017.1501611419098</c:v>
                </c:pt>
                <c:pt idx="11">
                  <c:v>3006.3217695383901</c:v>
                </c:pt>
                <c:pt idx="12">
                  <c:v>3000.36487954422</c:v>
                </c:pt>
                <c:pt idx="13">
                  <c:v>2995.0815579064101</c:v>
                </c:pt>
                <c:pt idx="14">
                  <c:v>2992.0856025091098</c:v>
                </c:pt>
                <c:pt idx="15">
                  <c:v>2988.4044377176601</c:v>
                </c:pt>
                <c:pt idx="16">
                  <c:v>2985.7402763194</c:v>
                </c:pt>
                <c:pt idx="17">
                  <c:v>2982.6159357422898</c:v>
                </c:pt>
                <c:pt idx="18">
                  <c:v>2981.60731715255</c:v>
                </c:pt>
                <c:pt idx="19">
                  <c:v>2985.2601404942802</c:v>
                </c:pt>
                <c:pt idx="20">
                  <c:v>2985.33180614202</c:v>
                </c:pt>
                <c:pt idx="21">
                  <c:v>2993.6427541264802</c:v>
                </c:pt>
                <c:pt idx="22">
                  <c:v>3000.56494258265</c:v>
                </c:pt>
                <c:pt idx="23">
                  <c:v>3004.0860634558298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1-46C0-B191-96C997409676}"/>
            </c:ext>
          </c:extLst>
        </c:ser>
        <c:ser>
          <c:idx val="1"/>
          <c:order val="1"/>
          <c:tx>
            <c:strRef>
              <c:f>'9.7'!$C$3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'9.7'!$C$5:$C$28</c:f>
              <c:numCache>
                <c:formatCode>#,##0</c:formatCode>
                <c:ptCount val="24"/>
                <c:pt idx="0">
                  <c:v>2244.9088943525499</c:v>
                </c:pt>
                <c:pt idx="1">
                  <c:v>2189.8410475935002</c:v>
                </c:pt>
                <c:pt idx="2">
                  <c:v>2082.20922541046</c:v>
                </c:pt>
                <c:pt idx="3">
                  <c:v>2050.1950560974301</c:v>
                </c:pt>
                <c:pt idx="4">
                  <c:v>2068.2124429434002</c:v>
                </c:pt>
                <c:pt idx="5">
                  <c:v>2074.51029564586</c:v>
                </c:pt>
                <c:pt idx="6">
                  <c:v>2068.77757763204</c:v>
                </c:pt>
                <c:pt idx="7">
                  <c:v>2040.70693908613</c:v>
                </c:pt>
                <c:pt idx="8">
                  <c:v>2020.6373425428401</c:v>
                </c:pt>
                <c:pt idx="9">
                  <c:v>1978.1409197079599</c:v>
                </c:pt>
                <c:pt idx="10">
                  <c:v>2052.7173083725802</c:v>
                </c:pt>
                <c:pt idx="11">
                  <c:v>2084.2383445048399</c:v>
                </c:pt>
                <c:pt idx="12">
                  <c:v>2145.8074376117502</c:v>
                </c:pt>
                <c:pt idx="13">
                  <c:v>2202.0753971782701</c:v>
                </c:pt>
                <c:pt idx="14">
                  <c:v>2219.8287591651701</c:v>
                </c:pt>
                <c:pt idx="15">
                  <c:v>2218.2971328998801</c:v>
                </c:pt>
                <c:pt idx="16">
                  <c:v>2253.7094440809901</c:v>
                </c:pt>
                <c:pt idx="17">
                  <c:v>2346.33646682891</c:v>
                </c:pt>
                <c:pt idx="18">
                  <c:v>2481.68039670698</c:v>
                </c:pt>
                <c:pt idx="19">
                  <c:v>2582.58851035417</c:v>
                </c:pt>
                <c:pt idx="20">
                  <c:v>2690.9428702058199</c:v>
                </c:pt>
                <c:pt idx="21">
                  <c:v>2624.4229832411702</c:v>
                </c:pt>
                <c:pt idx="22">
                  <c:v>2596.9938446822798</c:v>
                </c:pt>
                <c:pt idx="23">
                  <c:v>2594.13551012071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1-46C0-B191-96C997409676}"/>
            </c:ext>
          </c:extLst>
        </c:ser>
        <c:ser>
          <c:idx val="2"/>
          <c:order val="2"/>
          <c:tx>
            <c:strRef>
              <c:f>'9.7'!$D$3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'9.7'!$D$5:$D$28</c:f>
              <c:numCache>
                <c:formatCode>#,##0</c:formatCode>
                <c:ptCount val="24"/>
                <c:pt idx="0">
                  <c:v>1012.50397343252</c:v>
                </c:pt>
                <c:pt idx="1">
                  <c:v>1016.22990554542</c:v>
                </c:pt>
                <c:pt idx="2">
                  <c:v>1018.17895689498</c:v>
                </c:pt>
                <c:pt idx="3">
                  <c:v>1019.84049273143</c:v>
                </c:pt>
                <c:pt idx="4">
                  <c:v>1025.6625844381499</c:v>
                </c:pt>
                <c:pt idx="5">
                  <c:v>992.232830986095</c:v>
                </c:pt>
                <c:pt idx="6">
                  <c:v>1035.6401828179</c:v>
                </c:pt>
                <c:pt idx="7">
                  <c:v>1033.4069644024801</c:v>
                </c:pt>
                <c:pt idx="8">
                  <c:v>1018.91945957242</c:v>
                </c:pt>
                <c:pt idx="9">
                  <c:v>990.71170037797503</c:v>
                </c:pt>
                <c:pt idx="10">
                  <c:v>1012.31675931969</c:v>
                </c:pt>
                <c:pt idx="11">
                  <c:v>998.75697332039101</c:v>
                </c:pt>
                <c:pt idx="12">
                  <c:v>992.874711588119</c:v>
                </c:pt>
                <c:pt idx="13">
                  <c:v>994.57302729131595</c:v>
                </c:pt>
                <c:pt idx="14">
                  <c:v>995.63614704400004</c:v>
                </c:pt>
                <c:pt idx="15">
                  <c:v>996.43515776632796</c:v>
                </c:pt>
                <c:pt idx="16">
                  <c:v>999.31193406812201</c:v>
                </c:pt>
                <c:pt idx="17">
                  <c:v>1010.39278051453</c:v>
                </c:pt>
                <c:pt idx="18">
                  <c:v>996.17439718320304</c:v>
                </c:pt>
                <c:pt idx="19">
                  <c:v>1009.8277856478099</c:v>
                </c:pt>
                <c:pt idx="20">
                  <c:v>1037.55078619857</c:v>
                </c:pt>
                <c:pt idx="21">
                  <c:v>1054.99530763444</c:v>
                </c:pt>
                <c:pt idx="22">
                  <c:v>1057.56618257075</c:v>
                </c:pt>
                <c:pt idx="23">
                  <c:v>1046.0891705383201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31-46C0-B191-96C997409676}"/>
            </c:ext>
          </c:extLst>
        </c:ser>
        <c:ser>
          <c:idx val="3"/>
          <c:order val="3"/>
          <c:tx>
            <c:strRef>
              <c:f>'9.7'!$E$3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'9.7'!$E$5:$E$28</c:f>
              <c:numCache>
                <c:formatCode>#,##0</c:formatCode>
                <c:ptCount val="24"/>
                <c:pt idx="0">
                  <c:v>354.463941673281</c:v>
                </c:pt>
                <c:pt idx="1">
                  <c:v>355.14231144196702</c:v>
                </c:pt>
                <c:pt idx="2">
                  <c:v>354.37037039775299</c:v>
                </c:pt>
                <c:pt idx="3">
                  <c:v>352.17633730759002</c:v>
                </c:pt>
                <c:pt idx="4">
                  <c:v>351.43769744961799</c:v>
                </c:pt>
                <c:pt idx="5">
                  <c:v>350.31415816923402</c:v>
                </c:pt>
                <c:pt idx="6">
                  <c:v>374.49129209865498</c:v>
                </c:pt>
                <c:pt idx="7">
                  <c:v>381.23382289776902</c:v>
                </c:pt>
                <c:pt idx="8">
                  <c:v>382.25337656359898</c:v>
                </c:pt>
                <c:pt idx="9">
                  <c:v>373.01819606711598</c:v>
                </c:pt>
                <c:pt idx="10">
                  <c:v>360.36200328681099</c:v>
                </c:pt>
                <c:pt idx="11">
                  <c:v>364.58319564656802</c:v>
                </c:pt>
                <c:pt idx="12">
                  <c:v>369.624574818236</c:v>
                </c:pt>
                <c:pt idx="13">
                  <c:v>366.98088867433597</c:v>
                </c:pt>
                <c:pt idx="14">
                  <c:v>363.54735581063397</c:v>
                </c:pt>
                <c:pt idx="15">
                  <c:v>359.62395598287202</c:v>
                </c:pt>
                <c:pt idx="16">
                  <c:v>360.511570766143</c:v>
                </c:pt>
                <c:pt idx="17">
                  <c:v>384.51254115446397</c:v>
                </c:pt>
                <c:pt idx="18">
                  <c:v>383.52117524896602</c:v>
                </c:pt>
                <c:pt idx="19">
                  <c:v>386.63575771439997</c:v>
                </c:pt>
                <c:pt idx="20">
                  <c:v>390.37786899528197</c:v>
                </c:pt>
                <c:pt idx="21">
                  <c:v>382.967861807362</c:v>
                </c:pt>
                <c:pt idx="22">
                  <c:v>358.78991728718199</c:v>
                </c:pt>
                <c:pt idx="23">
                  <c:v>354.13357596305798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1-46C0-B191-96C997409676}"/>
            </c:ext>
          </c:extLst>
        </c:ser>
        <c:ser>
          <c:idx val="6"/>
          <c:order val="4"/>
          <c:tx>
            <c:strRef>
              <c:f>'9.7'!$I$3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'9.7'!$I$5:$I$28</c:f>
              <c:numCache>
                <c:formatCode>#,##0</c:formatCode>
                <c:ptCount val="24"/>
                <c:pt idx="0">
                  <c:v>39.680735548115798</c:v>
                </c:pt>
                <c:pt idx="1">
                  <c:v>37.1173917770058</c:v>
                </c:pt>
                <c:pt idx="2">
                  <c:v>35.303311557299601</c:v>
                </c:pt>
                <c:pt idx="3">
                  <c:v>37.635225733155799</c:v>
                </c:pt>
                <c:pt idx="4">
                  <c:v>43.233143744218701</c:v>
                </c:pt>
                <c:pt idx="5">
                  <c:v>41.750035953116999</c:v>
                </c:pt>
                <c:pt idx="6">
                  <c:v>31.604894984867499</c:v>
                </c:pt>
                <c:pt idx="7">
                  <c:v>27.3479242781344</c:v>
                </c:pt>
                <c:pt idx="8">
                  <c:v>26.149835511555199</c:v>
                </c:pt>
                <c:pt idx="9">
                  <c:v>20.795526921520999</c:v>
                </c:pt>
                <c:pt idx="10">
                  <c:v>19.192260582995502</c:v>
                </c:pt>
                <c:pt idx="11">
                  <c:v>19.659446320004101</c:v>
                </c:pt>
                <c:pt idx="12">
                  <c:v>25.104312876169399</c:v>
                </c:pt>
                <c:pt idx="13">
                  <c:v>35.416329642068099</c:v>
                </c:pt>
                <c:pt idx="14">
                  <c:v>35.036917091248903</c:v>
                </c:pt>
                <c:pt idx="15">
                  <c:v>24.356077224008899</c:v>
                </c:pt>
                <c:pt idx="16">
                  <c:v>26.592896563284601</c:v>
                </c:pt>
                <c:pt idx="17">
                  <c:v>42.068836325603399</c:v>
                </c:pt>
                <c:pt idx="18">
                  <c:v>41.277835297777401</c:v>
                </c:pt>
                <c:pt idx="19">
                  <c:v>37.3389159159493</c:v>
                </c:pt>
                <c:pt idx="20">
                  <c:v>19.3811761806082</c:v>
                </c:pt>
                <c:pt idx="21">
                  <c:v>9.0692097034831907</c:v>
                </c:pt>
                <c:pt idx="22">
                  <c:v>15.0574708225256</c:v>
                </c:pt>
                <c:pt idx="23">
                  <c:v>15.2919863542238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31-46C0-B191-96C997409676}"/>
            </c:ext>
          </c:extLst>
        </c:ser>
        <c:ser>
          <c:idx val="7"/>
          <c:order val="5"/>
          <c:tx>
            <c:strRef>
              <c:f>'9.7'!$H$3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6.0340795481913103</c:v>
                </c:pt>
                <c:pt idx="5">
                  <c:v>17.5344932192606</c:v>
                </c:pt>
                <c:pt idx="6">
                  <c:v>61.887807868666997</c:v>
                </c:pt>
                <c:pt idx="7">
                  <c:v>225.03781169572599</c:v>
                </c:pt>
                <c:pt idx="8">
                  <c:v>497.89929974439599</c:v>
                </c:pt>
                <c:pt idx="9">
                  <c:v>787.88317649239195</c:v>
                </c:pt>
                <c:pt idx="10">
                  <c:v>964.09749963519801</c:v>
                </c:pt>
                <c:pt idx="11">
                  <c:v>984.48645840205597</c:v>
                </c:pt>
                <c:pt idx="12">
                  <c:v>962.11623346511101</c:v>
                </c:pt>
                <c:pt idx="13">
                  <c:v>832.74216266445205</c:v>
                </c:pt>
                <c:pt idx="14">
                  <c:v>675.17949161459603</c:v>
                </c:pt>
                <c:pt idx="15">
                  <c:v>524.75976208698103</c:v>
                </c:pt>
                <c:pt idx="16">
                  <c:v>327.32974793550198</c:v>
                </c:pt>
                <c:pt idx="17">
                  <c:v>178.88342505410799</c:v>
                </c:pt>
                <c:pt idx="18">
                  <c:v>90.522743830911196</c:v>
                </c:pt>
                <c:pt idx="19">
                  <c:v>36.919430003765001</c:v>
                </c:pt>
                <c:pt idx="20">
                  <c:v>16.931232559932798</c:v>
                </c:pt>
                <c:pt idx="21">
                  <c:v>9.12240509925571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1-46C0-B191-96C997409676}"/>
            </c:ext>
          </c:extLst>
        </c:ser>
        <c:ser>
          <c:idx val="4"/>
          <c:order val="6"/>
          <c:tx>
            <c:strRef>
              <c:f>'9.7'!$F$3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'9.7'!$F$5:$F$28</c:f>
              <c:numCache>
                <c:formatCode>#,##0</c:formatCode>
                <c:ptCount val="24"/>
                <c:pt idx="0">
                  <c:v>167.065750250241</c:v>
                </c:pt>
                <c:pt idx="1">
                  <c:v>115.656339126022</c:v>
                </c:pt>
                <c:pt idx="2">
                  <c:v>106.769780287665</c:v>
                </c:pt>
                <c:pt idx="3">
                  <c:v>107.76112318765399</c:v>
                </c:pt>
                <c:pt idx="4">
                  <c:v>111.056877814909</c:v>
                </c:pt>
                <c:pt idx="5">
                  <c:v>109.41110540986701</c:v>
                </c:pt>
                <c:pt idx="6">
                  <c:v>120.465555208536</c:v>
                </c:pt>
                <c:pt idx="7">
                  <c:v>121.51222231389799</c:v>
                </c:pt>
                <c:pt idx="8">
                  <c:v>114.767679102405</c:v>
                </c:pt>
                <c:pt idx="9">
                  <c:v>168.60219642258301</c:v>
                </c:pt>
                <c:pt idx="10">
                  <c:v>148.76234801639899</c:v>
                </c:pt>
                <c:pt idx="11">
                  <c:v>137.813608663499</c:v>
                </c:pt>
                <c:pt idx="12">
                  <c:v>138.372572688708</c:v>
                </c:pt>
                <c:pt idx="13">
                  <c:v>103.553595089518</c:v>
                </c:pt>
                <c:pt idx="14">
                  <c:v>105.81593317186601</c:v>
                </c:pt>
                <c:pt idx="15">
                  <c:v>102.54791621248199</c:v>
                </c:pt>
                <c:pt idx="16">
                  <c:v>101.733777211573</c:v>
                </c:pt>
                <c:pt idx="17">
                  <c:v>102.75025070972301</c:v>
                </c:pt>
                <c:pt idx="18">
                  <c:v>111.640867384244</c:v>
                </c:pt>
                <c:pt idx="19">
                  <c:v>199.01099342882401</c:v>
                </c:pt>
                <c:pt idx="20">
                  <c:v>196.48894305722001</c:v>
                </c:pt>
                <c:pt idx="21">
                  <c:v>226.83961356650599</c:v>
                </c:pt>
                <c:pt idx="22">
                  <c:v>260.27694658017703</c:v>
                </c:pt>
                <c:pt idx="23">
                  <c:v>232.14611603898101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31-46C0-B191-96C997409676}"/>
            </c:ext>
          </c:extLst>
        </c:ser>
        <c:ser>
          <c:idx val="5"/>
          <c:order val="7"/>
          <c:tx>
            <c:strRef>
              <c:f>'9.7'!$G$3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44.344973445348202</c:v>
                </c:pt>
                <c:pt idx="15">
                  <c:v>0</c:v>
                </c:pt>
                <c:pt idx="16">
                  <c:v>0</c:v>
                </c:pt>
                <c:pt idx="17">
                  <c:v>47.036700224676203</c:v>
                </c:pt>
                <c:pt idx="18">
                  <c:v>0</c:v>
                </c:pt>
                <c:pt idx="19">
                  <c:v>319.67599376356901</c:v>
                </c:pt>
                <c:pt idx="20">
                  <c:v>364.18792050024399</c:v>
                </c:pt>
                <c:pt idx="21">
                  <c:v>435.77618884485798</c:v>
                </c:pt>
                <c:pt idx="22">
                  <c:v>417.25383508019598</c:v>
                </c:pt>
                <c:pt idx="23">
                  <c:v>1.97823783599936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31-46C0-B191-96C997409676}"/>
            </c:ext>
          </c:extLst>
        </c:ser>
        <c:ser>
          <c:idx val="10"/>
          <c:order val="10"/>
          <c:tx>
            <c:strRef>
              <c:f>'9.7'!$P$4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76128"/>
        <c:axId val="172177664"/>
      </c:areaChart>
      <c:areaChart>
        <c:grouping val="stacked"/>
        <c:varyColors val="0"/>
        <c:ser>
          <c:idx val="8"/>
          <c:order val="8"/>
          <c:tx>
            <c:strRef>
              <c:f>'9.7'!$J$3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'9.7'!$Q$5:$Q$28</c:f>
              <c:numCache>
                <c:formatCode>General</c:formatCode>
                <c:ptCount val="24"/>
                <c:pt idx="0">
                  <c:v>-1668.7705075147701</c:v>
                </c:pt>
                <c:pt idx="1">
                  <c:v>-1705.45454853914</c:v>
                </c:pt>
                <c:pt idx="2">
                  <c:v>-1514.37435915784</c:v>
                </c:pt>
                <c:pt idx="3">
                  <c:v>-1279.38776891985</c:v>
                </c:pt>
                <c:pt idx="4">
                  <c:v>-1008.78011938023</c:v>
                </c:pt>
                <c:pt idx="5">
                  <c:v>-1120.26506985527</c:v>
                </c:pt>
                <c:pt idx="6">
                  <c:v>-1338.0902242585601</c:v>
                </c:pt>
                <c:pt idx="7">
                  <c:v>-1209.8409677084701</c:v>
                </c:pt>
                <c:pt idx="8">
                  <c:v>-1380.3865466178499</c:v>
                </c:pt>
                <c:pt idx="9">
                  <c:v>-1175.58256630294</c:v>
                </c:pt>
                <c:pt idx="10">
                  <c:v>-1029.5101639050599</c:v>
                </c:pt>
                <c:pt idx="11">
                  <c:v>-847.61377203528605</c:v>
                </c:pt>
                <c:pt idx="12">
                  <c:v>-1036.27397028054</c:v>
                </c:pt>
                <c:pt idx="13">
                  <c:v>-697.66550744183098</c:v>
                </c:pt>
                <c:pt idx="14">
                  <c:v>-913.67968049955596</c:v>
                </c:pt>
                <c:pt idx="15">
                  <c:v>-420.64476758957898</c:v>
                </c:pt>
                <c:pt idx="16">
                  <c:v>-402.68232989224998</c:v>
                </c:pt>
                <c:pt idx="17">
                  <c:v>-710.85876229446399</c:v>
                </c:pt>
                <c:pt idx="18">
                  <c:v>-631.735512802941</c:v>
                </c:pt>
                <c:pt idx="19">
                  <c:v>-1164.0649809745</c:v>
                </c:pt>
                <c:pt idx="20">
                  <c:v>-1337.1807373146601</c:v>
                </c:pt>
                <c:pt idx="21">
                  <c:v>-1473.1076301405301</c:v>
                </c:pt>
                <c:pt idx="22">
                  <c:v>-1637.92639264574</c:v>
                </c:pt>
                <c:pt idx="23">
                  <c:v>-1515.7251871168601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31-46C0-B191-96C997409676}"/>
            </c:ext>
          </c:extLst>
        </c:ser>
        <c:ser>
          <c:idx val="9"/>
          <c:order val="9"/>
          <c:tx>
            <c:strRef>
              <c:f>'9.7'!$K$3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'9.7'!$A$5:$A$28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'9.7'!$K$5:$K$28</c:f>
              <c:numCache>
                <c:formatCode>#,##0</c:formatCode>
                <c:ptCount val="24"/>
                <c:pt idx="0">
                  <c:v>-3.4283825079433101</c:v>
                </c:pt>
                <c:pt idx="1">
                  <c:v>-5.2783015729791201</c:v>
                </c:pt>
                <c:pt idx="2">
                  <c:v>-119.539287617555</c:v>
                </c:pt>
                <c:pt idx="3">
                  <c:v>-440.651047016289</c:v>
                </c:pt>
                <c:pt idx="4">
                  <c:v>-743.06086389341999</c:v>
                </c:pt>
                <c:pt idx="5">
                  <c:v>-739.20351236689203</c:v>
                </c:pt>
                <c:pt idx="6">
                  <c:v>-523.59076054933496</c:v>
                </c:pt>
                <c:pt idx="7">
                  <c:v>-417.662785751348</c:v>
                </c:pt>
                <c:pt idx="8">
                  <c:v>-5.0788991713846601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-0.103890376970522</c:v>
                </c:pt>
                <c:pt idx="13">
                  <c:v>-272.23803994449798</c:v>
                </c:pt>
                <c:pt idx="14">
                  <c:v>-9.7187778190587396E-2</c:v>
                </c:pt>
                <c:pt idx="15">
                  <c:v>-301.44129028275302</c:v>
                </c:pt>
                <c:pt idx="16">
                  <c:v>-183.007931080361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31-46C0-B191-96C997409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193280"/>
        <c:axId val="172191744"/>
      </c:areaChart>
      <c:catAx>
        <c:axId val="17217612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177664"/>
        <c:crosses val="autoZero"/>
        <c:auto val="1"/>
        <c:lblAlgn val="ctr"/>
        <c:lblOffset val="100"/>
        <c:noMultiLvlLbl val="0"/>
      </c:catAx>
      <c:valAx>
        <c:axId val="172177664"/>
        <c:scaling>
          <c:orientation val="minMax"/>
          <c:max val="8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176128"/>
        <c:crosses val="autoZero"/>
        <c:crossBetween val="midCat"/>
        <c:majorUnit val="2000"/>
      </c:valAx>
      <c:valAx>
        <c:axId val="172191744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2193280"/>
        <c:crosses val="max"/>
        <c:crossBetween val="midCat"/>
      </c:valAx>
      <c:catAx>
        <c:axId val="172193280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219174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Zatížení brutto ve dni maxima</a:t>
            </a:r>
            <a:r>
              <a:rPr lang="cs-CZ" sz="1000"/>
              <a:t> (MW)</a:t>
            </a:r>
            <a:endParaRPr lang="en-US" sz="1000"/>
          </a:p>
        </c:rich>
      </c:tx>
      <c:layout>
        <c:manualLayout>
          <c:xMode val="edge"/>
          <c:yMode val="edge"/>
          <c:x val="0.29141523791085899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0459753068982969"/>
          <c:w val="0.71371310811430433"/>
          <c:h val="0.72880618622223792"/>
        </c:manualLayout>
      </c:layout>
      <c:areaChart>
        <c:grouping val="stacked"/>
        <c:varyColors val="0"/>
        <c:ser>
          <c:idx val="0"/>
          <c:order val="0"/>
          <c:tx>
            <c:strRef>
              <c:f>'9.8'!$B$3</c:f>
              <c:strCache>
                <c:ptCount val="1"/>
                <c:pt idx="0">
                  <c:v>JE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'9.8'!$B$5:$B$28</c:f>
              <c:numCache>
                <c:formatCode>#,##0</c:formatCode>
                <c:ptCount val="24"/>
                <c:pt idx="0">
                  <c:v>4081.5569565800301</c:v>
                </c:pt>
                <c:pt idx="1">
                  <c:v>4087.5461542084099</c:v>
                </c:pt>
                <c:pt idx="2">
                  <c:v>4092.6866241233802</c:v>
                </c:pt>
                <c:pt idx="3">
                  <c:v>4099.2660468752601</c:v>
                </c:pt>
                <c:pt idx="4">
                  <c:v>4101.3285721297598</c:v>
                </c:pt>
                <c:pt idx="5">
                  <c:v>4106.7541752496099</c:v>
                </c:pt>
                <c:pt idx="6">
                  <c:v>4113.1418266361898</c:v>
                </c:pt>
                <c:pt idx="7">
                  <c:v>4117.7304012764398</c:v>
                </c:pt>
                <c:pt idx="8">
                  <c:v>4119.1410097275102</c:v>
                </c:pt>
                <c:pt idx="9">
                  <c:v>4120.5082732094097</c:v>
                </c:pt>
                <c:pt idx="10">
                  <c:v>4124.6183027814895</c:v>
                </c:pt>
                <c:pt idx="11">
                  <c:v>4123.8930235593598</c:v>
                </c:pt>
                <c:pt idx="12">
                  <c:v>4122.9943156119698</c:v>
                </c:pt>
                <c:pt idx="13">
                  <c:v>4119.0026217136201</c:v>
                </c:pt>
                <c:pt idx="14">
                  <c:v>4113.4352763110301</c:v>
                </c:pt>
                <c:pt idx="15">
                  <c:v>4111.4594817020197</c:v>
                </c:pt>
                <c:pt idx="16">
                  <c:v>4110.4657307099096</c:v>
                </c:pt>
                <c:pt idx="17">
                  <c:v>4110.7091431607496</c:v>
                </c:pt>
                <c:pt idx="18">
                  <c:v>4109.91385578875</c:v>
                </c:pt>
                <c:pt idx="19">
                  <c:v>4110.9792513580096</c:v>
                </c:pt>
                <c:pt idx="20">
                  <c:v>4112.2097958189997</c:v>
                </c:pt>
                <c:pt idx="21">
                  <c:v>4111.0492595078804</c:v>
                </c:pt>
                <c:pt idx="22">
                  <c:v>4115.7946136506198</c:v>
                </c:pt>
                <c:pt idx="23">
                  <c:v>4120.6449840888899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6-4ED3-90B8-D268EC801704}"/>
            </c:ext>
          </c:extLst>
        </c:ser>
        <c:ser>
          <c:idx val="1"/>
          <c:order val="1"/>
          <c:tx>
            <c:strRef>
              <c:f>'9.8'!$C$3</c:f>
              <c:strCache>
                <c:ptCount val="1"/>
                <c:pt idx="0">
                  <c:v>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'9.8'!$C$5:$C$28</c:f>
              <c:numCache>
                <c:formatCode>#,##0</c:formatCode>
                <c:ptCount val="24"/>
                <c:pt idx="0">
                  <c:v>3389.5144471997601</c:v>
                </c:pt>
                <c:pt idx="1">
                  <c:v>3409.8247866176198</c:v>
                </c:pt>
                <c:pt idx="2">
                  <c:v>3488.9607333019399</c:v>
                </c:pt>
                <c:pt idx="3">
                  <c:v>3494.1553444433298</c:v>
                </c:pt>
                <c:pt idx="4">
                  <c:v>3471.8963121643701</c:v>
                </c:pt>
                <c:pt idx="5">
                  <c:v>3379.72257347901</c:v>
                </c:pt>
                <c:pt idx="6">
                  <c:v>3442.5509912309899</c:v>
                </c:pt>
                <c:pt idx="7">
                  <c:v>3470.1563695165601</c:v>
                </c:pt>
                <c:pt idx="8">
                  <c:v>3475.98676794008</c:v>
                </c:pt>
                <c:pt idx="9">
                  <c:v>3398.39355365349</c:v>
                </c:pt>
                <c:pt idx="10">
                  <c:v>3092.9292250742301</c:v>
                </c:pt>
                <c:pt idx="11">
                  <c:v>3143.6376430888299</c:v>
                </c:pt>
                <c:pt idx="12">
                  <c:v>3189.8687557112298</c:v>
                </c:pt>
                <c:pt idx="13">
                  <c:v>3249.9874941097601</c:v>
                </c:pt>
                <c:pt idx="14">
                  <c:v>3242.16391240642</c:v>
                </c:pt>
                <c:pt idx="15">
                  <c:v>3227.87588955606</c:v>
                </c:pt>
                <c:pt idx="16">
                  <c:v>3293.9923203691301</c:v>
                </c:pt>
                <c:pt idx="17">
                  <c:v>3488.6361911395802</c:v>
                </c:pt>
                <c:pt idx="18">
                  <c:v>3605.47795550827</c:v>
                </c:pt>
                <c:pt idx="19">
                  <c:v>3607.1599228834202</c:v>
                </c:pt>
                <c:pt idx="20">
                  <c:v>3548.4260927565301</c:v>
                </c:pt>
                <c:pt idx="21">
                  <c:v>3553.6812083632299</c:v>
                </c:pt>
                <c:pt idx="22">
                  <c:v>3537.6186563641199</c:v>
                </c:pt>
                <c:pt idx="23">
                  <c:v>3531.0826131886101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6-4ED3-90B8-D268EC801704}"/>
            </c:ext>
          </c:extLst>
        </c:ser>
        <c:ser>
          <c:idx val="2"/>
          <c:order val="2"/>
          <c:tx>
            <c:strRef>
              <c:f>'9.8'!$D$3</c:f>
              <c:strCache>
                <c:ptCount val="1"/>
                <c:pt idx="0">
                  <c:v>PPE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'9.8'!$D$5:$D$28</c:f>
              <c:numCache>
                <c:formatCode>#,##0</c:formatCode>
                <c:ptCount val="24"/>
                <c:pt idx="0">
                  <c:v>217.65512155129599</c:v>
                </c:pt>
                <c:pt idx="1">
                  <c:v>228.96611405763099</c:v>
                </c:pt>
                <c:pt idx="2">
                  <c:v>231.75082135642</c:v>
                </c:pt>
                <c:pt idx="3">
                  <c:v>197.54037565641801</c:v>
                </c:pt>
                <c:pt idx="4">
                  <c:v>215.15289645316099</c:v>
                </c:pt>
                <c:pt idx="5">
                  <c:v>225.50110995850301</c:v>
                </c:pt>
                <c:pt idx="6">
                  <c:v>227.824484600571</c:v>
                </c:pt>
                <c:pt idx="7">
                  <c:v>229.33217064899699</c:v>
                </c:pt>
                <c:pt idx="8">
                  <c:v>229.01793018497401</c:v>
                </c:pt>
                <c:pt idx="9">
                  <c:v>228.29584504155599</c:v>
                </c:pt>
                <c:pt idx="10">
                  <c:v>225.25038449092199</c:v>
                </c:pt>
                <c:pt idx="11">
                  <c:v>227.25617675434401</c:v>
                </c:pt>
                <c:pt idx="12">
                  <c:v>229.92220846423101</c:v>
                </c:pt>
                <c:pt idx="13">
                  <c:v>230.460429386974</c:v>
                </c:pt>
                <c:pt idx="14">
                  <c:v>229.79684598548999</c:v>
                </c:pt>
                <c:pt idx="15">
                  <c:v>229.213495060095</c:v>
                </c:pt>
                <c:pt idx="16">
                  <c:v>229.24190962349499</c:v>
                </c:pt>
                <c:pt idx="17">
                  <c:v>232.355901740723</c:v>
                </c:pt>
                <c:pt idx="18">
                  <c:v>235.764075692852</c:v>
                </c:pt>
                <c:pt idx="19">
                  <c:v>211.01260906325101</c:v>
                </c:pt>
                <c:pt idx="20">
                  <c:v>230.37351104124301</c:v>
                </c:pt>
                <c:pt idx="21">
                  <c:v>231.50009741913601</c:v>
                </c:pt>
                <c:pt idx="22">
                  <c:v>228.959427422842</c:v>
                </c:pt>
                <c:pt idx="23">
                  <c:v>203.81516072331101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26-4ED3-90B8-D268EC801704}"/>
            </c:ext>
          </c:extLst>
        </c:ser>
        <c:ser>
          <c:idx val="3"/>
          <c:order val="3"/>
          <c:tx>
            <c:strRef>
              <c:f>'9.8'!$E$3</c:f>
              <c:strCache>
                <c:ptCount val="1"/>
                <c:pt idx="0">
                  <c:v>PSE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'9.8'!$E$5:$E$28</c:f>
              <c:numCache>
                <c:formatCode>#,##0</c:formatCode>
                <c:ptCount val="24"/>
                <c:pt idx="0">
                  <c:v>378.31935581092802</c:v>
                </c:pt>
                <c:pt idx="1">
                  <c:v>378.23884289817801</c:v>
                </c:pt>
                <c:pt idx="2">
                  <c:v>380.294191636665</c:v>
                </c:pt>
                <c:pt idx="3">
                  <c:v>380.85842474556</c:v>
                </c:pt>
                <c:pt idx="4">
                  <c:v>380.49884804179101</c:v>
                </c:pt>
                <c:pt idx="5">
                  <c:v>377.84394132172702</c:v>
                </c:pt>
                <c:pt idx="6">
                  <c:v>393.97728557418498</c:v>
                </c:pt>
                <c:pt idx="7">
                  <c:v>403.42290771376599</c:v>
                </c:pt>
                <c:pt idx="8">
                  <c:v>387.51750873317599</c:v>
                </c:pt>
                <c:pt idx="9">
                  <c:v>384.29842087636501</c:v>
                </c:pt>
                <c:pt idx="10">
                  <c:v>386.51659672839298</c:v>
                </c:pt>
                <c:pt idx="11">
                  <c:v>387.79611693526101</c:v>
                </c:pt>
                <c:pt idx="12">
                  <c:v>383.875460613759</c:v>
                </c:pt>
                <c:pt idx="13">
                  <c:v>392.01731595154598</c:v>
                </c:pt>
                <c:pt idx="14">
                  <c:v>383.89918578319799</c:v>
                </c:pt>
                <c:pt idx="15">
                  <c:v>381.66374278522801</c:v>
                </c:pt>
                <c:pt idx="16">
                  <c:v>384.297229002422</c:v>
                </c:pt>
                <c:pt idx="17">
                  <c:v>399.273091397298</c:v>
                </c:pt>
                <c:pt idx="18">
                  <c:v>412.03901440252997</c:v>
                </c:pt>
                <c:pt idx="19">
                  <c:v>421.85592370943903</c:v>
                </c:pt>
                <c:pt idx="20">
                  <c:v>415.22550209042498</c:v>
                </c:pt>
                <c:pt idx="21">
                  <c:v>417.31934995282199</c:v>
                </c:pt>
                <c:pt idx="22">
                  <c:v>387.68390395543298</c:v>
                </c:pt>
                <c:pt idx="23">
                  <c:v>384.808663056103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26-4ED3-90B8-D268EC801704}"/>
            </c:ext>
          </c:extLst>
        </c:ser>
        <c:ser>
          <c:idx val="6"/>
          <c:order val="4"/>
          <c:tx>
            <c:strRef>
              <c:f>'9.8'!$I$3</c:f>
              <c:strCache>
                <c:ptCount val="1"/>
                <c:pt idx="0">
                  <c:v>VTE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'9.8'!$I$5:$I$28</c:f>
              <c:numCache>
                <c:formatCode>#,##0</c:formatCode>
                <c:ptCount val="24"/>
                <c:pt idx="0">
                  <c:v>25.206968176953001</c:v>
                </c:pt>
                <c:pt idx="1">
                  <c:v>28.420460460758498</c:v>
                </c:pt>
                <c:pt idx="2">
                  <c:v>25.5391949288456</c:v>
                </c:pt>
                <c:pt idx="3">
                  <c:v>24.129555760920301</c:v>
                </c:pt>
                <c:pt idx="4">
                  <c:v>27.702247599400199</c:v>
                </c:pt>
                <c:pt idx="5">
                  <c:v>35.322302361522802</c:v>
                </c:pt>
                <c:pt idx="6">
                  <c:v>31.196590146606699</c:v>
                </c:pt>
                <c:pt idx="7">
                  <c:v>28.237155424180699</c:v>
                </c:pt>
                <c:pt idx="8">
                  <c:v>16.658672690566998</c:v>
                </c:pt>
                <c:pt idx="9">
                  <c:v>11.3042921952895</c:v>
                </c:pt>
                <c:pt idx="10">
                  <c:v>11.2479217200222</c:v>
                </c:pt>
                <c:pt idx="11">
                  <c:v>9.6174156921361291</c:v>
                </c:pt>
                <c:pt idx="12">
                  <c:v>11.4175856935179</c:v>
                </c:pt>
                <c:pt idx="13">
                  <c:v>10.3538733441661</c:v>
                </c:pt>
                <c:pt idx="14">
                  <c:v>10.853814261382899</c:v>
                </c:pt>
                <c:pt idx="15">
                  <c:v>13.456645587479001</c:v>
                </c:pt>
                <c:pt idx="16">
                  <c:v>15.202270628370799</c:v>
                </c:pt>
                <c:pt idx="17">
                  <c:v>15.117643527491399</c:v>
                </c:pt>
                <c:pt idx="18">
                  <c:v>20.571609328855299</c:v>
                </c:pt>
                <c:pt idx="19">
                  <c:v>26.722676196588001</c:v>
                </c:pt>
                <c:pt idx="20">
                  <c:v>25.105494346981601</c:v>
                </c:pt>
                <c:pt idx="21">
                  <c:v>20.929164466802501</c:v>
                </c:pt>
                <c:pt idx="22">
                  <c:v>25.976961609082299</c:v>
                </c:pt>
                <c:pt idx="23">
                  <c:v>20.326298360242699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26-4ED3-90B8-D268EC801704}"/>
            </c:ext>
          </c:extLst>
        </c:ser>
        <c:ser>
          <c:idx val="7"/>
          <c:order val="5"/>
          <c:tx>
            <c:strRef>
              <c:f>'9.8'!$H$3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'9.8'!$H$5:$H$28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6.8790266389011299</c:v>
                </c:pt>
                <c:pt idx="6">
                  <c:v>17.9727844445108</c:v>
                </c:pt>
                <c:pt idx="7">
                  <c:v>87.281218475806995</c:v>
                </c:pt>
                <c:pt idx="8">
                  <c:v>262.24796683323399</c:v>
                </c:pt>
                <c:pt idx="9">
                  <c:v>457.56614625530898</c:v>
                </c:pt>
                <c:pt idx="10">
                  <c:v>700.29769251798905</c:v>
                </c:pt>
                <c:pt idx="11">
                  <c:v>867.88733626390797</c:v>
                </c:pt>
                <c:pt idx="12">
                  <c:v>875.11107933124094</c:v>
                </c:pt>
                <c:pt idx="13">
                  <c:v>806.40549029925501</c:v>
                </c:pt>
                <c:pt idx="14">
                  <c:v>715.99922573725996</c:v>
                </c:pt>
                <c:pt idx="15">
                  <c:v>556.59388244634795</c:v>
                </c:pt>
                <c:pt idx="16">
                  <c:v>401.221243187266</c:v>
                </c:pt>
                <c:pt idx="17">
                  <c:v>202.945551845978</c:v>
                </c:pt>
                <c:pt idx="18">
                  <c:v>66.926903164502804</c:v>
                </c:pt>
                <c:pt idx="19">
                  <c:v>22.565343221257098</c:v>
                </c:pt>
                <c:pt idx="20">
                  <c:v>6.5397788589399202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26-4ED3-90B8-D268EC801704}"/>
            </c:ext>
          </c:extLst>
        </c:ser>
        <c:ser>
          <c:idx val="4"/>
          <c:order val="6"/>
          <c:tx>
            <c:strRef>
              <c:f>'9.8'!$F$3</c:f>
              <c:strCache>
                <c:ptCount val="1"/>
                <c:pt idx="0">
                  <c:v>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'9.8'!$F$5:$F$28</c:f>
              <c:numCache>
                <c:formatCode>#,##0</c:formatCode>
                <c:ptCount val="24"/>
                <c:pt idx="0">
                  <c:v>255.968638485025</c:v>
                </c:pt>
                <c:pt idx="1">
                  <c:v>157.272866540405</c:v>
                </c:pt>
                <c:pt idx="2">
                  <c:v>152.309255424067</c:v>
                </c:pt>
                <c:pt idx="3">
                  <c:v>152.227814065427</c:v>
                </c:pt>
                <c:pt idx="4">
                  <c:v>151.85862884630899</c:v>
                </c:pt>
                <c:pt idx="5">
                  <c:v>145.476856502488</c:v>
                </c:pt>
                <c:pt idx="6">
                  <c:v>159.50161391121901</c:v>
                </c:pt>
                <c:pt idx="7">
                  <c:v>175.52519118579301</c:v>
                </c:pt>
                <c:pt idx="8">
                  <c:v>159.51047278376601</c:v>
                </c:pt>
                <c:pt idx="9">
                  <c:v>155.749091280431</c:v>
                </c:pt>
                <c:pt idx="10">
                  <c:v>188.541352117472</c:v>
                </c:pt>
                <c:pt idx="11">
                  <c:v>194.46450594789101</c:v>
                </c:pt>
                <c:pt idx="12">
                  <c:v>221.810146913523</c:v>
                </c:pt>
                <c:pt idx="13">
                  <c:v>163.52534288639799</c:v>
                </c:pt>
                <c:pt idx="14">
                  <c:v>164.351676855216</c:v>
                </c:pt>
                <c:pt idx="15">
                  <c:v>171.182993772852</c:v>
                </c:pt>
                <c:pt idx="16">
                  <c:v>166.68227000057001</c:v>
                </c:pt>
                <c:pt idx="17">
                  <c:v>180.53128526689099</c:v>
                </c:pt>
                <c:pt idx="18">
                  <c:v>258.908912787688</c:v>
                </c:pt>
                <c:pt idx="19">
                  <c:v>315.24507995283102</c:v>
                </c:pt>
                <c:pt idx="20">
                  <c:v>316.55991008166598</c:v>
                </c:pt>
                <c:pt idx="21">
                  <c:v>309.21298216304598</c:v>
                </c:pt>
                <c:pt idx="22">
                  <c:v>305.66462442332801</c:v>
                </c:pt>
                <c:pt idx="23">
                  <c:v>244.89008153177801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26-4ED3-90B8-D268EC801704}"/>
            </c:ext>
          </c:extLst>
        </c:ser>
        <c:ser>
          <c:idx val="5"/>
          <c:order val="7"/>
          <c:tx>
            <c:strRef>
              <c:f>'9.8'!$G$3</c:f>
              <c:strCache>
                <c:ptCount val="1"/>
                <c:pt idx="0">
                  <c:v>PVE</c:v>
                </c:pt>
              </c:strCache>
            </c:strRef>
          </c:tx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'9.8'!$G$5:$G$28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21.008907392242001</c:v>
                </c:pt>
                <c:pt idx="10">
                  <c:v>50.7367435277949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271.31987470464998</c:v>
                </c:pt>
                <c:pt idx="19">
                  <c:v>788.53848877088296</c:v>
                </c:pt>
                <c:pt idx="20">
                  <c:v>910.286837838015</c:v>
                </c:pt>
                <c:pt idx="21">
                  <c:v>698.61293993799598</c:v>
                </c:pt>
                <c:pt idx="22">
                  <c:v>652.52352070170002</c:v>
                </c:pt>
                <c:pt idx="23">
                  <c:v>8.4278709577689099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26-4ED3-90B8-D268EC801704}"/>
            </c:ext>
          </c:extLst>
        </c:ser>
        <c:ser>
          <c:idx val="10"/>
          <c:order val="10"/>
          <c:tx>
            <c:strRef>
              <c:f>'9.8'!$P$4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 w="25400">
              <a:noFill/>
            </a:ln>
          </c:spPr>
          <c:cat>
            <c:numRef>
              <c:f>'9.8'!$A$5:$A$28</c:f>
              <c:numCache>
                <c:formatCode>h:mm;@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'9.8'!$P$5:$P$28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39488"/>
        <c:axId val="171841024"/>
      </c:areaChart>
      <c:areaChart>
        <c:grouping val="stacked"/>
        <c:varyColors val="0"/>
        <c:ser>
          <c:idx val="8"/>
          <c:order val="8"/>
          <c:tx>
            <c:strRef>
              <c:f>'9.8'!$J$3</c:f>
              <c:strCache>
                <c:ptCount val="1"/>
                <c:pt idx="0">
                  <c:v>Přeshraniční saldo</c:v>
                </c:pt>
              </c:strCache>
            </c:strRef>
          </c:tx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'9.8'!$Q$5:$Q$28</c:f>
              <c:numCache>
                <c:formatCode>General</c:formatCode>
                <c:ptCount val="24"/>
                <c:pt idx="0">
                  <c:v>-2762.1252855718799</c:v>
                </c:pt>
                <c:pt idx="1">
                  <c:v>-2790.09239279761</c:v>
                </c:pt>
                <c:pt idx="2">
                  <c:v>-2566.1446633215301</c:v>
                </c:pt>
                <c:pt idx="3">
                  <c:v>-1927.2166557053599</c:v>
                </c:pt>
                <c:pt idx="4">
                  <c:v>-1936.30986453385</c:v>
                </c:pt>
                <c:pt idx="5">
                  <c:v>-1919.8587185803101</c:v>
                </c:pt>
                <c:pt idx="6">
                  <c:v>-2087.0888958247601</c:v>
                </c:pt>
                <c:pt idx="7">
                  <c:v>-2636.1466126180699</c:v>
                </c:pt>
                <c:pt idx="8">
                  <c:v>-2290.8259485246299</c:v>
                </c:pt>
                <c:pt idx="9">
                  <c:v>-1970.5047736071799</c:v>
                </c:pt>
                <c:pt idx="10">
                  <c:v>-1585.6969587502899</c:v>
                </c:pt>
                <c:pt idx="11">
                  <c:v>-1516.1784460062399</c:v>
                </c:pt>
                <c:pt idx="12">
                  <c:v>-1810.43508919961</c:v>
                </c:pt>
                <c:pt idx="13">
                  <c:v>-1845.0604568133101</c:v>
                </c:pt>
                <c:pt idx="14">
                  <c:v>-1855.1734740871</c:v>
                </c:pt>
                <c:pt idx="15">
                  <c:v>-1769.2750894288199</c:v>
                </c:pt>
                <c:pt idx="16">
                  <c:v>-1691.72950767833</c:v>
                </c:pt>
                <c:pt idx="17">
                  <c:v>-1795.1243583549001</c:v>
                </c:pt>
                <c:pt idx="18">
                  <c:v>-2004.9258308425301</c:v>
                </c:pt>
                <c:pt idx="19">
                  <c:v>-2312.6119368135701</c:v>
                </c:pt>
                <c:pt idx="20">
                  <c:v>-2370.8593673202599</c:v>
                </c:pt>
                <c:pt idx="21">
                  <c:v>-2425.9858662218799</c:v>
                </c:pt>
                <c:pt idx="22">
                  <c:v>-2484.48840479503</c:v>
                </c:pt>
                <c:pt idx="23">
                  <c:v>-2036.02939000382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26-4ED3-90B8-D268EC801704}"/>
            </c:ext>
          </c:extLst>
        </c:ser>
        <c:ser>
          <c:idx val="9"/>
          <c:order val="9"/>
          <c:tx>
            <c:strRef>
              <c:f>'9.8'!$K$3</c:f>
              <c:strCache>
                <c:ptCount val="1"/>
                <c:pt idx="0">
                  <c:v>Čerpání PVE</c:v>
                </c:pt>
              </c:strCache>
            </c:strRef>
          </c:tx>
          <c:spPr>
            <a:ln w="25400">
              <a:noFill/>
            </a:ln>
          </c:spPr>
          <c:cat>
            <c:numRef>
              <c:f>'9.8'!$A$5:$A$27</c:f>
              <c:numCache>
                <c:formatCode>h:mm;@</c:formatCode>
                <c:ptCount val="23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</c:numCache>
            </c:numRef>
          </c:cat>
          <c:val>
            <c:numRef>
              <c:f>'9.8'!$K$5:$K$28</c:f>
              <c:numCache>
                <c:formatCode>#,##0</c:formatCode>
                <c:ptCount val="24"/>
                <c:pt idx="0">
                  <c:v>0</c:v>
                </c:pt>
                <c:pt idx="1">
                  <c:v>-0.50175951389951801</c:v>
                </c:pt>
                <c:pt idx="2">
                  <c:v>-309.13606534717599</c:v>
                </c:pt>
                <c:pt idx="3">
                  <c:v>-923.13986792601304</c:v>
                </c:pt>
                <c:pt idx="4">
                  <c:v>-942.79436034657101</c:v>
                </c:pt>
                <c:pt idx="5">
                  <c:v>-933.84519603145895</c:v>
                </c:pt>
                <c:pt idx="6">
                  <c:v>-822.46637006352898</c:v>
                </c:pt>
                <c:pt idx="7">
                  <c:v>-44.210402019742801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26-4ED3-90B8-D268EC80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860736"/>
        <c:axId val="171842560"/>
      </c:areaChart>
      <c:catAx>
        <c:axId val="171839488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841024"/>
        <c:crosses val="autoZero"/>
        <c:auto val="1"/>
        <c:lblAlgn val="ctr"/>
        <c:lblOffset val="100"/>
        <c:noMultiLvlLbl val="0"/>
      </c:catAx>
      <c:valAx>
        <c:axId val="171841024"/>
        <c:scaling>
          <c:orientation val="minMax"/>
          <c:max val="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839488"/>
        <c:crosses val="autoZero"/>
        <c:crossBetween val="midCat"/>
        <c:majorUnit val="2000"/>
      </c:valAx>
      <c:valAx>
        <c:axId val="171842560"/>
        <c:scaling>
          <c:orientation val="minMax"/>
          <c:max val="10000"/>
          <c:min val="-2000"/>
        </c:scaling>
        <c:delete val="1"/>
        <c:axPos val="r"/>
        <c:numFmt formatCode="General" sourceLinked="1"/>
        <c:majorTickMark val="out"/>
        <c:minorTickMark val="none"/>
        <c:tickLblPos val="nextTo"/>
        <c:crossAx val="171860736"/>
        <c:crosses val="max"/>
        <c:crossBetween val="midCat"/>
      </c:valAx>
      <c:catAx>
        <c:axId val="171860736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71842560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976128718681"/>
          <c:y val="9.6692150705115387E-2"/>
          <c:w val="0.18508934110954534"/>
          <c:h val="0.74045791126521654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Struktura</a:t>
            </a:r>
            <a:r>
              <a:rPr lang="en-US" sz="1000"/>
              <a:t> paliv na výrobě elektřiny brutto</a:t>
            </a:r>
            <a:r>
              <a:rPr lang="cs-CZ" sz="1000"/>
              <a:t> </a:t>
            </a:r>
            <a:r>
              <a:rPr lang="en-US" sz="1000"/>
              <a:t>(GWh)</a:t>
            </a:r>
          </a:p>
        </c:rich>
      </c:tx>
      <c:layout>
        <c:manualLayout>
          <c:xMode val="edge"/>
          <c:yMode val="edge"/>
          <c:x val="0.2254506410256410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7.2147476410809486E-2"/>
          <c:w val="0.9188354838709677"/>
          <c:h val="0.663455985527582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606.70045600000003</c:v>
                </c:pt>
                <c:pt idx="2">
                  <c:v>0</c:v>
                </c:pt>
                <c:pt idx="3">
                  <c:v>0.41056399999999993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2.6424530000000002</c:v>
                </c:pt>
                <c:pt idx="2">
                  <c:v>0</c:v>
                </c:pt>
                <c:pt idx="3">
                  <c:v>634.27784700000029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308.88790500000005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5778.9352180000005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17.143922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1.9669159999999999</c:v>
                </c:pt>
                <c:pt idx="2">
                  <c:v>0</c:v>
                </c:pt>
                <c:pt idx="3">
                  <c:v>3.1940000000000002E-3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51.849993000000005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167.325716</c:v>
                </c:pt>
                <c:pt idx="2">
                  <c:v>183.92891</c:v>
                </c:pt>
                <c:pt idx="3">
                  <c:v>59.989387000000008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1.2999999999999999E-3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3.6666559999999997</c:v>
                </c:pt>
                <c:pt idx="2">
                  <c:v>0</c:v>
                </c:pt>
                <c:pt idx="3">
                  <c:v>1.7955170000000003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162.62073299999997</c:v>
                </c:pt>
                <c:pt idx="2">
                  <c:v>1242.1534179999999</c:v>
                </c:pt>
                <c:pt idx="3">
                  <c:v>136.00662399999985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7861.58115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974656"/>
        <c:axId val="171976192"/>
      </c:barChart>
      <c:catAx>
        <c:axId val="17197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1976192"/>
        <c:crosses val="autoZero"/>
        <c:auto val="1"/>
        <c:lblAlgn val="ctr"/>
        <c:lblOffset val="100"/>
        <c:noMultiLvlLbl val="0"/>
      </c:catAx>
      <c:valAx>
        <c:axId val="17197619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974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80801600177280708"/>
          <c:w val="0.99808461538461535"/>
          <c:h val="0.19198399822719289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Čára</a:t>
            </a:r>
            <a:r>
              <a:rPr lang="cs-CZ" sz="1000" baseline="0"/>
              <a:t> trvání zatížení brutto (MW)</a:t>
            </a:r>
            <a:endParaRPr lang="en-US" sz="1000"/>
          </a:p>
        </c:rich>
      </c:tx>
      <c:layout>
        <c:manualLayout>
          <c:xMode val="edge"/>
          <c:yMode val="edge"/>
          <c:x val="0.29919465811965812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7.9231175398229409E-2"/>
          <c:w val="0.83217266773692111"/>
          <c:h val="0.66111824127710905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810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16</c:v>
              </c:pt>
              <c:pt idx="2">
                <c:v>33</c:v>
              </c:pt>
              <c:pt idx="3">
                <c:v>49</c:v>
              </c:pt>
              <c:pt idx="4">
                <c:v>66</c:v>
              </c:pt>
              <c:pt idx="5">
                <c:v>82</c:v>
              </c:pt>
              <c:pt idx="6">
                <c:v>99</c:v>
              </c:pt>
              <c:pt idx="7">
                <c:v>115</c:v>
              </c:pt>
              <c:pt idx="8">
                <c:v>131</c:v>
              </c:pt>
              <c:pt idx="9">
                <c:v>148</c:v>
              </c:pt>
              <c:pt idx="10">
                <c:v>164</c:v>
              </c:pt>
              <c:pt idx="11">
                <c:v>181</c:v>
              </c:pt>
              <c:pt idx="12">
                <c:v>197</c:v>
              </c:pt>
              <c:pt idx="13">
                <c:v>213</c:v>
              </c:pt>
              <c:pt idx="14">
                <c:v>230</c:v>
              </c:pt>
              <c:pt idx="15">
                <c:v>246</c:v>
              </c:pt>
              <c:pt idx="16">
                <c:v>263</c:v>
              </c:pt>
              <c:pt idx="17">
                <c:v>279</c:v>
              </c:pt>
              <c:pt idx="18">
                <c:v>296</c:v>
              </c:pt>
              <c:pt idx="19">
                <c:v>312</c:v>
              </c:pt>
              <c:pt idx="20">
                <c:v>328</c:v>
              </c:pt>
              <c:pt idx="21">
                <c:v>345</c:v>
              </c:pt>
              <c:pt idx="22">
                <c:v>361</c:v>
              </c:pt>
              <c:pt idx="23">
                <c:v>378</c:v>
              </c:pt>
              <c:pt idx="24">
                <c:v>394</c:v>
              </c:pt>
              <c:pt idx="25">
                <c:v>410</c:v>
              </c:pt>
              <c:pt idx="26">
                <c:v>427</c:v>
              </c:pt>
              <c:pt idx="27">
                <c:v>443</c:v>
              </c:pt>
              <c:pt idx="28">
                <c:v>460</c:v>
              </c:pt>
              <c:pt idx="29">
                <c:v>476</c:v>
              </c:pt>
              <c:pt idx="30">
                <c:v>493</c:v>
              </c:pt>
              <c:pt idx="31">
                <c:v>509</c:v>
              </c:pt>
              <c:pt idx="32">
                <c:v>525</c:v>
              </c:pt>
              <c:pt idx="33">
                <c:v>542</c:v>
              </c:pt>
              <c:pt idx="34">
                <c:v>558</c:v>
              </c:pt>
              <c:pt idx="35">
                <c:v>575</c:v>
              </c:pt>
              <c:pt idx="36">
                <c:v>591</c:v>
              </c:pt>
              <c:pt idx="37">
                <c:v>607</c:v>
              </c:pt>
              <c:pt idx="38">
                <c:v>624</c:v>
              </c:pt>
              <c:pt idx="39">
                <c:v>640</c:v>
              </c:pt>
              <c:pt idx="40">
                <c:v>657</c:v>
              </c:pt>
              <c:pt idx="41">
                <c:v>673</c:v>
              </c:pt>
              <c:pt idx="42">
                <c:v>690</c:v>
              </c:pt>
              <c:pt idx="43">
                <c:v>706</c:v>
              </c:pt>
              <c:pt idx="44">
                <c:v>722</c:v>
              </c:pt>
              <c:pt idx="45">
                <c:v>739</c:v>
              </c:pt>
              <c:pt idx="46">
                <c:v>755</c:v>
              </c:pt>
              <c:pt idx="47">
                <c:v>772</c:v>
              </c:pt>
              <c:pt idx="48">
                <c:v>788</c:v>
              </c:pt>
              <c:pt idx="49">
                <c:v>804</c:v>
              </c:pt>
              <c:pt idx="50">
                <c:v>821</c:v>
              </c:pt>
              <c:pt idx="51">
                <c:v>837</c:v>
              </c:pt>
              <c:pt idx="52">
                <c:v>854</c:v>
              </c:pt>
              <c:pt idx="53">
                <c:v>870</c:v>
              </c:pt>
              <c:pt idx="54">
                <c:v>887</c:v>
              </c:pt>
              <c:pt idx="55">
                <c:v>903</c:v>
              </c:pt>
              <c:pt idx="56">
                <c:v>919</c:v>
              </c:pt>
              <c:pt idx="57">
                <c:v>936</c:v>
              </c:pt>
              <c:pt idx="58">
                <c:v>952</c:v>
              </c:pt>
              <c:pt idx="59">
                <c:v>969</c:v>
              </c:pt>
              <c:pt idx="60">
                <c:v>985</c:v>
              </c:pt>
              <c:pt idx="61">
                <c:v>1001</c:v>
              </c:pt>
              <c:pt idx="62">
                <c:v>1018</c:v>
              </c:pt>
              <c:pt idx="63">
                <c:v>1034</c:v>
              </c:pt>
              <c:pt idx="64">
                <c:v>1051</c:v>
              </c:pt>
              <c:pt idx="65">
                <c:v>1067</c:v>
              </c:pt>
              <c:pt idx="66">
                <c:v>1084</c:v>
              </c:pt>
              <c:pt idx="67">
                <c:v>1100</c:v>
              </c:pt>
              <c:pt idx="68">
                <c:v>1116</c:v>
              </c:pt>
              <c:pt idx="69">
                <c:v>1133</c:v>
              </c:pt>
              <c:pt idx="70">
                <c:v>1149</c:v>
              </c:pt>
              <c:pt idx="71">
                <c:v>1166</c:v>
              </c:pt>
              <c:pt idx="72">
                <c:v>1182</c:v>
              </c:pt>
              <c:pt idx="73">
                <c:v>1198</c:v>
              </c:pt>
              <c:pt idx="74">
                <c:v>1215</c:v>
              </c:pt>
              <c:pt idx="75">
                <c:v>1231</c:v>
              </c:pt>
              <c:pt idx="76">
                <c:v>1248</c:v>
              </c:pt>
              <c:pt idx="77">
                <c:v>1264</c:v>
              </c:pt>
              <c:pt idx="78">
                <c:v>1281</c:v>
              </c:pt>
              <c:pt idx="79">
                <c:v>1297</c:v>
              </c:pt>
              <c:pt idx="80">
                <c:v>1313</c:v>
              </c:pt>
              <c:pt idx="81">
                <c:v>1330</c:v>
              </c:pt>
              <c:pt idx="82">
                <c:v>1346</c:v>
              </c:pt>
              <c:pt idx="83">
                <c:v>1363</c:v>
              </c:pt>
              <c:pt idx="84">
                <c:v>1379</c:v>
              </c:pt>
              <c:pt idx="85">
                <c:v>1395</c:v>
              </c:pt>
              <c:pt idx="86">
                <c:v>1412</c:v>
              </c:pt>
              <c:pt idx="87">
                <c:v>1428</c:v>
              </c:pt>
              <c:pt idx="88">
                <c:v>1445</c:v>
              </c:pt>
              <c:pt idx="89">
                <c:v>1461</c:v>
              </c:pt>
              <c:pt idx="90">
                <c:v>1478</c:v>
              </c:pt>
              <c:pt idx="91">
                <c:v>1494</c:v>
              </c:pt>
              <c:pt idx="92">
                <c:v>1510</c:v>
              </c:pt>
              <c:pt idx="93">
                <c:v>1527</c:v>
              </c:pt>
              <c:pt idx="94">
                <c:v>1543</c:v>
              </c:pt>
              <c:pt idx="95">
                <c:v>1560</c:v>
              </c:pt>
              <c:pt idx="96">
                <c:v>1576</c:v>
              </c:pt>
              <c:pt idx="97">
                <c:v>1592</c:v>
              </c:pt>
              <c:pt idx="98">
                <c:v>1609</c:v>
              </c:pt>
              <c:pt idx="99">
                <c:v>1625</c:v>
              </c:pt>
              <c:pt idx="100">
                <c:v>1642</c:v>
              </c:pt>
              <c:pt idx="101">
                <c:v>1658</c:v>
              </c:pt>
              <c:pt idx="102">
                <c:v>1675</c:v>
              </c:pt>
              <c:pt idx="103">
                <c:v>1691</c:v>
              </c:pt>
              <c:pt idx="104">
                <c:v>1707</c:v>
              </c:pt>
              <c:pt idx="105">
                <c:v>1724</c:v>
              </c:pt>
              <c:pt idx="106">
                <c:v>1740</c:v>
              </c:pt>
              <c:pt idx="107">
                <c:v>1757</c:v>
              </c:pt>
              <c:pt idx="108">
                <c:v>1773</c:v>
              </c:pt>
              <c:pt idx="109">
                <c:v>1790</c:v>
              </c:pt>
              <c:pt idx="110">
                <c:v>1806</c:v>
              </c:pt>
              <c:pt idx="111">
                <c:v>1822</c:v>
              </c:pt>
              <c:pt idx="112">
                <c:v>1839</c:v>
              </c:pt>
              <c:pt idx="113">
                <c:v>1855</c:v>
              </c:pt>
              <c:pt idx="114">
                <c:v>1872</c:v>
              </c:pt>
              <c:pt idx="115">
                <c:v>1888</c:v>
              </c:pt>
              <c:pt idx="116">
                <c:v>1904</c:v>
              </c:pt>
              <c:pt idx="117">
                <c:v>1921</c:v>
              </c:pt>
              <c:pt idx="118">
                <c:v>1937</c:v>
              </c:pt>
              <c:pt idx="119">
                <c:v>1954</c:v>
              </c:pt>
              <c:pt idx="120">
                <c:v>1970</c:v>
              </c:pt>
              <c:pt idx="121">
                <c:v>1987</c:v>
              </c:pt>
              <c:pt idx="122">
                <c:v>2003</c:v>
              </c:pt>
              <c:pt idx="123">
                <c:v>2019</c:v>
              </c:pt>
              <c:pt idx="124">
                <c:v>2036</c:v>
              </c:pt>
              <c:pt idx="125">
                <c:v>2052</c:v>
              </c:pt>
              <c:pt idx="126">
                <c:v>2069</c:v>
              </c:pt>
              <c:pt idx="127">
                <c:v>2085</c:v>
              </c:pt>
              <c:pt idx="128">
                <c:v>2101</c:v>
              </c:pt>
              <c:pt idx="129">
                <c:v>2118</c:v>
              </c:pt>
              <c:pt idx="130">
                <c:v>2134</c:v>
              </c:pt>
              <c:pt idx="131">
                <c:v>2151</c:v>
              </c:pt>
              <c:pt idx="132">
                <c:v>2167</c:v>
              </c:pt>
              <c:pt idx="133">
                <c:v>2184</c:v>
              </c:pt>
              <c:pt idx="134">
                <c:v>2200</c:v>
              </c:pt>
              <c:pt idx="135">
                <c:v>2216</c:v>
              </c:pt>
              <c:pt idx="136">
                <c:v>2233</c:v>
              </c:pt>
              <c:pt idx="137">
                <c:v>2249</c:v>
              </c:pt>
              <c:pt idx="138">
                <c:v>2266</c:v>
              </c:pt>
              <c:pt idx="139">
                <c:v>2282</c:v>
              </c:pt>
              <c:pt idx="140">
                <c:v>2298</c:v>
              </c:pt>
              <c:pt idx="141">
                <c:v>2315</c:v>
              </c:pt>
              <c:pt idx="142">
                <c:v>2331</c:v>
              </c:pt>
              <c:pt idx="143">
                <c:v>2348</c:v>
              </c:pt>
              <c:pt idx="144">
                <c:v>2364</c:v>
              </c:pt>
              <c:pt idx="145">
                <c:v>2381</c:v>
              </c:pt>
              <c:pt idx="146">
                <c:v>2397</c:v>
              </c:pt>
              <c:pt idx="147">
                <c:v>2413</c:v>
              </c:pt>
              <c:pt idx="148">
                <c:v>2430</c:v>
              </c:pt>
              <c:pt idx="149">
                <c:v>2446</c:v>
              </c:pt>
              <c:pt idx="150">
                <c:v>2463</c:v>
              </c:pt>
              <c:pt idx="151">
                <c:v>2479</c:v>
              </c:pt>
              <c:pt idx="152">
                <c:v>2495</c:v>
              </c:pt>
              <c:pt idx="153">
                <c:v>2512</c:v>
              </c:pt>
              <c:pt idx="154">
                <c:v>2528</c:v>
              </c:pt>
              <c:pt idx="155">
                <c:v>2545</c:v>
              </c:pt>
              <c:pt idx="156">
                <c:v>2561</c:v>
              </c:pt>
              <c:pt idx="157">
                <c:v>2578</c:v>
              </c:pt>
              <c:pt idx="158">
                <c:v>2594</c:v>
              </c:pt>
              <c:pt idx="159">
                <c:v>2610</c:v>
              </c:pt>
              <c:pt idx="160">
                <c:v>2627</c:v>
              </c:pt>
              <c:pt idx="161">
                <c:v>2643</c:v>
              </c:pt>
              <c:pt idx="162">
                <c:v>2660</c:v>
              </c:pt>
              <c:pt idx="163">
                <c:v>2676</c:v>
              </c:pt>
              <c:pt idx="164">
                <c:v>2692</c:v>
              </c:pt>
              <c:pt idx="165">
                <c:v>2709</c:v>
              </c:pt>
              <c:pt idx="166">
                <c:v>2725</c:v>
              </c:pt>
              <c:pt idx="167">
                <c:v>2742</c:v>
              </c:pt>
              <c:pt idx="168">
                <c:v>2758</c:v>
              </c:pt>
              <c:pt idx="169">
                <c:v>2775</c:v>
              </c:pt>
              <c:pt idx="170">
                <c:v>2791</c:v>
              </c:pt>
              <c:pt idx="171">
                <c:v>2807</c:v>
              </c:pt>
              <c:pt idx="172">
                <c:v>2824</c:v>
              </c:pt>
              <c:pt idx="173">
                <c:v>2840</c:v>
              </c:pt>
              <c:pt idx="174">
                <c:v>2857</c:v>
              </c:pt>
              <c:pt idx="175">
                <c:v>2873</c:v>
              </c:pt>
              <c:pt idx="176">
                <c:v>2889</c:v>
              </c:pt>
              <c:pt idx="177">
                <c:v>2906</c:v>
              </c:pt>
              <c:pt idx="178">
                <c:v>2922</c:v>
              </c:pt>
              <c:pt idx="179">
                <c:v>2939</c:v>
              </c:pt>
              <c:pt idx="180">
                <c:v>2955</c:v>
              </c:pt>
              <c:pt idx="181">
                <c:v>2972</c:v>
              </c:pt>
              <c:pt idx="182">
                <c:v>2988</c:v>
              </c:pt>
              <c:pt idx="183">
                <c:v>3004</c:v>
              </c:pt>
              <c:pt idx="184">
                <c:v>3021</c:v>
              </c:pt>
              <c:pt idx="185">
                <c:v>3037</c:v>
              </c:pt>
              <c:pt idx="186">
                <c:v>3054</c:v>
              </c:pt>
              <c:pt idx="187">
                <c:v>3070</c:v>
              </c:pt>
              <c:pt idx="188">
                <c:v>3086</c:v>
              </c:pt>
              <c:pt idx="189">
                <c:v>3103</c:v>
              </c:pt>
              <c:pt idx="190">
                <c:v>3119</c:v>
              </c:pt>
              <c:pt idx="191">
                <c:v>3136</c:v>
              </c:pt>
              <c:pt idx="192">
                <c:v>3152</c:v>
              </c:pt>
              <c:pt idx="193">
                <c:v>3169</c:v>
              </c:pt>
              <c:pt idx="194">
                <c:v>3185</c:v>
              </c:pt>
              <c:pt idx="195">
                <c:v>3201</c:v>
              </c:pt>
              <c:pt idx="196">
                <c:v>3218</c:v>
              </c:pt>
              <c:pt idx="197">
                <c:v>3234</c:v>
              </c:pt>
              <c:pt idx="198">
                <c:v>3251</c:v>
              </c:pt>
              <c:pt idx="199">
                <c:v>3267</c:v>
              </c:pt>
              <c:pt idx="200">
                <c:v>3284</c:v>
              </c:pt>
              <c:pt idx="201">
                <c:v>3300</c:v>
              </c:pt>
              <c:pt idx="202">
                <c:v>3316</c:v>
              </c:pt>
              <c:pt idx="203">
                <c:v>3333</c:v>
              </c:pt>
              <c:pt idx="204">
                <c:v>3349</c:v>
              </c:pt>
              <c:pt idx="205">
                <c:v>3366</c:v>
              </c:pt>
              <c:pt idx="206">
                <c:v>3382</c:v>
              </c:pt>
              <c:pt idx="207">
                <c:v>3398</c:v>
              </c:pt>
              <c:pt idx="208">
                <c:v>3415</c:v>
              </c:pt>
              <c:pt idx="209">
                <c:v>3431</c:v>
              </c:pt>
              <c:pt idx="210">
                <c:v>3448</c:v>
              </c:pt>
              <c:pt idx="211">
                <c:v>3464</c:v>
              </c:pt>
              <c:pt idx="212">
                <c:v>3481</c:v>
              </c:pt>
              <c:pt idx="213">
                <c:v>3497</c:v>
              </c:pt>
              <c:pt idx="214">
                <c:v>3513</c:v>
              </c:pt>
              <c:pt idx="215">
                <c:v>3530</c:v>
              </c:pt>
              <c:pt idx="216">
                <c:v>3546</c:v>
              </c:pt>
              <c:pt idx="217">
                <c:v>3563</c:v>
              </c:pt>
              <c:pt idx="218">
                <c:v>3579</c:v>
              </c:pt>
              <c:pt idx="219">
                <c:v>3595</c:v>
              </c:pt>
              <c:pt idx="220">
                <c:v>3612</c:v>
              </c:pt>
              <c:pt idx="221">
                <c:v>3628</c:v>
              </c:pt>
              <c:pt idx="222">
                <c:v>3645</c:v>
              </c:pt>
              <c:pt idx="223">
                <c:v>3661</c:v>
              </c:pt>
              <c:pt idx="224">
                <c:v>3678</c:v>
              </c:pt>
              <c:pt idx="225">
                <c:v>3694</c:v>
              </c:pt>
              <c:pt idx="226">
                <c:v>3710</c:v>
              </c:pt>
              <c:pt idx="227">
                <c:v>3727</c:v>
              </c:pt>
              <c:pt idx="228">
                <c:v>3743</c:v>
              </c:pt>
              <c:pt idx="229">
                <c:v>3760</c:v>
              </c:pt>
              <c:pt idx="230">
                <c:v>3776</c:v>
              </c:pt>
              <c:pt idx="231">
                <c:v>3792</c:v>
              </c:pt>
              <c:pt idx="232">
                <c:v>3809</c:v>
              </c:pt>
              <c:pt idx="233">
                <c:v>3825</c:v>
              </c:pt>
              <c:pt idx="234">
                <c:v>3842</c:v>
              </c:pt>
              <c:pt idx="235">
                <c:v>3858</c:v>
              </c:pt>
              <c:pt idx="236">
                <c:v>3875</c:v>
              </c:pt>
              <c:pt idx="237">
                <c:v>3891</c:v>
              </c:pt>
              <c:pt idx="238">
                <c:v>3907</c:v>
              </c:pt>
              <c:pt idx="239">
                <c:v>3924</c:v>
              </c:pt>
              <c:pt idx="240">
                <c:v>3940</c:v>
              </c:pt>
              <c:pt idx="241">
                <c:v>3957</c:v>
              </c:pt>
              <c:pt idx="242">
                <c:v>3973</c:v>
              </c:pt>
              <c:pt idx="243">
                <c:v>3989</c:v>
              </c:pt>
              <c:pt idx="244">
                <c:v>4006</c:v>
              </c:pt>
              <c:pt idx="245">
                <c:v>4022</c:v>
              </c:pt>
              <c:pt idx="246">
                <c:v>4039</c:v>
              </c:pt>
              <c:pt idx="247">
                <c:v>4055</c:v>
              </c:pt>
              <c:pt idx="248">
                <c:v>4072</c:v>
              </c:pt>
              <c:pt idx="249">
                <c:v>4088</c:v>
              </c:pt>
              <c:pt idx="250">
                <c:v>4104</c:v>
              </c:pt>
              <c:pt idx="251">
                <c:v>4121</c:v>
              </c:pt>
              <c:pt idx="252">
                <c:v>4137</c:v>
              </c:pt>
              <c:pt idx="253">
                <c:v>4154</c:v>
              </c:pt>
              <c:pt idx="254">
                <c:v>4170</c:v>
              </c:pt>
              <c:pt idx="255">
                <c:v>4186</c:v>
              </c:pt>
              <c:pt idx="256">
                <c:v>4203</c:v>
              </c:pt>
              <c:pt idx="257">
                <c:v>4219</c:v>
              </c:pt>
              <c:pt idx="258">
                <c:v>4236</c:v>
              </c:pt>
              <c:pt idx="259">
                <c:v>4252</c:v>
              </c:pt>
              <c:pt idx="260">
                <c:v>4269</c:v>
              </c:pt>
              <c:pt idx="261">
                <c:v>4285</c:v>
              </c:pt>
              <c:pt idx="262">
                <c:v>4301</c:v>
              </c:pt>
              <c:pt idx="263">
                <c:v>4318</c:v>
              </c:pt>
              <c:pt idx="264">
                <c:v>4334</c:v>
              </c:pt>
              <c:pt idx="265">
                <c:v>4351</c:v>
              </c:pt>
              <c:pt idx="266">
                <c:v>4367</c:v>
              </c:pt>
              <c:pt idx="267">
                <c:v>4383</c:v>
              </c:pt>
              <c:pt idx="268">
                <c:v>4400</c:v>
              </c:pt>
              <c:pt idx="269">
                <c:v>4416</c:v>
              </c:pt>
              <c:pt idx="270">
                <c:v>4433</c:v>
              </c:pt>
              <c:pt idx="271">
                <c:v>4449</c:v>
              </c:pt>
              <c:pt idx="272">
                <c:v>4466</c:v>
              </c:pt>
              <c:pt idx="273">
                <c:v>4482</c:v>
              </c:pt>
              <c:pt idx="274">
                <c:v>4498</c:v>
              </c:pt>
              <c:pt idx="275">
                <c:v>4515</c:v>
              </c:pt>
              <c:pt idx="276">
                <c:v>4531</c:v>
              </c:pt>
              <c:pt idx="277">
                <c:v>4548</c:v>
              </c:pt>
              <c:pt idx="278">
                <c:v>4564</c:v>
              </c:pt>
              <c:pt idx="279">
                <c:v>4580</c:v>
              </c:pt>
              <c:pt idx="280">
                <c:v>4597</c:v>
              </c:pt>
              <c:pt idx="281">
                <c:v>4613</c:v>
              </c:pt>
              <c:pt idx="282">
                <c:v>4630</c:v>
              </c:pt>
              <c:pt idx="283">
                <c:v>4646</c:v>
              </c:pt>
              <c:pt idx="284">
                <c:v>4663</c:v>
              </c:pt>
              <c:pt idx="285">
                <c:v>4679</c:v>
              </c:pt>
              <c:pt idx="286">
                <c:v>4695</c:v>
              </c:pt>
              <c:pt idx="287">
                <c:v>4712</c:v>
              </c:pt>
              <c:pt idx="288">
                <c:v>4728</c:v>
              </c:pt>
              <c:pt idx="289">
                <c:v>4745</c:v>
              </c:pt>
              <c:pt idx="290">
                <c:v>4761</c:v>
              </c:pt>
              <c:pt idx="291">
                <c:v>4777</c:v>
              </c:pt>
              <c:pt idx="292">
                <c:v>4794</c:v>
              </c:pt>
              <c:pt idx="293">
                <c:v>4810</c:v>
              </c:pt>
              <c:pt idx="294">
                <c:v>4827</c:v>
              </c:pt>
              <c:pt idx="295">
                <c:v>4843</c:v>
              </c:pt>
              <c:pt idx="296">
                <c:v>4860</c:v>
              </c:pt>
              <c:pt idx="297">
                <c:v>4876</c:v>
              </c:pt>
              <c:pt idx="298">
                <c:v>4892</c:v>
              </c:pt>
              <c:pt idx="299">
                <c:v>4909</c:v>
              </c:pt>
              <c:pt idx="300">
                <c:v>4925</c:v>
              </c:pt>
              <c:pt idx="301">
                <c:v>4942</c:v>
              </c:pt>
              <c:pt idx="302">
                <c:v>4958</c:v>
              </c:pt>
              <c:pt idx="303">
                <c:v>4975</c:v>
              </c:pt>
              <c:pt idx="304">
                <c:v>4991</c:v>
              </c:pt>
              <c:pt idx="305">
                <c:v>5007</c:v>
              </c:pt>
              <c:pt idx="306">
                <c:v>5024</c:v>
              </c:pt>
              <c:pt idx="307">
                <c:v>5040</c:v>
              </c:pt>
              <c:pt idx="308">
                <c:v>5057</c:v>
              </c:pt>
              <c:pt idx="309">
                <c:v>5073</c:v>
              </c:pt>
              <c:pt idx="310">
                <c:v>5089</c:v>
              </c:pt>
              <c:pt idx="311">
                <c:v>5106</c:v>
              </c:pt>
              <c:pt idx="312">
                <c:v>5122</c:v>
              </c:pt>
              <c:pt idx="313">
                <c:v>5139</c:v>
              </c:pt>
              <c:pt idx="314">
                <c:v>5155</c:v>
              </c:pt>
              <c:pt idx="315">
                <c:v>5172</c:v>
              </c:pt>
              <c:pt idx="316">
                <c:v>5188</c:v>
              </c:pt>
              <c:pt idx="317">
                <c:v>5204</c:v>
              </c:pt>
              <c:pt idx="318">
                <c:v>5221</c:v>
              </c:pt>
              <c:pt idx="319">
                <c:v>5237</c:v>
              </c:pt>
              <c:pt idx="320">
                <c:v>5254</c:v>
              </c:pt>
              <c:pt idx="321">
                <c:v>5270</c:v>
              </c:pt>
              <c:pt idx="322">
                <c:v>5286</c:v>
              </c:pt>
              <c:pt idx="323">
                <c:v>5303</c:v>
              </c:pt>
              <c:pt idx="324">
                <c:v>5319</c:v>
              </c:pt>
              <c:pt idx="325">
                <c:v>5336</c:v>
              </c:pt>
              <c:pt idx="326">
                <c:v>5352</c:v>
              </c:pt>
              <c:pt idx="327">
                <c:v>5369</c:v>
              </c:pt>
              <c:pt idx="328">
                <c:v>5385</c:v>
              </c:pt>
              <c:pt idx="329">
                <c:v>5401</c:v>
              </c:pt>
              <c:pt idx="330">
                <c:v>5418</c:v>
              </c:pt>
              <c:pt idx="331">
                <c:v>5434</c:v>
              </c:pt>
              <c:pt idx="332">
                <c:v>5451</c:v>
              </c:pt>
              <c:pt idx="333">
                <c:v>5467</c:v>
              </c:pt>
              <c:pt idx="334">
                <c:v>5483</c:v>
              </c:pt>
              <c:pt idx="335">
                <c:v>5500</c:v>
              </c:pt>
              <c:pt idx="336">
                <c:v>5516</c:v>
              </c:pt>
              <c:pt idx="337">
                <c:v>5533</c:v>
              </c:pt>
              <c:pt idx="338">
                <c:v>5549</c:v>
              </c:pt>
              <c:pt idx="339">
                <c:v>5566</c:v>
              </c:pt>
              <c:pt idx="340">
                <c:v>5582</c:v>
              </c:pt>
              <c:pt idx="341">
                <c:v>5598</c:v>
              </c:pt>
              <c:pt idx="342">
                <c:v>5615</c:v>
              </c:pt>
              <c:pt idx="343">
                <c:v>5631</c:v>
              </c:pt>
              <c:pt idx="344">
                <c:v>5648</c:v>
              </c:pt>
              <c:pt idx="345">
                <c:v>5664</c:v>
              </c:pt>
              <c:pt idx="346">
                <c:v>5680</c:v>
              </c:pt>
              <c:pt idx="347">
                <c:v>5697</c:v>
              </c:pt>
              <c:pt idx="348">
                <c:v>5713</c:v>
              </c:pt>
              <c:pt idx="349">
                <c:v>5730</c:v>
              </c:pt>
              <c:pt idx="350">
                <c:v>5746</c:v>
              </c:pt>
              <c:pt idx="351">
                <c:v>5763</c:v>
              </c:pt>
              <c:pt idx="352">
                <c:v>5779</c:v>
              </c:pt>
              <c:pt idx="353">
                <c:v>5795</c:v>
              </c:pt>
              <c:pt idx="354">
                <c:v>5812</c:v>
              </c:pt>
              <c:pt idx="355">
                <c:v>5828</c:v>
              </c:pt>
              <c:pt idx="356">
                <c:v>5845</c:v>
              </c:pt>
              <c:pt idx="357">
                <c:v>5861</c:v>
              </c:pt>
              <c:pt idx="358">
                <c:v>5877</c:v>
              </c:pt>
              <c:pt idx="359">
                <c:v>5894</c:v>
              </c:pt>
              <c:pt idx="360">
                <c:v>5910</c:v>
              </c:pt>
              <c:pt idx="361">
                <c:v>5927</c:v>
              </c:pt>
              <c:pt idx="362">
                <c:v>5943</c:v>
              </c:pt>
              <c:pt idx="363">
                <c:v>5960</c:v>
              </c:pt>
              <c:pt idx="364">
                <c:v>5976</c:v>
              </c:pt>
              <c:pt idx="365">
                <c:v>5992</c:v>
              </c:pt>
              <c:pt idx="366">
                <c:v>6009</c:v>
              </c:pt>
              <c:pt idx="367">
                <c:v>6025</c:v>
              </c:pt>
              <c:pt idx="368">
                <c:v>6042</c:v>
              </c:pt>
              <c:pt idx="369">
                <c:v>6058</c:v>
              </c:pt>
              <c:pt idx="370">
                <c:v>6074</c:v>
              </c:pt>
              <c:pt idx="371">
                <c:v>6091</c:v>
              </c:pt>
              <c:pt idx="372">
                <c:v>6107</c:v>
              </c:pt>
              <c:pt idx="373">
                <c:v>6124</c:v>
              </c:pt>
              <c:pt idx="374">
                <c:v>6140</c:v>
              </c:pt>
              <c:pt idx="375">
                <c:v>6157</c:v>
              </c:pt>
              <c:pt idx="376">
                <c:v>6173</c:v>
              </c:pt>
              <c:pt idx="377">
                <c:v>6189</c:v>
              </c:pt>
              <c:pt idx="378">
                <c:v>6206</c:v>
              </c:pt>
              <c:pt idx="379">
                <c:v>6222</c:v>
              </c:pt>
              <c:pt idx="380">
                <c:v>6239</c:v>
              </c:pt>
              <c:pt idx="381">
                <c:v>6255</c:v>
              </c:pt>
              <c:pt idx="382">
                <c:v>6271</c:v>
              </c:pt>
              <c:pt idx="383">
                <c:v>6288</c:v>
              </c:pt>
              <c:pt idx="384">
                <c:v>6304</c:v>
              </c:pt>
              <c:pt idx="385">
                <c:v>6321</c:v>
              </c:pt>
              <c:pt idx="386">
                <c:v>6337</c:v>
              </c:pt>
              <c:pt idx="387">
                <c:v>6354</c:v>
              </c:pt>
              <c:pt idx="388">
                <c:v>6370</c:v>
              </c:pt>
              <c:pt idx="389">
                <c:v>6386</c:v>
              </c:pt>
              <c:pt idx="390">
                <c:v>6403</c:v>
              </c:pt>
              <c:pt idx="391">
                <c:v>6419</c:v>
              </c:pt>
              <c:pt idx="392">
                <c:v>6436</c:v>
              </c:pt>
              <c:pt idx="393">
                <c:v>6452</c:v>
              </c:pt>
              <c:pt idx="394">
                <c:v>6468</c:v>
              </c:pt>
              <c:pt idx="395">
                <c:v>6485</c:v>
              </c:pt>
              <c:pt idx="396">
                <c:v>6501</c:v>
              </c:pt>
              <c:pt idx="397">
                <c:v>6518</c:v>
              </c:pt>
              <c:pt idx="398">
                <c:v>6534</c:v>
              </c:pt>
              <c:pt idx="399">
                <c:v>6551</c:v>
              </c:pt>
              <c:pt idx="400">
                <c:v>6567</c:v>
              </c:pt>
            </c:numLit>
          </c:xVal>
          <c:yVal>
            <c:numLit>
              <c:formatCode>General</c:formatCode>
              <c:ptCount val="401"/>
              <c:pt idx="0">
                <c:v>11649.2674123661</c:v>
              </c:pt>
              <c:pt idx="1">
                <c:v>11272.548473672299</c:v>
              </c:pt>
              <c:pt idx="2">
                <c:v>11195.9657576064</c:v>
              </c:pt>
              <c:pt idx="3">
                <c:v>11130.674655029199</c:v>
              </c:pt>
              <c:pt idx="4">
                <c:v>11095.4041846416</c:v>
              </c:pt>
              <c:pt idx="5">
                <c:v>11051.899742023301</c:v>
              </c:pt>
              <c:pt idx="6">
                <c:v>11007.160833567301</c:v>
              </c:pt>
              <c:pt idx="7">
                <c:v>10971.7608949606</c:v>
              </c:pt>
              <c:pt idx="8">
                <c:v>10933.425484051901</c:v>
              </c:pt>
              <c:pt idx="9">
                <c:v>10890.914693787099</c:v>
              </c:pt>
              <c:pt idx="10">
                <c:v>10857.4805362684</c:v>
              </c:pt>
              <c:pt idx="11">
                <c:v>10817.3574129341</c:v>
              </c:pt>
              <c:pt idx="12">
                <c:v>10782.2552420805</c:v>
              </c:pt>
              <c:pt idx="13">
                <c:v>10741.715444993901</c:v>
              </c:pt>
              <c:pt idx="14">
                <c:v>10705.146650269</c:v>
              </c:pt>
              <c:pt idx="15">
                <c:v>10669.181901656901</c:v>
              </c:pt>
              <c:pt idx="16">
                <c:v>10625.353977598899</c:v>
              </c:pt>
              <c:pt idx="17">
                <c:v>10595.216364998199</c:v>
              </c:pt>
              <c:pt idx="18">
                <c:v>10550.3050387117</c:v>
              </c:pt>
              <c:pt idx="19">
                <c:v>10519.283872415899</c:v>
              </c:pt>
              <c:pt idx="20">
                <c:v>10501.0480634492</c:v>
              </c:pt>
              <c:pt idx="21">
                <c:v>10469.510401579801</c:v>
              </c:pt>
              <c:pt idx="22">
                <c:v>10453.7975782674</c:v>
              </c:pt>
              <c:pt idx="23">
                <c:v>10426.132044394401</c:v>
              </c:pt>
              <c:pt idx="24">
                <c:v>10397.370461628399</c:v>
              </c:pt>
              <c:pt idx="25">
                <c:v>10374.0049617814</c:v>
              </c:pt>
              <c:pt idx="26">
                <c:v>10343.156146822301</c:v>
              </c:pt>
              <c:pt idx="27">
                <c:v>10312.6966471737</c:v>
              </c:pt>
              <c:pt idx="28">
                <c:v>10286.118561678701</c:v>
              </c:pt>
              <c:pt idx="29">
                <c:v>10255.642130090901</c:v>
              </c:pt>
              <c:pt idx="30">
                <c:v>10227.413110610099</c:v>
              </c:pt>
              <c:pt idx="31">
                <c:v>10200.7645592217</c:v>
              </c:pt>
              <c:pt idx="32">
                <c:v>10182.743668785901</c:v>
              </c:pt>
              <c:pt idx="33">
                <c:v>10158.193393121601</c:v>
              </c:pt>
              <c:pt idx="34">
                <c:v>10137.0396594754</c:v>
              </c:pt>
              <c:pt idx="35">
                <c:v>10104.5369519947</c:v>
              </c:pt>
              <c:pt idx="36">
                <c:v>10078.0583606788</c:v>
              </c:pt>
              <c:pt idx="37">
                <c:v>10049.376955150199</c:v>
              </c:pt>
              <c:pt idx="38">
                <c:v>10011.6259193228</c:v>
              </c:pt>
              <c:pt idx="39">
                <c:v>9969.7128139890192</c:v>
              </c:pt>
              <c:pt idx="40">
                <c:v>9937.4352419837505</c:v>
              </c:pt>
              <c:pt idx="41">
                <c:v>9897.8407574217108</c:v>
              </c:pt>
              <c:pt idx="42">
                <c:v>9843.2300483574709</c:v>
              </c:pt>
              <c:pt idx="43">
                <c:v>9777.2137287953592</c:v>
              </c:pt>
              <c:pt idx="44">
                <c:v>9745.6523711426307</c:v>
              </c:pt>
              <c:pt idx="45">
                <c:v>9708.4722123816991</c:v>
              </c:pt>
              <c:pt idx="46">
                <c:v>9682.9707339016604</c:v>
              </c:pt>
              <c:pt idx="47">
                <c:v>9629.7164147037092</c:v>
              </c:pt>
              <c:pt idx="48">
                <c:v>9585.0390293876608</c:v>
              </c:pt>
              <c:pt idx="49">
                <c:v>9555.0706723950407</c:v>
              </c:pt>
              <c:pt idx="50">
                <c:v>9497.7565113039691</c:v>
              </c:pt>
              <c:pt idx="51">
                <c:v>9469.3443497504595</c:v>
              </c:pt>
              <c:pt idx="52">
                <c:v>9437.2425681321893</c:v>
              </c:pt>
              <c:pt idx="53">
                <c:v>9408.7876999905693</c:v>
              </c:pt>
              <c:pt idx="54">
                <c:v>9356.4610054245495</c:v>
              </c:pt>
              <c:pt idx="55">
                <c:v>9332.2409644385498</c:v>
              </c:pt>
              <c:pt idx="56">
                <c:v>9288.7887903530409</c:v>
              </c:pt>
              <c:pt idx="57">
                <c:v>9266.09812117396</c:v>
              </c:pt>
              <c:pt idx="58">
                <c:v>9244.1969309585493</c:v>
              </c:pt>
              <c:pt idx="59">
                <c:v>9198.6892035315104</c:v>
              </c:pt>
              <c:pt idx="60">
                <c:v>9171.6830182011399</c:v>
              </c:pt>
              <c:pt idx="61">
                <c:v>9150.2393108607394</c:v>
              </c:pt>
              <c:pt idx="62">
                <c:v>9130.2327111441991</c:v>
              </c:pt>
              <c:pt idx="63">
                <c:v>9106.8689684874807</c:v>
              </c:pt>
              <c:pt idx="64">
                <c:v>9087.7923315294793</c:v>
              </c:pt>
              <c:pt idx="65">
                <c:v>9069.0678976020899</c:v>
              </c:pt>
              <c:pt idx="66">
                <c:v>9039.8922004141696</c:v>
              </c:pt>
              <c:pt idx="67">
                <c:v>9017.3931998354492</c:v>
              </c:pt>
              <c:pt idx="68">
                <c:v>8999.6055059818591</c:v>
              </c:pt>
              <c:pt idx="69">
                <c:v>8982.67101222989</c:v>
              </c:pt>
              <c:pt idx="70">
                <c:v>8970.3137049356701</c:v>
              </c:pt>
              <c:pt idx="71">
                <c:v>8944.0494511462402</c:v>
              </c:pt>
              <c:pt idx="72">
                <c:v>8922.1687636547795</c:v>
              </c:pt>
              <c:pt idx="73">
                <c:v>8903.2417285299507</c:v>
              </c:pt>
              <c:pt idx="74">
                <c:v>8886.8130169742108</c:v>
              </c:pt>
              <c:pt idx="75">
                <c:v>8874.0577173621896</c:v>
              </c:pt>
              <c:pt idx="76">
                <c:v>8852.0709988975996</c:v>
              </c:pt>
              <c:pt idx="77">
                <c:v>8837.6153702704105</c:v>
              </c:pt>
              <c:pt idx="78">
                <c:v>8823.6159977247207</c:v>
              </c:pt>
              <c:pt idx="79">
                <c:v>8808.4957594565203</c:v>
              </c:pt>
              <c:pt idx="80">
                <c:v>8796.8037729903899</c:v>
              </c:pt>
              <c:pt idx="81">
                <c:v>8784.7365363121608</c:v>
              </c:pt>
              <c:pt idx="82">
                <c:v>8775.35211446619</c:v>
              </c:pt>
              <c:pt idx="83">
                <c:v>8767.7586329084497</c:v>
              </c:pt>
              <c:pt idx="84">
                <c:v>8750.2137377015206</c:v>
              </c:pt>
              <c:pt idx="85">
                <c:v>8735.4989793565692</c:v>
              </c:pt>
              <c:pt idx="86">
                <c:v>8726.2292468941796</c:v>
              </c:pt>
              <c:pt idx="87">
                <c:v>8713.0912993108504</c:v>
              </c:pt>
              <c:pt idx="88">
                <c:v>8703.4840565367194</c:v>
              </c:pt>
              <c:pt idx="89">
                <c:v>8693.4945398202999</c:v>
              </c:pt>
              <c:pt idx="90">
                <c:v>8683.8286885386497</c:v>
              </c:pt>
              <c:pt idx="91">
                <c:v>8676.3785660629292</c:v>
              </c:pt>
              <c:pt idx="92">
                <c:v>8664.0930964967993</c:v>
              </c:pt>
              <c:pt idx="93">
                <c:v>8655.3890939488992</c:v>
              </c:pt>
              <c:pt idx="94">
                <c:v>8646.0143380344107</c:v>
              </c:pt>
              <c:pt idx="95">
                <c:v>8638.6559557337405</c:v>
              </c:pt>
              <c:pt idx="96">
                <c:v>8619.9807096653003</c:v>
              </c:pt>
              <c:pt idx="97">
                <c:v>8607.3057906354097</c:v>
              </c:pt>
              <c:pt idx="98">
                <c:v>8591.9848132596999</c:v>
              </c:pt>
              <c:pt idx="99">
                <c:v>8583.7990645455193</c:v>
              </c:pt>
              <c:pt idx="100">
                <c:v>8571.9688877597291</c:v>
              </c:pt>
              <c:pt idx="101">
                <c:v>8559.9097832126408</c:v>
              </c:pt>
              <c:pt idx="102">
                <c:v>8550.6927330114504</c:v>
              </c:pt>
              <c:pt idx="103">
                <c:v>8542.2718027447208</c:v>
              </c:pt>
              <c:pt idx="104">
                <c:v>8535.0220253733805</c:v>
              </c:pt>
              <c:pt idx="105">
                <c:v>8530.6789900602198</c:v>
              </c:pt>
              <c:pt idx="106">
                <c:v>8525.4420178641794</c:v>
              </c:pt>
              <c:pt idx="107">
                <c:v>8515.1821281912999</c:v>
              </c:pt>
              <c:pt idx="108">
                <c:v>8506.7483603936307</c:v>
              </c:pt>
              <c:pt idx="109">
                <c:v>8498.5739279276804</c:v>
              </c:pt>
              <c:pt idx="110">
                <c:v>8490.3072257628901</c:v>
              </c:pt>
              <c:pt idx="111">
                <c:v>8480.2319219329092</c:v>
              </c:pt>
              <c:pt idx="112">
                <c:v>8471.6114190132794</c:v>
              </c:pt>
              <c:pt idx="113">
                <c:v>8466.5610767544404</c:v>
              </c:pt>
              <c:pt idx="114">
                <c:v>8453.3766143187695</c:v>
              </c:pt>
              <c:pt idx="115">
                <c:v>8448.0665687498804</c:v>
              </c:pt>
              <c:pt idx="116">
                <c:v>8435.4346174696802</c:v>
              </c:pt>
              <c:pt idx="117">
                <c:v>8426.6598792274599</c:v>
              </c:pt>
              <c:pt idx="118">
                <c:v>8419.7093612534609</c:v>
              </c:pt>
              <c:pt idx="119">
                <c:v>8409.4510924118495</c:v>
              </c:pt>
              <c:pt idx="120">
                <c:v>8402.1670647296196</c:v>
              </c:pt>
              <c:pt idx="121">
                <c:v>8390.0078711201204</c:v>
              </c:pt>
              <c:pt idx="122">
                <c:v>8382.5898983300503</c:v>
              </c:pt>
              <c:pt idx="123">
                <c:v>8375.2949730740693</c:v>
              </c:pt>
              <c:pt idx="124">
                <c:v>8366.7772791310999</c:v>
              </c:pt>
              <c:pt idx="125">
                <c:v>8357.3843673836109</c:v>
              </c:pt>
              <c:pt idx="126">
                <c:v>8349.9076287012595</c:v>
              </c:pt>
              <c:pt idx="127">
                <c:v>8341.7520256965399</c:v>
              </c:pt>
              <c:pt idx="128">
                <c:v>8336.16432537945</c:v>
              </c:pt>
              <c:pt idx="129">
                <c:v>8326.3536158035095</c:v>
              </c:pt>
              <c:pt idx="130">
                <c:v>8320.3148969294598</c:v>
              </c:pt>
              <c:pt idx="131">
                <c:v>8311.5974987597092</c:v>
              </c:pt>
              <c:pt idx="132">
                <c:v>8302.9053229399506</c:v>
              </c:pt>
              <c:pt idx="133">
                <c:v>8293.2067137223094</c:v>
              </c:pt>
              <c:pt idx="134">
                <c:v>8280.2479422684992</c:v>
              </c:pt>
              <c:pt idx="135">
                <c:v>8271.4513063948507</c:v>
              </c:pt>
              <c:pt idx="136">
                <c:v>8258.4763368016193</c:v>
              </c:pt>
              <c:pt idx="137">
                <c:v>8250.7415444120306</c:v>
              </c:pt>
              <c:pt idx="138">
                <c:v>8243.10815130025</c:v>
              </c:pt>
              <c:pt idx="139">
                <c:v>8233.56500438482</c:v>
              </c:pt>
              <c:pt idx="140">
                <c:v>8224.4182214251196</c:v>
              </c:pt>
              <c:pt idx="141">
                <c:v>8215.3380450510103</c:v>
              </c:pt>
              <c:pt idx="142">
                <c:v>8209.4775073577803</c:v>
              </c:pt>
              <c:pt idx="143">
                <c:v>8200.7875659338006</c:v>
              </c:pt>
              <c:pt idx="144">
                <c:v>8191.2608980893501</c:v>
              </c:pt>
              <c:pt idx="145">
                <c:v>8183.8172037047498</c:v>
              </c:pt>
              <c:pt idx="146">
                <c:v>8177.36819651527</c:v>
              </c:pt>
              <c:pt idx="147">
                <c:v>8169.9304023000795</c:v>
              </c:pt>
              <c:pt idx="148">
                <c:v>8157.8487599537102</c:v>
              </c:pt>
              <c:pt idx="149">
                <c:v>8150.4384257867996</c:v>
              </c:pt>
              <c:pt idx="150">
                <c:v>8140.9480418268904</c:v>
              </c:pt>
              <c:pt idx="151">
                <c:v>8130.3629526855402</c:v>
              </c:pt>
              <c:pt idx="152">
                <c:v>8123.1652303444498</c:v>
              </c:pt>
              <c:pt idx="153">
                <c:v>8117.15340681006</c:v>
              </c:pt>
              <c:pt idx="154">
                <c:v>8109.0992700612896</c:v>
              </c:pt>
              <c:pt idx="155">
                <c:v>8100.2821707139101</c:v>
              </c:pt>
              <c:pt idx="156">
                <c:v>8092.6449329215302</c:v>
              </c:pt>
              <c:pt idx="157">
                <c:v>8080.7770473509099</c:v>
              </c:pt>
              <c:pt idx="158">
                <c:v>8068.5746450562201</c:v>
              </c:pt>
              <c:pt idx="159">
                <c:v>8057.5862299403898</c:v>
              </c:pt>
              <c:pt idx="160">
                <c:v>8047.1279085620699</c:v>
              </c:pt>
              <c:pt idx="161">
                <c:v>8035.8464885999001</c:v>
              </c:pt>
              <c:pt idx="162">
                <c:v>8028.2692517865398</c:v>
              </c:pt>
              <c:pt idx="163">
                <c:v>8018.2716237012601</c:v>
              </c:pt>
              <c:pt idx="164">
                <c:v>8009.1320944261897</c:v>
              </c:pt>
              <c:pt idx="165">
                <c:v>8001.5736034922102</c:v>
              </c:pt>
              <c:pt idx="166">
                <c:v>7991.3737642621099</c:v>
              </c:pt>
              <c:pt idx="167">
                <c:v>7983.6035943957604</c:v>
              </c:pt>
              <c:pt idx="168">
                <c:v>7976.5174934246097</c:v>
              </c:pt>
              <c:pt idx="169">
                <c:v>7967.7194175193399</c:v>
              </c:pt>
              <c:pt idx="170">
                <c:v>7960.6672175437898</c:v>
              </c:pt>
              <c:pt idx="171">
                <c:v>7951.3874812945296</c:v>
              </c:pt>
              <c:pt idx="172">
                <c:v>7944.0315087410099</c:v>
              </c:pt>
              <c:pt idx="173">
                <c:v>7937.1886750942704</c:v>
              </c:pt>
              <c:pt idx="174">
                <c:v>7929.2900314748404</c:v>
              </c:pt>
              <c:pt idx="175">
                <c:v>7919.6408587595097</c:v>
              </c:pt>
              <c:pt idx="176">
                <c:v>7911.0354596657999</c:v>
              </c:pt>
              <c:pt idx="177">
                <c:v>7901.7557241244904</c:v>
              </c:pt>
              <c:pt idx="178">
                <c:v>7894.32045533153</c:v>
              </c:pt>
              <c:pt idx="179">
                <c:v>7887.3024518235998</c:v>
              </c:pt>
              <c:pt idx="180">
                <c:v>7880.4905600161801</c:v>
              </c:pt>
              <c:pt idx="181">
                <c:v>7873.056515749</c:v>
              </c:pt>
              <c:pt idx="182">
                <c:v>7861.5678932485298</c:v>
              </c:pt>
              <c:pt idx="183">
                <c:v>7851.7497930953496</c:v>
              </c:pt>
              <c:pt idx="184">
                <c:v>7839.3251304759897</c:v>
              </c:pt>
              <c:pt idx="185">
                <c:v>7828.9895123689403</c:v>
              </c:pt>
              <c:pt idx="186">
                <c:v>7820.5815179780102</c:v>
              </c:pt>
              <c:pt idx="187">
                <c:v>7810.7521188412302</c:v>
              </c:pt>
              <c:pt idx="188">
                <c:v>7804.4373702476596</c:v>
              </c:pt>
              <c:pt idx="189">
                <c:v>7792.5946090983798</c:v>
              </c:pt>
              <c:pt idx="190">
                <c:v>7786.17410445921</c:v>
              </c:pt>
              <c:pt idx="191">
                <c:v>7778.3232221025501</c:v>
              </c:pt>
              <c:pt idx="192">
                <c:v>7771.1885993554397</c:v>
              </c:pt>
              <c:pt idx="193">
                <c:v>7759.4647069943303</c:v>
              </c:pt>
              <c:pt idx="194">
                <c:v>7749.0532901741799</c:v>
              </c:pt>
              <c:pt idx="195">
                <c:v>7740.6709225771501</c:v>
              </c:pt>
              <c:pt idx="196">
                <c:v>7730.4177987521998</c:v>
              </c:pt>
              <c:pt idx="197">
                <c:v>7718.7976260708001</c:v>
              </c:pt>
              <c:pt idx="198">
                <c:v>7706.4919722196601</c:v>
              </c:pt>
              <c:pt idx="199">
                <c:v>7694.5138312082499</c:v>
              </c:pt>
              <c:pt idx="200">
                <c:v>7685.2797781543804</c:v>
              </c:pt>
              <c:pt idx="201">
                <c:v>7675.2865566006403</c:v>
              </c:pt>
              <c:pt idx="202">
                <c:v>7664.4035933482301</c:v>
              </c:pt>
              <c:pt idx="203">
                <c:v>7655.9232211164699</c:v>
              </c:pt>
              <c:pt idx="204">
                <c:v>7644.8436128471303</c:v>
              </c:pt>
              <c:pt idx="205">
                <c:v>7635.09523723441</c:v>
              </c:pt>
              <c:pt idx="206">
                <c:v>7627.5832665174903</c:v>
              </c:pt>
              <c:pt idx="207">
                <c:v>7614.7877573289297</c:v>
              </c:pt>
              <c:pt idx="208">
                <c:v>7606.6312396327103</c:v>
              </c:pt>
              <c:pt idx="209">
                <c:v>7594.6802232805903</c:v>
              </c:pt>
              <c:pt idx="210">
                <c:v>7581.9642212703702</c:v>
              </c:pt>
              <c:pt idx="211">
                <c:v>7572.7889516033501</c:v>
              </c:pt>
              <c:pt idx="212">
                <c:v>7562.4025626948796</c:v>
              </c:pt>
              <c:pt idx="213">
                <c:v>7554.9357192833504</c:v>
              </c:pt>
              <c:pt idx="214">
                <c:v>7544.5335407819002</c:v>
              </c:pt>
              <c:pt idx="215">
                <c:v>7534.89282041975</c:v>
              </c:pt>
              <c:pt idx="216">
                <c:v>7527.0817757017603</c:v>
              </c:pt>
              <c:pt idx="217">
                <c:v>7518.5011649776598</c:v>
              </c:pt>
              <c:pt idx="218">
                <c:v>7507.6249710394404</c:v>
              </c:pt>
              <c:pt idx="219">
                <c:v>7497.7130404767504</c:v>
              </c:pt>
              <c:pt idx="220">
                <c:v>7484.6424365274597</c:v>
              </c:pt>
              <c:pt idx="221">
                <c:v>7474.5294698621301</c:v>
              </c:pt>
              <c:pt idx="222">
                <c:v>7464.78626307795</c:v>
              </c:pt>
              <c:pt idx="223">
                <c:v>7448.60445256203</c:v>
              </c:pt>
              <c:pt idx="224">
                <c:v>7437.0638947634798</c:v>
              </c:pt>
              <c:pt idx="225">
                <c:v>7423.9911799976499</c:v>
              </c:pt>
              <c:pt idx="226">
                <c:v>7413.3195852130802</c:v>
              </c:pt>
              <c:pt idx="227">
                <c:v>7406.4572993801803</c:v>
              </c:pt>
              <c:pt idx="228">
                <c:v>7398.9109399344497</c:v>
              </c:pt>
              <c:pt idx="229">
                <c:v>7389.4234540764401</c:v>
              </c:pt>
              <c:pt idx="230">
                <c:v>7377.0389660618803</c:v>
              </c:pt>
              <c:pt idx="231">
                <c:v>7365.7421140421302</c:v>
              </c:pt>
              <c:pt idx="232">
                <c:v>7352.0494321506603</c:v>
              </c:pt>
              <c:pt idx="233">
                <c:v>7342.7170844067296</c:v>
              </c:pt>
              <c:pt idx="234">
                <c:v>7326.73737549407</c:v>
              </c:pt>
              <c:pt idx="235">
                <c:v>7319.1012513771502</c:v>
              </c:pt>
              <c:pt idx="236">
                <c:v>7309.9008448937502</c:v>
              </c:pt>
              <c:pt idx="237">
                <c:v>7296.84806184435</c:v>
              </c:pt>
              <c:pt idx="238">
                <c:v>7287.6512033155996</c:v>
              </c:pt>
              <c:pt idx="239">
                <c:v>7280.3103852245304</c:v>
              </c:pt>
              <c:pt idx="240">
                <c:v>7268.1958399606701</c:v>
              </c:pt>
              <c:pt idx="241">
                <c:v>7252.8320121711604</c:v>
              </c:pt>
              <c:pt idx="242">
                <c:v>7240.0049259512598</c:v>
              </c:pt>
              <c:pt idx="243">
                <c:v>7226.7768156954498</c:v>
              </c:pt>
              <c:pt idx="244">
                <c:v>7211.0203888158303</c:v>
              </c:pt>
              <c:pt idx="245">
                <c:v>7196.27613332276</c:v>
              </c:pt>
              <c:pt idx="246">
                <c:v>7184.1607744220801</c:v>
              </c:pt>
              <c:pt idx="247">
                <c:v>7174.4758162016096</c:v>
              </c:pt>
              <c:pt idx="248">
                <c:v>7159.3735780132602</c:v>
              </c:pt>
              <c:pt idx="249">
                <c:v>7144.6953812158899</c:v>
              </c:pt>
              <c:pt idx="250">
                <c:v>7130.4713853420599</c:v>
              </c:pt>
              <c:pt idx="251">
                <c:v>7118.2687788293597</c:v>
              </c:pt>
              <c:pt idx="252">
                <c:v>7106.1841793916501</c:v>
              </c:pt>
              <c:pt idx="253">
                <c:v>7095.67495491504</c:v>
              </c:pt>
              <c:pt idx="254">
                <c:v>7081.0607874122798</c:v>
              </c:pt>
              <c:pt idx="255">
                <c:v>7067.7808890746801</c:v>
              </c:pt>
              <c:pt idx="256">
                <c:v>7057.3870877756199</c:v>
              </c:pt>
              <c:pt idx="257">
                <c:v>7047.4450295608804</c:v>
              </c:pt>
              <c:pt idx="258">
                <c:v>7034.9182651741603</c:v>
              </c:pt>
              <c:pt idx="259">
                <c:v>7025.8076842519304</c:v>
              </c:pt>
              <c:pt idx="260">
                <c:v>7015.9114666312198</c:v>
              </c:pt>
              <c:pt idx="261">
                <c:v>7007.0580001785202</c:v>
              </c:pt>
              <c:pt idx="262">
                <c:v>6994.6400665493602</c:v>
              </c:pt>
              <c:pt idx="263">
                <c:v>6988.1743090421896</c:v>
              </c:pt>
              <c:pt idx="264">
                <c:v>6975.20804846797</c:v>
              </c:pt>
              <c:pt idx="265">
                <c:v>6964.8025031416</c:v>
              </c:pt>
              <c:pt idx="266">
                <c:v>6956.4869335201101</c:v>
              </c:pt>
              <c:pt idx="267">
                <c:v>6946.0438382515804</c:v>
              </c:pt>
              <c:pt idx="268">
                <c:v>6924.3482930783202</c:v>
              </c:pt>
              <c:pt idx="269">
                <c:v>6916.2391320533598</c:v>
              </c:pt>
              <c:pt idx="270">
                <c:v>6900.6971271498796</c:v>
              </c:pt>
              <c:pt idx="271">
                <c:v>6885.6202271375096</c:v>
              </c:pt>
              <c:pt idx="272">
                <c:v>6871.0760858499298</c:v>
              </c:pt>
              <c:pt idx="273">
                <c:v>6855.3471908538704</c:v>
              </c:pt>
              <c:pt idx="274">
                <c:v>6843.8626400678304</c:v>
              </c:pt>
              <c:pt idx="275">
                <c:v>6833.2429885605698</c:v>
              </c:pt>
              <c:pt idx="276">
                <c:v>6819.9947331557496</c:v>
              </c:pt>
              <c:pt idx="277">
                <c:v>6806.8135666484204</c:v>
              </c:pt>
              <c:pt idx="278">
                <c:v>6795.1047329929397</c:v>
              </c:pt>
              <c:pt idx="279">
                <c:v>6780.5504354136601</c:v>
              </c:pt>
              <c:pt idx="280">
                <c:v>6766.0143490281598</c:v>
              </c:pt>
              <c:pt idx="281">
                <c:v>6750.7338160784502</c:v>
              </c:pt>
              <c:pt idx="282">
                <c:v>6738.1766411028602</c:v>
              </c:pt>
              <c:pt idx="283">
                <c:v>6729.32382362926</c:v>
              </c:pt>
              <c:pt idx="284">
                <c:v>6719.3446769379598</c:v>
              </c:pt>
              <c:pt idx="285">
                <c:v>6708.1583084499598</c:v>
              </c:pt>
              <c:pt idx="286">
                <c:v>6700.4216402412503</c:v>
              </c:pt>
              <c:pt idx="287">
                <c:v>6687.0123445251402</c:v>
              </c:pt>
              <c:pt idx="288">
                <c:v>6673.9741300644801</c:v>
              </c:pt>
              <c:pt idx="289">
                <c:v>6662.7185561345304</c:v>
              </c:pt>
              <c:pt idx="290">
                <c:v>6645.9853094568298</c:v>
              </c:pt>
              <c:pt idx="291">
                <c:v>6633.9317779099201</c:v>
              </c:pt>
              <c:pt idx="292">
                <c:v>6622.6740960693096</c:v>
              </c:pt>
              <c:pt idx="293">
                <c:v>6612.0607698965696</c:v>
              </c:pt>
              <c:pt idx="294">
                <c:v>6597.49174538229</c:v>
              </c:pt>
              <c:pt idx="295">
                <c:v>6586.2788364653597</c:v>
              </c:pt>
              <c:pt idx="296">
                <c:v>6577.4404229061201</c:v>
              </c:pt>
              <c:pt idx="297">
                <c:v>6566.6276404399396</c:v>
              </c:pt>
              <c:pt idx="298">
                <c:v>6560.5194110600396</c:v>
              </c:pt>
              <c:pt idx="299">
                <c:v>6545.32512413123</c:v>
              </c:pt>
              <c:pt idx="300">
                <c:v>6536.6215030027797</c:v>
              </c:pt>
              <c:pt idx="301">
                <c:v>6528.3668336008895</c:v>
              </c:pt>
              <c:pt idx="302">
                <c:v>6517.6983115742196</c:v>
              </c:pt>
              <c:pt idx="303">
                <c:v>6505.8131709857298</c:v>
              </c:pt>
              <c:pt idx="304">
                <c:v>6492.2730145321902</c:v>
              </c:pt>
              <c:pt idx="305">
                <c:v>6483.5614444882103</c:v>
              </c:pt>
              <c:pt idx="306">
                <c:v>6474.6651858122896</c:v>
              </c:pt>
              <c:pt idx="307">
                <c:v>6464.6693697370501</c:v>
              </c:pt>
              <c:pt idx="308">
                <c:v>6456.0040413432198</c:v>
              </c:pt>
              <c:pt idx="309">
                <c:v>6447.6793626762801</c:v>
              </c:pt>
              <c:pt idx="310">
                <c:v>6437.4597808272601</c:v>
              </c:pt>
              <c:pt idx="311">
                <c:v>6420.3931920039304</c:v>
              </c:pt>
              <c:pt idx="312">
                <c:v>6410.2765659819397</c:v>
              </c:pt>
              <c:pt idx="313">
                <c:v>6404.7335905167201</c:v>
              </c:pt>
              <c:pt idx="314">
                <c:v>6395.0865771928402</c:v>
              </c:pt>
              <c:pt idx="315">
                <c:v>6386.3881367329504</c:v>
              </c:pt>
              <c:pt idx="316">
                <c:v>6379.4671455682801</c:v>
              </c:pt>
              <c:pt idx="317">
                <c:v>6371.2715440769398</c:v>
              </c:pt>
              <c:pt idx="318">
                <c:v>6364.0118665250402</c:v>
              </c:pt>
              <c:pt idx="319">
                <c:v>6357.3342406270704</c:v>
              </c:pt>
              <c:pt idx="320">
                <c:v>6348.1673866677702</c:v>
              </c:pt>
              <c:pt idx="321">
                <c:v>6338.5161197094703</c:v>
              </c:pt>
              <c:pt idx="322">
                <c:v>6326.5648112094304</c:v>
              </c:pt>
              <c:pt idx="323">
                <c:v>6318.3284197360499</c:v>
              </c:pt>
              <c:pt idx="324">
                <c:v>6305.7673344108098</c:v>
              </c:pt>
              <c:pt idx="325">
                <c:v>6294.2627006213697</c:v>
              </c:pt>
              <c:pt idx="326">
                <c:v>6282.4848817822603</c:v>
              </c:pt>
              <c:pt idx="327">
                <c:v>6274.8001862370002</c:v>
              </c:pt>
              <c:pt idx="328">
                <c:v>6267.1155641318901</c:v>
              </c:pt>
              <c:pt idx="329">
                <c:v>6260.3057485891604</c:v>
              </c:pt>
              <c:pt idx="330">
                <c:v>6250.8818056735599</c:v>
              </c:pt>
              <c:pt idx="331">
                <c:v>6237.2117475497798</c:v>
              </c:pt>
              <c:pt idx="332">
                <c:v>6225.2274833724196</c:v>
              </c:pt>
              <c:pt idx="333">
                <c:v>6215.7964389717099</c:v>
              </c:pt>
              <c:pt idx="334">
                <c:v>6207.3435555533897</c:v>
              </c:pt>
              <c:pt idx="335">
                <c:v>6200.5304380918296</c:v>
              </c:pt>
              <c:pt idx="336">
                <c:v>6190.87556071165</c:v>
              </c:pt>
              <c:pt idx="337">
                <c:v>6179.5909979323296</c:v>
              </c:pt>
              <c:pt idx="338">
                <c:v>6170.2574310964401</c:v>
              </c:pt>
              <c:pt idx="339">
                <c:v>6161.1428777538404</c:v>
              </c:pt>
              <c:pt idx="340">
                <c:v>6147.0022965052503</c:v>
              </c:pt>
              <c:pt idx="341">
                <c:v>6139.05792564272</c:v>
              </c:pt>
              <c:pt idx="342">
                <c:v>6132.5165004970504</c:v>
              </c:pt>
              <c:pt idx="343">
                <c:v>6124.7190820012802</c:v>
              </c:pt>
              <c:pt idx="344">
                <c:v>6111.0783958415304</c:v>
              </c:pt>
              <c:pt idx="345">
                <c:v>6102.4212830140596</c:v>
              </c:pt>
              <c:pt idx="346">
                <c:v>6094.2306923286196</c:v>
              </c:pt>
              <c:pt idx="347">
                <c:v>6084.8648744914899</c:v>
              </c:pt>
              <c:pt idx="348">
                <c:v>6076.0162831791804</c:v>
              </c:pt>
              <c:pt idx="349">
                <c:v>6065.205379086</c:v>
              </c:pt>
              <c:pt idx="350">
                <c:v>6052.0222495014696</c:v>
              </c:pt>
              <c:pt idx="351">
                <c:v>6042.43680975804</c:v>
              </c:pt>
              <c:pt idx="352">
                <c:v>6033.7314730936896</c:v>
              </c:pt>
              <c:pt idx="353">
                <c:v>6020.9303435885604</c:v>
              </c:pt>
              <c:pt idx="354">
                <c:v>6009.3039964100499</c:v>
              </c:pt>
              <c:pt idx="355">
                <c:v>5999.0523148771199</c:v>
              </c:pt>
              <c:pt idx="356">
                <c:v>5981.0785250145</c:v>
              </c:pt>
              <c:pt idx="357">
                <c:v>5963.7662872091196</c:v>
              </c:pt>
              <c:pt idx="358">
                <c:v>5950.4392713030802</c:v>
              </c:pt>
              <c:pt idx="359">
                <c:v>5938.6095938383696</c:v>
              </c:pt>
              <c:pt idx="360">
                <c:v>5924.8143614457804</c:v>
              </c:pt>
              <c:pt idx="361">
                <c:v>5906.4753122191796</c:v>
              </c:pt>
              <c:pt idx="362">
                <c:v>5891.6358320446998</c:v>
              </c:pt>
              <c:pt idx="363">
                <c:v>5879.0502002446001</c:v>
              </c:pt>
              <c:pt idx="364">
                <c:v>5863.9073621057896</c:v>
              </c:pt>
              <c:pt idx="365">
                <c:v>5849.3217545939797</c:v>
              </c:pt>
              <c:pt idx="366">
                <c:v>5831.3283996037198</c:v>
              </c:pt>
              <c:pt idx="367">
                <c:v>5819.5552726489004</c:v>
              </c:pt>
              <c:pt idx="368">
                <c:v>5804.8348251904999</c:v>
              </c:pt>
              <c:pt idx="369">
                <c:v>5787.1178312366201</c:v>
              </c:pt>
              <c:pt idx="370">
                <c:v>5770.6645877138099</c:v>
              </c:pt>
              <c:pt idx="371">
                <c:v>5745.7297294319596</c:v>
              </c:pt>
              <c:pt idx="372">
                <c:v>5726.6775530667401</c:v>
              </c:pt>
              <c:pt idx="373">
                <c:v>5702.9500742973596</c:v>
              </c:pt>
              <c:pt idx="374">
                <c:v>5681.37603899025</c:v>
              </c:pt>
              <c:pt idx="375">
                <c:v>5661.9887878353602</c:v>
              </c:pt>
              <c:pt idx="376">
                <c:v>5632.1617534547804</c:v>
              </c:pt>
              <c:pt idx="377">
                <c:v>5602.9035299399102</c:v>
              </c:pt>
              <c:pt idx="378">
                <c:v>5578.1634826687396</c:v>
              </c:pt>
              <c:pt idx="379">
                <c:v>5556.7957006042898</c:v>
              </c:pt>
              <c:pt idx="380">
                <c:v>5535.2260733925305</c:v>
              </c:pt>
              <c:pt idx="381">
                <c:v>5502.08091598387</c:v>
              </c:pt>
              <c:pt idx="382">
                <c:v>5479.4427787282802</c:v>
              </c:pt>
              <c:pt idx="383">
                <c:v>5446.8329599607096</c:v>
              </c:pt>
              <c:pt idx="384">
                <c:v>5418.2955352277004</c:v>
              </c:pt>
              <c:pt idx="385">
                <c:v>5394.9095793476599</c:v>
              </c:pt>
              <c:pt idx="386">
                <c:v>5370.9817691075796</c:v>
              </c:pt>
              <c:pt idx="387">
                <c:v>5342.8475092478902</c:v>
              </c:pt>
              <c:pt idx="388">
                <c:v>5324.6829737743401</c:v>
              </c:pt>
              <c:pt idx="389">
                <c:v>5301.6085087230003</c:v>
              </c:pt>
              <c:pt idx="390">
                <c:v>5267.4099118392396</c:v>
              </c:pt>
              <c:pt idx="391">
                <c:v>5236.5932237009602</c:v>
              </c:pt>
              <c:pt idx="392">
                <c:v>5198.5681118796902</c:v>
              </c:pt>
              <c:pt idx="393">
                <c:v>5181.9247356353799</c:v>
              </c:pt>
              <c:pt idx="394">
                <c:v>5153.8907363834296</c:v>
              </c:pt>
              <c:pt idx="395">
                <c:v>5107.3282656072297</c:v>
              </c:pt>
              <c:pt idx="396">
                <c:v>5070.9966141502</c:v>
              </c:pt>
              <c:pt idx="397">
                <c:v>5032.8151069777196</c:v>
              </c:pt>
              <c:pt idx="398">
                <c:v>4979.8045383938697</c:v>
              </c:pt>
              <c:pt idx="399">
                <c:v>4918.68424597393</c:v>
              </c:pt>
              <c:pt idx="400">
                <c:v>4653.6517760276201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009728"/>
        <c:axId val="172016000"/>
      </c:scatterChart>
      <c:valAx>
        <c:axId val="172009728"/>
        <c:scaling>
          <c:orientation val="minMax"/>
          <c:max val="66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en-US" sz="900" b="0"/>
                  <a:t>hod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čtvrtletního časového fondu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0.33746068376068378"/>
              <c:y val="0.8250858876117497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2016000"/>
        <c:crosses val="autoZero"/>
        <c:crossBetween val="midCat"/>
        <c:majorUnit val="500"/>
      </c:valAx>
      <c:valAx>
        <c:axId val="172016000"/>
        <c:scaling>
          <c:orientation val="minMax"/>
          <c:max val="1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00972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</a:t>
            </a:r>
            <a:r>
              <a:rPr lang="en-US" sz="1000"/>
              <a:t> toků v rámci PS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5158900817636126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5263.9269999999997</c:v>
                </c:pt>
                <c:pt idx="1">
                  <c:v>4526.8</c:v>
                </c:pt>
                <c:pt idx="2">
                  <c:v>4200.2550000000001</c:v>
                </c:pt>
                <c:pt idx="3">
                  <c:v>3321.6570000000002</c:v>
                </c:pt>
                <c:pt idx="4">
                  <c:v>3921.1489999999999</c:v>
                </c:pt>
                <c:pt idx="5">
                  <c:v>4079.7759999999998</c:v>
                </c:pt>
                <c:pt idx="6">
                  <c:v>3773.027</c:v>
                </c:pt>
                <c:pt idx="7">
                  <c:v>4496.6499999999996</c:v>
                </c:pt>
                <c:pt idx="8">
                  <c:v>4433.3580000000002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7.3339999999999996</c:v>
                </c:pt>
                <c:pt idx="1">
                  <c:v>13.634</c:v>
                </c:pt>
                <c:pt idx="2">
                  <c:v>14.42</c:v>
                </c:pt>
                <c:pt idx="3">
                  <c:v>15.904999999999999</c:v>
                </c:pt>
                <c:pt idx="4">
                  <c:v>7.4249999999999998</c:v>
                </c:pt>
                <c:pt idx="5">
                  <c:v>13.04</c:v>
                </c:pt>
                <c:pt idx="6">
                  <c:v>10.273</c:v>
                </c:pt>
                <c:pt idx="7">
                  <c:v>7.4080000000000004</c:v>
                </c:pt>
                <c:pt idx="8">
                  <c:v>20.907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1692.4829999999999</c:v>
                </c:pt>
                <c:pt idx="1">
                  <c:v>1313.01</c:v>
                </c:pt>
                <c:pt idx="2">
                  <c:v>1218.885</c:v>
                </c:pt>
                <c:pt idx="3">
                  <c:v>1105.848</c:v>
                </c:pt>
                <c:pt idx="4">
                  <c:v>1002.194</c:v>
                </c:pt>
                <c:pt idx="5">
                  <c:v>713.46900000000005</c:v>
                </c:pt>
                <c:pt idx="6">
                  <c:v>1085.8589999999999</c:v>
                </c:pt>
                <c:pt idx="7">
                  <c:v>739.65899999999999</c:v>
                </c:pt>
                <c:pt idx="8">
                  <c:v>772.27200000000005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-4134.3419999999996</c:v>
                </c:pt>
                <c:pt idx="1">
                  <c:v>-3626.4479999999999</c:v>
                </c:pt>
                <c:pt idx="2">
                  <c:v>-3492.8029999999999</c:v>
                </c:pt>
                <c:pt idx="3">
                  <c:v>-2694.732</c:v>
                </c:pt>
                <c:pt idx="4">
                  <c:v>-2902.0459999999998</c:v>
                </c:pt>
                <c:pt idx="5">
                  <c:v>-3004.904</c:v>
                </c:pt>
                <c:pt idx="6">
                  <c:v>-3000.732</c:v>
                </c:pt>
                <c:pt idx="7">
                  <c:v>-3091.902</c:v>
                </c:pt>
                <c:pt idx="8">
                  <c:v>-3197.1889999999999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-2514.4560000000001</c:v>
                </c:pt>
                <c:pt idx="1">
                  <c:v>-1952.095</c:v>
                </c:pt>
                <c:pt idx="2">
                  <c:v>-1680.8979999999999</c:v>
                </c:pt>
                <c:pt idx="3">
                  <c:v>-1475.7840000000001</c:v>
                </c:pt>
                <c:pt idx="4">
                  <c:v>-1774.0170000000001</c:v>
                </c:pt>
                <c:pt idx="5">
                  <c:v>-1620.145</c:v>
                </c:pt>
                <c:pt idx="6">
                  <c:v>-1621.6890000000001</c:v>
                </c:pt>
                <c:pt idx="7">
                  <c:v>-1901.616</c:v>
                </c:pt>
                <c:pt idx="8">
                  <c:v>-1797.068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-140.50299999999999</c:v>
                </c:pt>
                <c:pt idx="1">
                  <c:v>-140.04499999999999</c:v>
                </c:pt>
                <c:pt idx="2">
                  <c:v>-137.624</c:v>
                </c:pt>
                <c:pt idx="3">
                  <c:v>-170.56899999999999</c:v>
                </c:pt>
                <c:pt idx="4">
                  <c:v>-153.977</c:v>
                </c:pt>
                <c:pt idx="5">
                  <c:v>-79.197999999999993</c:v>
                </c:pt>
                <c:pt idx="6">
                  <c:v>-131.685</c:v>
                </c:pt>
                <c:pt idx="7">
                  <c:v>-131.28399999999999</c:v>
                </c:pt>
                <c:pt idx="8">
                  <c:v>-135.071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-9.0380000000000003</c:v>
                </c:pt>
                <c:pt idx="1">
                  <c:v>-8.8680000000000003</c:v>
                </c:pt>
                <c:pt idx="2">
                  <c:v>-21.902999999999999</c:v>
                </c:pt>
                <c:pt idx="3">
                  <c:v>-22.6</c:v>
                </c:pt>
                <c:pt idx="4">
                  <c:v>-14.231999999999999</c:v>
                </c:pt>
                <c:pt idx="5">
                  <c:v>-23.696000000000002</c:v>
                </c:pt>
                <c:pt idx="6">
                  <c:v>-34.399000000000001</c:v>
                </c:pt>
                <c:pt idx="7">
                  <c:v>-28.306000000000001</c:v>
                </c:pt>
                <c:pt idx="8">
                  <c:v>-12.24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-165.405</c:v>
                </c:pt>
                <c:pt idx="1">
                  <c:v>-125.988</c:v>
                </c:pt>
                <c:pt idx="2">
                  <c:v>-100.33199999999999</c:v>
                </c:pt>
                <c:pt idx="3">
                  <c:v>-79.724999999999994</c:v>
                </c:pt>
                <c:pt idx="4">
                  <c:v>-86.497</c:v>
                </c:pt>
                <c:pt idx="5">
                  <c:v>-78.343000000000004</c:v>
                </c:pt>
                <c:pt idx="6">
                  <c:v>-80.655000000000001</c:v>
                </c:pt>
                <c:pt idx="7">
                  <c:v>-90.61</c:v>
                </c:pt>
                <c:pt idx="8">
                  <c:v>-84.968000000000004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521344"/>
        <c:axId val="172522880"/>
      </c:barChart>
      <c:catAx>
        <c:axId val="17252134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522880"/>
        <c:crosses val="autoZero"/>
        <c:auto val="1"/>
        <c:lblAlgn val="ctr"/>
        <c:lblOffset val="100"/>
        <c:noMultiLvlLbl val="0"/>
      </c:catAx>
      <c:valAx>
        <c:axId val="1725228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52134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fyzi</a:t>
            </a:r>
            <a:r>
              <a:rPr lang="cs-CZ" sz="1000"/>
              <a:t>ckých </a:t>
            </a:r>
            <a:r>
              <a:rPr lang="en-US" sz="1000"/>
              <a:t>toků v rámci </a:t>
            </a:r>
            <a:r>
              <a:rPr lang="cs-CZ" sz="1000"/>
              <a:t>RDS</a:t>
            </a:r>
            <a:r>
              <a:rPr lang="en-US" sz="1000"/>
              <a:t> (</a:t>
            </a:r>
            <a:r>
              <a:rPr lang="cs-CZ" sz="1000"/>
              <a:t>T</a:t>
            </a:r>
            <a:r>
              <a:rPr lang="en-US" sz="1000"/>
              <a:t>Wh)</a:t>
            </a:r>
          </a:p>
        </c:rich>
      </c:tx>
      <c:layout>
        <c:manualLayout>
          <c:xMode val="edge"/>
          <c:yMode val="edge"/>
          <c:x val="0.249566420880607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4134.3422899999996</c:v>
                </c:pt>
                <c:pt idx="1">
                  <c:v>3626.4479259999998</c:v>
                </c:pt>
                <c:pt idx="2">
                  <c:v>3492.8025539999999</c:v>
                </c:pt>
                <c:pt idx="3">
                  <c:v>2694.7323819999997</c:v>
                </c:pt>
                <c:pt idx="4">
                  <c:v>2902.0461519999999</c:v>
                </c:pt>
                <c:pt idx="5">
                  <c:v>3004.9036719999999</c:v>
                </c:pt>
                <c:pt idx="6">
                  <c:v>3000.7316719999999</c:v>
                </c:pt>
                <c:pt idx="7">
                  <c:v>3091.9019540000004</c:v>
                </c:pt>
                <c:pt idx="8">
                  <c:v>3197.1885580000003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735.18892400000004</c:v>
                </c:pt>
                <c:pt idx="1">
                  <c:v>641.58435699999995</c:v>
                </c:pt>
                <c:pt idx="2">
                  <c:v>647.56344100000001</c:v>
                </c:pt>
                <c:pt idx="3">
                  <c:v>539.14286000000004</c:v>
                </c:pt>
                <c:pt idx="4">
                  <c:v>554.9225449999999</c:v>
                </c:pt>
                <c:pt idx="5">
                  <c:v>531.91335800000002</c:v>
                </c:pt>
                <c:pt idx="6">
                  <c:v>445.48478299999999</c:v>
                </c:pt>
                <c:pt idx="7">
                  <c:v>499.557954</c:v>
                </c:pt>
                <c:pt idx="8">
                  <c:v>529.2556800000001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1370.5720663103298</c:v>
                </c:pt>
                <c:pt idx="1">
                  <c:v>1373.8020391564701</c:v>
                </c:pt>
                <c:pt idx="2">
                  <c:v>1491.181711</c:v>
                </c:pt>
                <c:pt idx="3">
                  <c:v>1242.733688</c:v>
                </c:pt>
                <c:pt idx="4">
                  <c:v>1075.2738235332001</c:v>
                </c:pt>
                <c:pt idx="5">
                  <c:v>1061.687686</c:v>
                </c:pt>
                <c:pt idx="6">
                  <c:v>1001.517843</c:v>
                </c:pt>
                <c:pt idx="7">
                  <c:v>1010.474101</c:v>
                </c:pt>
                <c:pt idx="8">
                  <c:v>1055.1150949999999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264.76923255203997</c:v>
                </c:pt>
                <c:pt idx="1">
                  <c:v>222.09862691423001</c:v>
                </c:pt>
                <c:pt idx="2">
                  <c:v>214.58953299999999</c:v>
                </c:pt>
                <c:pt idx="3">
                  <c:v>192.72568699999999</c:v>
                </c:pt>
                <c:pt idx="4">
                  <c:v>205.31435753372998</c:v>
                </c:pt>
                <c:pt idx="5">
                  <c:v>127.018978</c:v>
                </c:pt>
                <c:pt idx="6">
                  <c:v>198.82711600000002</c:v>
                </c:pt>
                <c:pt idx="7">
                  <c:v>196.95111800000001</c:v>
                </c:pt>
                <c:pt idx="8">
                  <c:v>192.82144299999999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8.3830000000000002E-2</c:v>
                </c:pt>
                <c:pt idx="1">
                  <c:v>0.111274</c:v>
                </c:pt>
                <c:pt idx="2">
                  <c:v>0</c:v>
                </c:pt>
                <c:pt idx="3">
                  <c:v>0.178485</c:v>
                </c:pt>
                <c:pt idx="4">
                  <c:v>1.5934670000000002</c:v>
                </c:pt>
                <c:pt idx="5">
                  <c:v>1.0297060000000002</c:v>
                </c:pt>
                <c:pt idx="6">
                  <c:v>0.20150699999999999</c:v>
                </c:pt>
                <c:pt idx="7">
                  <c:v>7.8242000000000006E-2</c:v>
                </c:pt>
                <c:pt idx="8">
                  <c:v>0.17900899999999997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-7.3335020000000011</c:v>
                </c:pt>
                <c:pt idx="1">
                  <c:v>-13.6341</c:v>
                </c:pt>
                <c:pt idx="2">
                  <c:v>-14.419962999999989</c:v>
                </c:pt>
                <c:pt idx="3">
                  <c:v>-15.904527000000012</c:v>
                </c:pt>
                <c:pt idx="4">
                  <c:v>-7.4252719999999988</c:v>
                </c:pt>
                <c:pt idx="5">
                  <c:v>-13.040206</c:v>
                </c:pt>
                <c:pt idx="6">
                  <c:v>-10.273485000000012</c:v>
                </c:pt>
                <c:pt idx="7">
                  <c:v>-7.4081220000000005</c:v>
                </c:pt>
                <c:pt idx="8">
                  <c:v>-20.907328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-735.18892400000004</c:v>
                </c:pt>
                <c:pt idx="1">
                  <c:v>-641.58435699999995</c:v>
                </c:pt>
                <c:pt idx="2">
                  <c:v>-647.56344100000001</c:v>
                </c:pt>
                <c:pt idx="3">
                  <c:v>-539.14286000000004</c:v>
                </c:pt>
                <c:pt idx="4">
                  <c:v>-554.9225449999999</c:v>
                </c:pt>
                <c:pt idx="5">
                  <c:v>-531.9133589999999</c:v>
                </c:pt>
                <c:pt idx="6">
                  <c:v>-445.48478299999999</c:v>
                </c:pt>
                <c:pt idx="7">
                  <c:v>-499.557954</c:v>
                </c:pt>
                <c:pt idx="8">
                  <c:v>-529.25567999999998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-44.936388000000001</c:v>
                </c:pt>
                <c:pt idx="1">
                  <c:v>-41.537957999999996</c:v>
                </c:pt>
                <c:pt idx="2">
                  <c:v>-33.139870999999999</c:v>
                </c:pt>
                <c:pt idx="3">
                  <c:v>-24.807558999999998</c:v>
                </c:pt>
                <c:pt idx="4">
                  <c:v>-20.880217999999999</c:v>
                </c:pt>
                <c:pt idx="5">
                  <c:v>-46.349638999999996</c:v>
                </c:pt>
                <c:pt idx="6">
                  <c:v>-27.200652999999999</c:v>
                </c:pt>
                <c:pt idx="7">
                  <c:v>-33.775305999999993</c:v>
                </c:pt>
                <c:pt idx="8">
                  <c:v>-24.944792999999997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-664.79075643781994</c:v>
                </c:pt>
                <c:pt idx="1">
                  <c:v>-620.92940259561999</c:v>
                </c:pt>
                <c:pt idx="2">
                  <c:v>-631.03110801672005</c:v>
                </c:pt>
                <c:pt idx="3">
                  <c:v>-496.37256199999996</c:v>
                </c:pt>
                <c:pt idx="4">
                  <c:v>-505.91120594983994</c:v>
                </c:pt>
                <c:pt idx="5">
                  <c:v>-562.72117199999991</c:v>
                </c:pt>
                <c:pt idx="6">
                  <c:v>-576.75794599999995</c:v>
                </c:pt>
                <c:pt idx="7">
                  <c:v>-600.78166799999997</c:v>
                </c:pt>
                <c:pt idx="8">
                  <c:v>-638.61810600000001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-246.62149939348998</c:v>
                </c:pt>
                <c:pt idx="1">
                  <c:v>-233.16820794176002</c:v>
                </c:pt>
                <c:pt idx="2">
                  <c:v>-227.22590300000002</c:v>
                </c:pt>
                <c:pt idx="3">
                  <c:v>-173.86354399999999</c:v>
                </c:pt>
                <c:pt idx="4">
                  <c:v>-196.15789466474999</c:v>
                </c:pt>
                <c:pt idx="5">
                  <c:v>-202.562659</c:v>
                </c:pt>
                <c:pt idx="6">
                  <c:v>-205.38397800000004</c:v>
                </c:pt>
                <c:pt idx="7">
                  <c:v>-224.28544099999999</c:v>
                </c:pt>
                <c:pt idx="8">
                  <c:v>-223.003355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-7.2217859999999998</c:v>
                </c:pt>
                <c:pt idx="1">
                  <c:v>-6.6778199999999996</c:v>
                </c:pt>
                <c:pt idx="2">
                  <c:v>-7.5732299999999997</c:v>
                </c:pt>
                <c:pt idx="3">
                  <c:v>-8.349145</c:v>
                </c:pt>
                <c:pt idx="4">
                  <c:v>-0.76169500000000001</c:v>
                </c:pt>
                <c:pt idx="5">
                  <c:v>-0.25496999999999997</c:v>
                </c:pt>
                <c:pt idx="6">
                  <c:v>-0.165965</c:v>
                </c:pt>
                <c:pt idx="7">
                  <c:v>-0.19838499999999998</c:v>
                </c:pt>
                <c:pt idx="8">
                  <c:v>-0.186635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-127.92457709999999</c:v>
                </c:pt>
                <c:pt idx="1">
                  <c:v>-120.01903799999999</c:v>
                </c:pt>
                <c:pt idx="2">
                  <c:v>-130.202238725</c:v>
                </c:pt>
                <c:pt idx="3">
                  <c:v>-112.67447800000001</c:v>
                </c:pt>
                <c:pt idx="4">
                  <c:v>-137.443748175</c:v>
                </c:pt>
                <c:pt idx="5">
                  <c:v>-130.00975199999999</c:v>
                </c:pt>
                <c:pt idx="6">
                  <c:v>-132.895974</c:v>
                </c:pt>
                <c:pt idx="7">
                  <c:v>-129.269656</c:v>
                </c:pt>
                <c:pt idx="8">
                  <c:v>-129.56080700000001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-1757.6023737786902</c:v>
                </c:pt>
                <c:pt idx="1">
                  <c:v>-1668.49908123512</c:v>
                </c:pt>
                <c:pt idx="2">
                  <c:v>-1641.7748097582798</c:v>
                </c:pt>
                <c:pt idx="3">
                  <c:v>-1272.673237</c:v>
                </c:pt>
                <c:pt idx="4">
                  <c:v>-1356.0276882279102</c:v>
                </c:pt>
                <c:pt idx="5">
                  <c:v>-1498.932024</c:v>
                </c:pt>
                <c:pt idx="6">
                  <c:v>-1515.849185</c:v>
                </c:pt>
                <c:pt idx="7">
                  <c:v>-1549.7613919999999</c:v>
                </c:pt>
                <c:pt idx="8">
                  <c:v>-1610.8396100000011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-913.23675813282216</c:v>
                </c:pt>
                <c:pt idx="1">
                  <c:v>-689.07351960502297</c:v>
                </c:pt>
                <c:pt idx="2">
                  <c:v>-733.63895128813613</c:v>
                </c:pt>
                <c:pt idx="3">
                  <c:v>-579.82378465398097</c:v>
                </c:pt>
                <c:pt idx="4">
                  <c:v>-556.35057458516201</c:v>
                </c:pt>
                <c:pt idx="5">
                  <c:v>-532.25864411458599</c:v>
                </c:pt>
                <c:pt idx="6">
                  <c:v>-528.53760559983186</c:v>
                </c:pt>
                <c:pt idx="7">
                  <c:v>-550.92040957027609</c:v>
                </c:pt>
                <c:pt idx="8">
                  <c:v>-551.84859546630594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-1685.7364591571779</c:v>
                </c:pt>
                <c:pt idx="1">
                  <c:v>-1552.5117586224771</c:v>
                </c:pt>
                <c:pt idx="2">
                  <c:v>-1507.0184342118641</c:v>
                </c:pt>
                <c:pt idx="3">
                  <c:v>-1229.9192313460201</c:v>
                </c:pt>
                <c:pt idx="4">
                  <c:v>-1191.7989143973371</c:v>
                </c:pt>
                <c:pt idx="5">
                  <c:v>-1006.488113885414</c:v>
                </c:pt>
                <c:pt idx="6">
                  <c:v>-1002.2921054001671</c:v>
                </c:pt>
                <c:pt idx="7">
                  <c:v>-999.6206244297241</c:v>
                </c:pt>
                <c:pt idx="8">
                  <c:v>-1034.547385533695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-10.363939</c:v>
                </c:pt>
                <c:pt idx="1">
                  <c:v>-8.5901250000000005</c:v>
                </c:pt>
                <c:pt idx="2">
                  <c:v>-8.0277100000000008</c:v>
                </c:pt>
                <c:pt idx="3">
                  <c:v>-5.5320390000000002</c:v>
                </c:pt>
                <c:pt idx="4">
                  <c:v>-4.3954929999999992</c:v>
                </c:pt>
                <c:pt idx="5">
                  <c:v>-3.4944500000000001</c:v>
                </c:pt>
                <c:pt idx="6">
                  <c:v>-3.336522</c:v>
                </c:pt>
                <c:pt idx="7">
                  <c:v>-3.3904239999999999</c:v>
                </c:pt>
                <c:pt idx="8">
                  <c:v>-3.5396369999999999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-303.99938000000003</c:v>
                </c:pt>
                <c:pt idx="1">
                  <c:v>-267.81885500000004</c:v>
                </c:pt>
                <c:pt idx="2">
                  <c:v>-264.52157899999997</c:v>
                </c:pt>
                <c:pt idx="3">
                  <c:v>-210.45013499999999</c:v>
                </c:pt>
                <c:pt idx="4">
                  <c:v>-207.075096</c:v>
                </c:pt>
                <c:pt idx="5">
                  <c:v>-198.52841100000001</c:v>
                </c:pt>
                <c:pt idx="6">
                  <c:v>-198.58471899999998</c:v>
                </c:pt>
                <c:pt idx="7">
                  <c:v>-199.993987</c:v>
                </c:pt>
                <c:pt idx="8">
                  <c:v>-207.30785299999999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72682624"/>
        <c:axId val="172684416"/>
      </c:barChart>
      <c:catAx>
        <c:axId val="172682624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2684416"/>
        <c:crosses val="autoZero"/>
        <c:auto val="1"/>
        <c:lblAlgn val="ctr"/>
        <c:lblOffset val="100"/>
        <c:noMultiLvlLbl val="0"/>
      </c:catAx>
      <c:valAx>
        <c:axId val="17268441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2682624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</a:t>
            </a:r>
            <a:r>
              <a:rPr lang="cs-CZ" sz="1000"/>
              <a:t>výroby</a:t>
            </a:r>
            <a:r>
              <a:rPr lang="cs-CZ" sz="1000" baseline="0"/>
              <a:t> elektřiny brutto</a:t>
            </a:r>
            <a:endParaRPr lang="en-US" sz="1000"/>
          </a:p>
        </c:rich>
      </c:tx>
      <c:layout>
        <c:manualLayout>
          <c:xMode val="edge"/>
          <c:yMode val="edge"/>
          <c:x val="0.3495881139857517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5"/>
              <c:layout>
                <c:manualLayout>
                  <c:x val="-6.9047619047619094E-2"/>
                  <c:y val="-0.1222540592168099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6666666666666666E-2"/>
                  <c:y val="-0.1260744985673352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2.3809523809523812E-3"/>
                  <c:y val="-7.6408787010506206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7861581.1500000004</c:v>
                </c:pt>
                <c:pt idx="1">
                  <c:v>7101739.9679999994</c:v>
                </c:pt>
                <c:pt idx="2">
                  <c:v>1426082.3280000002</c:v>
                </c:pt>
                <c:pt idx="3">
                  <c:v>832484.43300000008</c:v>
                </c:pt>
                <c:pt idx="4">
                  <c:v>551951.73199999984</c:v>
                </c:pt>
                <c:pt idx="5">
                  <c:v>308016.21999999997</c:v>
                </c:pt>
                <c:pt idx="6">
                  <c:v>104113.12000000001</c:v>
                </c:pt>
                <c:pt idx="7">
                  <c:v>782171.95700000075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</a:t>
            </a:r>
            <a:r>
              <a:rPr lang="cs-CZ" sz="1000" b="1" i="0" u="none" strike="noStrike" baseline="0">
                <a:effectLst/>
              </a:rPr>
              <a:t> FVE</a:t>
            </a:r>
            <a:r>
              <a:rPr lang="cs-CZ" sz="1000"/>
              <a:t> (MWh)</a:t>
            </a:r>
          </a:p>
        </c:rich>
      </c:tx>
      <c:layout>
        <c:manualLayout>
          <c:xMode val="edge"/>
          <c:yMode val="edge"/>
          <c:x val="0.28359079533662945"/>
          <c:y val="5.04731275324008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12026.104000000028</c:v>
                </c:pt>
                <c:pt idx="1">
                  <c:v>10520.042000000014</c:v>
                </c:pt>
                <c:pt idx="2">
                  <c:v>8519.1430000000364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19417.34699999998</c:v>
                </c:pt>
                <c:pt idx="1">
                  <c:v>16646.187999999973</c:v>
                </c:pt>
                <c:pt idx="2">
                  <c:v>13317.979000000001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7613.4219999999978</c:v>
                </c:pt>
                <c:pt idx="1">
                  <c:v>6587.4719999999934</c:v>
                </c:pt>
                <c:pt idx="2">
                  <c:v>5390.723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64924.050999999934</c:v>
                </c:pt>
                <c:pt idx="1">
                  <c:v>57683.331999999951</c:v>
                </c:pt>
                <c:pt idx="2">
                  <c:v>48236.177999999978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143463.64500000005</c:v>
                </c:pt>
                <c:pt idx="1">
                  <c:v>129433.66800000003</c:v>
                </c:pt>
                <c:pt idx="2">
                  <c:v>108699.85500000004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48742.487000000008</c:v>
                </c:pt>
                <c:pt idx="1">
                  <c:v>43816.743999999999</c:v>
                </c:pt>
                <c:pt idx="2">
                  <c:v>37133.577000000005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59423488"/>
        <c:axId val="159429376"/>
      </c:barChart>
      <c:catAx>
        <c:axId val="15942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429376"/>
        <c:crosses val="autoZero"/>
        <c:auto val="1"/>
        <c:lblAlgn val="ctr"/>
        <c:lblOffset val="100"/>
        <c:noMultiLvlLbl val="0"/>
      </c:catAx>
      <c:valAx>
        <c:axId val="159429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423488"/>
        <c:crosses val="autoZero"/>
        <c:crossBetween val="between"/>
        <c:majorUnit val="3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 v ES ČR</a:t>
            </a:r>
          </a:p>
        </c:rich>
      </c:tx>
      <c:layout>
        <c:manualLayout>
          <c:xMode val="edge"/>
          <c:yMode val="edge"/>
          <c:x val="0.31387382827146609"/>
          <c:y val="1.305567463092901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7.3809523809523811E-2"/>
                  <c:y val="-8.78701050620821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10062.398000000001</c:v>
                </c:pt>
                <c:pt idx="2">
                  <c:v>1363.5</c:v>
                </c:pt>
                <c:pt idx="3">
                  <c:v>953.95200000000011</c:v>
                </c:pt>
                <c:pt idx="4">
                  <c:v>1090.0818899999999</c:v>
                </c:pt>
                <c:pt idx="5">
                  <c:v>1171.5</c:v>
                </c:pt>
                <c:pt idx="6">
                  <c:v>339.4144</c:v>
                </c:pt>
                <c:pt idx="7">
                  <c:v>2051.6593299999972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VTE</a:t>
            </a:r>
            <a:r>
              <a:rPr lang="en-US" sz="1000"/>
              <a:t> na </a:t>
            </a:r>
            <a:r>
              <a:rPr lang="cs-CZ" sz="1000"/>
              <a:t>instalovaném </a:t>
            </a:r>
            <a:r>
              <a:rPr lang="en-US" sz="1000"/>
              <a:t>vý</a:t>
            </a:r>
            <a:r>
              <a:rPr lang="cs-CZ" sz="1000"/>
              <a:t>konu</a:t>
            </a:r>
            <a:endParaRPr lang="en-US" sz="1000"/>
          </a:p>
        </c:rich>
      </c:tx>
      <c:layout>
        <c:manualLayout>
          <c:xMode val="edge"/>
          <c:yMode val="edge"/>
          <c:x val="0.151847133757961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Lbls>
            <c:dLbl>
              <c:idx val="0"/>
              <c:layout>
                <c:manualLayout>
                  <c:x val="-6.4326742272101015E-17"/>
                  <c:y val="-0.1750278901251166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894736842107E-2"/>
                  <c:y val="-0.13330258849664028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2.7843999999999998</c:v>
                </c:pt>
                <c:pt idx="1">
                  <c:v>5.76</c:v>
                </c:pt>
                <c:pt idx="2">
                  <c:v>57.879999999999995</c:v>
                </c:pt>
                <c:pt idx="3">
                  <c:v>272.99000000000012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- VTE (MWh)</a:t>
            </a:r>
          </a:p>
        </c:rich>
      </c:tx>
      <c:layout>
        <c:manualLayout>
          <c:xMode val="edge"/>
          <c:yMode val="edge"/>
          <c:x val="0.281581556058323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63.932000000000002</c:v>
                </c:pt>
                <c:pt idx="1">
                  <c:v>87.385000000000005</c:v>
                </c:pt>
                <c:pt idx="2">
                  <c:v>74.66200000000002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435.01299999999998</c:v>
                </c:pt>
                <c:pt idx="1">
                  <c:v>569.30399999999997</c:v>
                </c:pt>
                <c:pt idx="2">
                  <c:v>531.10100000000011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5156.2640000000001</c:v>
                </c:pt>
                <c:pt idx="1">
                  <c:v>6004.2089999999989</c:v>
                </c:pt>
                <c:pt idx="2">
                  <c:v>6340.0090000000018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25919.63199999998</c:v>
                </c:pt>
                <c:pt idx="1">
                  <c:v>28892.893999999989</c:v>
                </c:pt>
                <c:pt idx="2">
                  <c:v>30038.714999999978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567872"/>
        <c:axId val="159569408"/>
      </c:barChart>
      <c:catAx>
        <c:axId val="1595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9569408"/>
        <c:crossesAt val="0"/>
        <c:auto val="1"/>
        <c:lblAlgn val="ctr"/>
        <c:lblOffset val="100"/>
        <c:noMultiLvlLbl val="0"/>
      </c:catAx>
      <c:valAx>
        <c:axId val="159569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567872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91072"/>
        <c:axId val="162301056"/>
      </c:barChart>
      <c:catAx>
        <c:axId val="16229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301056"/>
        <c:crosses val="autoZero"/>
        <c:auto val="1"/>
        <c:lblAlgn val="ctr"/>
        <c:lblOffset val="100"/>
        <c:noMultiLvlLbl val="0"/>
      </c:catAx>
      <c:valAx>
        <c:axId val="162301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910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222848"/>
        <c:axId val="162224384"/>
      </c:barChart>
      <c:catAx>
        <c:axId val="162222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224384"/>
        <c:crosses val="autoZero"/>
        <c:auto val="1"/>
        <c:lblAlgn val="ctr"/>
        <c:lblOffset val="100"/>
        <c:noMultiLvlLbl val="0"/>
      </c:catAx>
      <c:valAx>
        <c:axId val="162224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2228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Bilance elektřiny </a:t>
            </a:r>
            <a:r>
              <a:rPr lang="cs-CZ" sz="1000"/>
              <a:t>(</a:t>
            </a:r>
            <a:r>
              <a:rPr lang="en-US" sz="1000"/>
              <a:t>GWh</a:t>
            </a:r>
            <a:r>
              <a:rPr lang="cs-CZ" sz="1000"/>
              <a:t>)</a:t>
            </a:r>
            <a:endParaRPr lang="en-US" sz="1000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8055.1838059999973</c:v>
                </c:pt>
                <c:pt idx="1">
                  <c:v>7178.602471000002</c:v>
                </c:pt>
                <c:pt idx="2">
                  <c:v>6955.4884849999999</c:v>
                </c:pt>
                <c:pt idx="3">
                  <c:v>5616.7616060000028</c:v>
                </c:pt>
                <c:pt idx="4">
                  <c:v>6043.8887750000022</c:v>
                </c:pt>
                <c:pt idx="5">
                  <c:v>6118.8203730000023</c:v>
                </c:pt>
                <c:pt idx="6">
                  <c:v>5784.5985049999972</c:v>
                </c:pt>
                <c:pt idx="7">
                  <c:v>6576.7640460000002</c:v>
                </c:pt>
                <c:pt idx="8">
                  <c:v>6606.7783570000001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-6044.4340170000014</c:v>
                </c:pt>
                <c:pt idx="1">
                  <c:v>-5481.1550869999965</c:v>
                </c:pt>
                <c:pt idx="2">
                  <c:v>-5510.7131960000033</c:v>
                </c:pt>
                <c:pt idx="3">
                  <c:v>-4435.0811290000038</c:v>
                </c:pt>
                <c:pt idx="4">
                  <c:v>-4462.9034629999915</c:v>
                </c:pt>
                <c:pt idx="5">
                  <c:v>-4454.3119999999999</c:v>
                </c:pt>
                <c:pt idx="6">
                  <c:v>-4470.9024039999949</c:v>
                </c:pt>
                <c:pt idx="7">
                  <c:v>-4492.7606079999987</c:v>
                </c:pt>
                <c:pt idx="8">
                  <c:v>-4667.3561050000044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-523.66645100000005</c:v>
                </c:pt>
                <c:pt idx="1">
                  <c:v>-464.20117199999999</c:v>
                </c:pt>
                <c:pt idx="2">
                  <c:v>-455.46654100000001</c:v>
                </c:pt>
                <c:pt idx="3">
                  <c:v>-367.53085300000004</c:v>
                </c:pt>
                <c:pt idx="4">
                  <c:v>-386.56499199999996</c:v>
                </c:pt>
                <c:pt idx="5">
                  <c:v>-399.87843700000013</c:v>
                </c:pt>
                <c:pt idx="6">
                  <c:v>-368.26847599999996</c:v>
                </c:pt>
                <c:pt idx="7">
                  <c:v>-439.29903299999989</c:v>
                </c:pt>
                <c:pt idx="8">
                  <c:v>-457.57105299999995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-469.40438000000006</c:v>
                </c:pt>
                <c:pt idx="1">
                  <c:v>-393.80685500000004</c:v>
                </c:pt>
                <c:pt idx="2">
                  <c:v>-364.85357899999997</c:v>
                </c:pt>
                <c:pt idx="3">
                  <c:v>-290.17513499999995</c:v>
                </c:pt>
                <c:pt idx="4">
                  <c:v>-293.57209599999999</c:v>
                </c:pt>
                <c:pt idx="5">
                  <c:v>-276.87141100000002</c:v>
                </c:pt>
                <c:pt idx="6">
                  <c:v>-279.23971899999998</c:v>
                </c:pt>
                <c:pt idx="7">
                  <c:v>-290.60398700000002</c:v>
                </c:pt>
                <c:pt idx="8">
                  <c:v>-292.27585299999998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-147.72478599999999</c:v>
                </c:pt>
                <c:pt idx="1">
                  <c:v>-146.72281999999998</c:v>
                </c:pt>
                <c:pt idx="2">
                  <c:v>-145.19722999999999</c:v>
                </c:pt>
                <c:pt idx="3">
                  <c:v>-178.91814499999998</c:v>
                </c:pt>
                <c:pt idx="4">
                  <c:v>-154.73869500000001</c:v>
                </c:pt>
                <c:pt idx="5">
                  <c:v>-79.452969999999993</c:v>
                </c:pt>
                <c:pt idx="6">
                  <c:v>-131.850965</c:v>
                </c:pt>
                <c:pt idx="7">
                  <c:v>-131.48238499999999</c:v>
                </c:pt>
                <c:pt idx="8">
                  <c:v>-135.25763499999999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-866.82555799999989</c:v>
                </c:pt>
                <c:pt idx="1">
                  <c:v>-672.92486199999996</c:v>
                </c:pt>
                <c:pt idx="2">
                  <c:v>-495.15287100000012</c:v>
                </c:pt>
                <c:pt idx="3">
                  <c:v>-394.56507399999998</c:v>
                </c:pt>
                <c:pt idx="4">
                  <c:v>-791.11175100000003</c:v>
                </c:pt>
                <c:pt idx="5">
                  <c:v>-951.99593300000004</c:v>
                </c:pt>
                <c:pt idx="6">
                  <c:v>-562.8291459999997</c:v>
                </c:pt>
                <c:pt idx="7">
                  <c:v>-1195.6530640000001</c:v>
                </c:pt>
                <c:pt idx="8">
                  <c:v>-1049.5627840000002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4"/>
        <c:overlap val="100"/>
        <c:axId val="156955776"/>
        <c:axId val="156957312"/>
      </c:barChart>
      <c:catAx>
        <c:axId val="156955776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957312"/>
        <c:crosses val="autoZero"/>
        <c:auto val="1"/>
        <c:lblAlgn val="ctr"/>
        <c:lblOffset val="100"/>
        <c:noMultiLvlLbl val="0"/>
      </c:catAx>
      <c:valAx>
        <c:axId val="156957312"/>
        <c:scaling>
          <c:orientation val="minMax"/>
          <c:max val="10000"/>
          <c:min val="-1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9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0684443758070262E-2"/>
          <c:y val="0.83390688710036709"/>
          <c:w val="0.9441269953001884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biomasy na výrobě elektřiny brutto</a:t>
            </a:r>
          </a:p>
        </c:rich>
      </c:tx>
      <c:layout>
        <c:manualLayout>
          <c:xMode val="edge"/>
          <c:yMode val="edge"/>
          <c:x val="0.29140466664967851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7.9638488525541826E-2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0.40521297076768598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3.6722278571059376E-4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0.47623172776537637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3.8549590155685202E-2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612928"/>
        <c:axId val="161614464"/>
      </c:barChart>
      <c:catAx>
        <c:axId val="161612928"/>
        <c:scaling>
          <c:orientation val="minMax"/>
        </c:scaling>
        <c:delete val="1"/>
        <c:axPos val="l"/>
        <c:majorTickMark val="out"/>
        <c:minorTickMark val="none"/>
        <c:tickLblPos val="nextTo"/>
        <c:crossAx val="161614464"/>
        <c:crosses val="autoZero"/>
        <c:auto val="1"/>
        <c:lblAlgn val="ctr"/>
        <c:lblOffset val="100"/>
        <c:noMultiLvlLbl val="0"/>
      </c:catAx>
      <c:valAx>
        <c:axId val="16161446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129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ýrob</a:t>
            </a:r>
            <a:r>
              <a:rPr lang="cs-CZ" sz="1000"/>
              <a:t>a</a:t>
            </a:r>
            <a:r>
              <a:rPr lang="en-US" sz="1000"/>
              <a:t> elektřiny brutto</a:t>
            </a:r>
            <a:r>
              <a:rPr lang="cs-CZ" sz="1000"/>
              <a:t> z biomasy (MWh)</a:t>
            </a:r>
            <a:endParaRPr lang="en-US" sz="1000"/>
          </a:p>
        </c:rich>
      </c:tx>
      <c:layout>
        <c:manualLayout>
          <c:xMode val="edge"/>
          <c:yMode val="edge"/>
          <c:x val="0.20314207295459261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16396.317999999999</c:v>
                </c:pt>
                <c:pt idx="1">
                  <c:v>10330.127</c:v>
                </c:pt>
                <c:pt idx="2">
                  <c:v>21622.958999999999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86290.59</c:v>
                </c:pt>
                <c:pt idx="1">
                  <c:v>84440.29</c:v>
                </c:pt>
                <c:pt idx="2">
                  <c:v>75278.38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52.864000000000004</c:v>
                </c:pt>
                <c:pt idx="1">
                  <c:v>90.907000000000011</c:v>
                </c:pt>
                <c:pt idx="2">
                  <c:v>79.173999999999992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73680.292999999991</c:v>
                </c:pt>
                <c:pt idx="1">
                  <c:v>106376.36699999997</c:v>
                </c:pt>
                <c:pt idx="2">
                  <c:v>109068.87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invertIfNegative val="0"/>
          <c:cat>
            <c:strRef>
              <c:f>'4.5'!$B$5:$D$5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8546.491</c:v>
                </c:pt>
                <c:pt idx="1">
                  <c:v>6665.8369999999995</c:v>
                </c:pt>
                <c:pt idx="2">
                  <c:v>8191.5530000000008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1673600"/>
        <c:axId val="161675136"/>
      </c:barChart>
      <c:catAx>
        <c:axId val="161673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675136"/>
        <c:crosses val="autoZero"/>
        <c:auto val="1"/>
        <c:lblAlgn val="ctr"/>
        <c:lblOffset val="100"/>
        <c:noMultiLvlLbl val="0"/>
      </c:catAx>
      <c:valAx>
        <c:axId val="161675136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67360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kategori</a:t>
            </a:r>
            <a:r>
              <a:rPr lang="cs-CZ" sz="1000"/>
              <a:t>í</a:t>
            </a:r>
            <a:r>
              <a:rPr lang="en-US" sz="1000"/>
              <a:t> </a:t>
            </a:r>
            <a:r>
              <a:rPr lang="cs-CZ" sz="1000"/>
              <a:t>bioplynu</a:t>
            </a:r>
            <a:r>
              <a:rPr lang="en-US" sz="1000"/>
              <a:t> na výrobě elektřiny brutto</a:t>
            </a:r>
          </a:p>
        </c:rich>
      </c:tx>
      <c:layout>
        <c:manualLayout>
          <c:xMode val="edge"/>
          <c:yMode val="edge"/>
          <c:x val="0.2758906521968682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3F-4F81-A18A-698D4CA45860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73F-4F81-A18A-698D4CA458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3.1593069022921715E-2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4.0554810389934193E-2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0.92785212058714406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1805056"/>
        <c:axId val="161782784"/>
      </c:barChart>
      <c:valAx>
        <c:axId val="161782784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805056"/>
        <c:crosses val="autoZero"/>
        <c:crossBetween val="between"/>
        <c:majorUnit val="0.1"/>
      </c:valAx>
      <c:catAx>
        <c:axId val="161805056"/>
        <c:scaling>
          <c:orientation val="minMax"/>
        </c:scaling>
        <c:delete val="1"/>
        <c:axPos val="l"/>
        <c:majorTickMark val="out"/>
        <c:minorTickMark val="none"/>
        <c:tickLblPos val="nextTo"/>
        <c:crossAx val="16178278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</a:t>
            </a:r>
            <a:r>
              <a:rPr lang="cs-CZ" sz="1000" baseline="0"/>
              <a:t> brutto z bioplynu (MWh)</a:t>
            </a:r>
            <a:endParaRPr lang="cs-CZ" sz="1000"/>
          </a:p>
        </c:rich>
      </c:tx>
      <c:layout>
        <c:manualLayout>
          <c:xMode val="edge"/>
          <c:yMode val="edge"/>
          <c:x val="0.19159979839466121"/>
          <c:y val="2.26281880590477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6526.5599999999995</c:v>
                </c:pt>
                <c:pt idx="1">
                  <c:v>6440.2789999999995</c:v>
                </c:pt>
                <c:pt idx="2">
                  <c:v>7155.4280000000008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8830.5239999999976</c:v>
                </c:pt>
                <c:pt idx="1">
                  <c:v>8997.8560000000016</c:v>
                </c:pt>
                <c:pt idx="2">
                  <c:v>8001.8019999999979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198044.6739999998</c:v>
                </c:pt>
                <c:pt idx="1">
                  <c:v>198720.13300000006</c:v>
                </c:pt>
                <c:pt idx="2">
                  <c:v>194203.04399999997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618368"/>
        <c:axId val="162620160"/>
      </c:barChart>
      <c:catAx>
        <c:axId val="162618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620160"/>
        <c:crosses val="autoZero"/>
        <c:auto val="1"/>
        <c:lblAlgn val="ctr"/>
        <c:lblOffset val="100"/>
        <c:noMultiLvlLbl val="0"/>
      </c:catAx>
      <c:valAx>
        <c:axId val="16262016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618368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chemeClr val="bg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81984"/>
        <c:axId val="162683520"/>
      </c:barChart>
      <c:catAx>
        <c:axId val="16268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683520"/>
        <c:crosses val="autoZero"/>
        <c:auto val="1"/>
        <c:lblAlgn val="ctr"/>
        <c:lblOffset val="100"/>
        <c:noMultiLvlLbl val="0"/>
      </c:catAx>
      <c:valAx>
        <c:axId val="162683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68198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14368"/>
        <c:axId val="162715904"/>
      </c:barChart>
      <c:catAx>
        <c:axId val="16271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15904"/>
        <c:crosses val="autoZero"/>
        <c:auto val="1"/>
        <c:lblAlgn val="ctr"/>
        <c:lblOffset val="100"/>
        <c:noMultiLvlLbl val="0"/>
      </c:catAx>
      <c:valAx>
        <c:axId val="162715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14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paliv na výro</a:t>
            </a:r>
            <a:r>
              <a:rPr lang="cs-CZ" sz="1000"/>
              <a:t>b</a:t>
            </a:r>
            <a:r>
              <a:rPr lang="en-US" sz="1000"/>
              <a:t>ě elektřiny brutto KVET</a:t>
            </a:r>
            <a:r>
              <a:rPr lang="cs-CZ" sz="1000"/>
              <a:t> (GWh)</a:t>
            </a:r>
          </a:p>
        </c:rich>
      </c:tx>
      <c:layout>
        <c:manualLayout>
          <c:xMode val="edge"/>
          <c:yMode val="edge"/>
          <c:x val="0.1296018899807031"/>
          <c:y val="3.8646814101160505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1.136323</c:v>
                </c:pt>
                <c:pt idx="1">
                  <c:v>18.088087000000002</c:v>
                </c:pt>
                <c:pt idx="2">
                  <c:v>301.39147100000002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276.64209600000004</c:v>
                </c:pt>
                <c:pt idx="1">
                  <c:v>143.78627599999996</c:v>
                </c:pt>
                <c:pt idx="2">
                  <c:v>3.8828089999999995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1.2135539999999998</c:v>
                </c:pt>
                <c:pt idx="2">
                  <c:v>75.179530999999997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0.40712800000000005</c:v>
                </c:pt>
                <c:pt idx="1">
                  <c:v>2.4205019999999999</c:v>
                </c:pt>
                <c:pt idx="2">
                  <c:v>414.49452100000002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0.28367699999999996</c:v>
                </c:pt>
                <c:pt idx="1">
                  <c:v>2.0512000000000001</c:v>
                </c:pt>
                <c:pt idx="2">
                  <c:v>3.5190000000000001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1.129</c:v>
                </c:pt>
                <c:pt idx="2">
                  <c:v>8.5846000000000006E-2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0.24693500000000002</c:v>
                </c:pt>
                <c:pt idx="1">
                  <c:v>4.6963999999999997</c:v>
                </c:pt>
                <c:pt idx="2">
                  <c:v>25.178952000000002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0.34117700000000001</c:v>
                </c:pt>
                <c:pt idx="1">
                  <c:v>6.1176960000000005</c:v>
                </c:pt>
                <c:pt idx="2">
                  <c:v>52.842214999999996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1.0659479999999999</c:v>
                </c:pt>
                <c:pt idx="1">
                  <c:v>2.5510999999999999E-2</c:v>
                </c:pt>
                <c:pt idx="2">
                  <c:v>0.262654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71.485180000000042</c:v>
                </c:pt>
                <c:pt idx="1">
                  <c:v>65.644108000000003</c:v>
                </c:pt>
                <c:pt idx="2">
                  <c:v>113.107873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059392"/>
        <c:axId val="162060928"/>
      </c:barChart>
      <c:catAx>
        <c:axId val="16205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060928"/>
        <c:crosses val="autoZero"/>
        <c:auto val="1"/>
        <c:lblAlgn val="ctr"/>
        <c:lblOffset val="100"/>
        <c:noMultiLvlLbl val="0"/>
      </c:catAx>
      <c:valAx>
        <c:axId val="1620609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5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108917507356158E-2"/>
          <c:y val="0.7923475946683507"/>
          <c:w val="0.97514824206660022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elektrického výkonu KVET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436.55799999999988</c:v>
                </c:pt>
                <c:pt idx="1">
                  <c:v>392.87599999999992</c:v>
                </c:pt>
                <c:pt idx="2">
                  <c:v>9589.6400000000049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293333333333329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tepelného výkonu KVET</a:t>
            </a:r>
          </a:p>
        </c:rich>
      </c:tx>
      <c:layout>
        <c:manualLayout>
          <c:xMode val="edge"/>
          <c:yMode val="edge"/>
          <c:x val="0.13954230769230769"/>
          <c:y val="2.1510840108401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900.03800000000194</c:v>
                </c:pt>
                <c:pt idx="1">
                  <c:v>1359.5449999999973</c:v>
                </c:pt>
                <c:pt idx="2">
                  <c:v>18416.453999999994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2.5819658119658126E-2"/>
          <c:y val="0.78865447154471546"/>
          <c:w val="0.94836068376068372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70336"/>
        <c:axId val="163071872"/>
      </c:barChart>
      <c:catAx>
        <c:axId val="163070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71872"/>
        <c:crosses val="autoZero"/>
        <c:auto val="1"/>
        <c:lblAlgn val="ctr"/>
        <c:lblOffset val="100"/>
        <c:noMultiLvlLbl val="0"/>
      </c:catAx>
      <c:valAx>
        <c:axId val="1630718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703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155328"/>
        <c:axId val="159156864"/>
      </c:barChart>
      <c:catAx>
        <c:axId val="159155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56864"/>
        <c:crosses val="autoZero"/>
        <c:auto val="1"/>
        <c:lblAlgn val="ctr"/>
        <c:lblOffset val="100"/>
        <c:noMultiLvlLbl val="0"/>
      </c:catAx>
      <c:valAx>
        <c:axId val="15915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15532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Podíl instalovaného výkonu</a:t>
            </a:r>
            <a:endParaRPr lang="cs-CZ" sz="1000"/>
          </a:p>
          <a:p>
            <a:pPr>
              <a:defRPr sz="1000"/>
            </a:pPr>
            <a:r>
              <a:rPr lang="en-US" sz="1000"/>
              <a:t>v ES ČR</a:t>
            </a:r>
          </a:p>
        </c:rich>
      </c:tx>
      <c:layout>
        <c:manualLayout>
          <c:xMode val="edge"/>
          <c:yMode val="edge"/>
          <c:x val="9.2445302823894834E-2"/>
          <c:y val="1.30562678571499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81491501868803184"/>
          <c:h val="0.64401268271520418"/>
        </c:manualLayout>
      </c:layout>
      <c:doughnutChart>
        <c:varyColors val="1"/>
        <c:ser>
          <c:idx val="0"/>
          <c:order val="0"/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8287745420072679"/>
                  <c:y val="-9.714948586235819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0315-41D2-9554-5F80CCBDE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10062.398000000001</c:v>
                </c:pt>
                <c:pt idx="2">
                  <c:v>1363.5</c:v>
                </c:pt>
                <c:pt idx="3">
                  <c:v>953.95200000000011</c:v>
                </c:pt>
                <c:pt idx="4">
                  <c:v>1090.0818899999999</c:v>
                </c:pt>
                <c:pt idx="5">
                  <c:v>1171.5</c:v>
                </c:pt>
                <c:pt idx="6">
                  <c:v>339.4144</c:v>
                </c:pt>
                <c:pt idx="7">
                  <c:v>2051.6593299999972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Vývoj instalovaného výkonu v ES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10512.787999999999</c:v>
                </c:pt>
                <c:pt idx="1">
                  <c:v>10512.787999999999</c:v>
                </c:pt>
                <c:pt idx="2">
                  <c:v>10511.737999999999</c:v>
                </c:pt>
                <c:pt idx="3">
                  <c:v>10511.348</c:v>
                </c:pt>
                <c:pt idx="4">
                  <c:v>10510.647999999999</c:v>
                </c:pt>
                <c:pt idx="5">
                  <c:v>10510.647999999999</c:v>
                </c:pt>
                <c:pt idx="6">
                  <c:v>10036.098</c:v>
                </c:pt>
                <c:pt idx="7">
                  <c:v>10059.038000000002</c:v>
                </c:pt>
                <c:pt idx="8">
                  <c:v>10062.398000000001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1363.5</c:v>
                </c:pt>
                <c:pt idx="1">
                  <c:v>1363.5</c:v>
                </c:pt>
                <c:pt idx="2">
                  <c:v>1363.5</c:v>
                </c:pt>
                <c:pt idx="3">
                  <c:v>1363.5</c:v>
                </c:pt>
                <c:pt idx="4">
                  <c:v>1363.5</c:v>
                </c:pt>
                <c:pt idx="5">
                  <c:v>1363.5</c:v>
                </c:pt>
                <c:pt idx="6">
                  <c:v>1363.5</c:v>
                </c:pt>
                <c:pt idx="7">
                  <c:v>1363.5</c:v>
                </c:pt>
                <c:pt idx="8">
                  <c:v>1363.5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939.13099999999861</c:v>
                </c:pt>
                <c:pt idx="1">
                  <c:v>946.71799999999871</c:v>
                </c:pt>
                <c:pt idx="2">
                  <c:v>946.21799999999871</c:v>
                </c:pt>
                <c:pt idx="3">
                  <c:v>947.33499999999867</c:v>
                </c:pt>
                <c:pt idx="4">
                  <c:v>948.47699999999872</c:v>
                </c:pt>
                <c:pt idx="5">
                  <c:v>950.25499999999874</c:v>
                </c:pt>
                <c:pt idx="6">
                  <c:v>950.52199999999891</c:v>
                </c:pt>
                <c:pt idx="7">
                  <c:v>953.98899999999912</c:v>
                </c:pt>
                <c:pt idx="8">
                  <c:v>953.9519999999992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1094.4778899999974</c:v>
                </c:pt>
                <c:pt idx="1">
                  <c:v>1094.4448899999975</c:v>
                </c:pt>
                <c:pt idx="2">
                  <c:v>1094.4138899999975</c:v>
                </c:pt>
                <c:pt idx="3">
                  <c:v>1093.9833899999976</c:v>
                </c:pt>
                <c:pt idx="4">
                  <c:v>1094.0818899999974</c:v>
                </c:pt>
                <c:pt idx="5">
                  <c:v>1093.8143899999973</c:v>
                </c:pt>
                <c:pt idx="6">
                  <c:v>1092.3073899999977</c:v>
                </c:pt>
                <c:pt idx="7">
                  <c:v>1091.2763899999977</c:v>
                </c:pt>
                <c:pt idx="8">
                  <c:v>1090.0818899999977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339.42440000000011</c:v>
                </c:pt>
                <c:pt idx="1">
                  <c:v>339.4294000000001</c:v>
                </c:pt>
                <c:pt idx="2">
                  <c:v>339.4294000000001</c:v>
                </c:pt>
                <c:pt idx="3">
                  <c:v>339.4294000000001</c:v>
                </c:pt>
                <c:pt idx="4">
                  <c:v>339.4294000000001</c:v>
                </c:pt>
                <c:pt idx="5">
                  <c:v>339.4294000000001</c:v>
                </c:pt>
                <c:pt idx="6">
                  <c:v>339.41940000000011</c:v>
                </c:pt>
                <c:pt idx="7">
                  <c:v>339.41940000000011</c:v>
                </c:pt>
                <c:pt idx="8">
                  <c:v>339.41440000000011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2066.8508700001071</c:v>
                </c:pt>
                <c:pt idx="1">
                  <c:v>2067.1743800001077</c:v>
                </c:pt>
                <c:pt idx="2">
                  <c:v>2065.1995600001069</c:v>
                </c:pt>
                <c:pt idx="3">
                  <c:v>2066.2228600001026</c:v>
                </c:pt>
                <c:pt idx="4">
                  <c:v>2066.2448700001009</c:v>
                </c:pt>
                <c:pt idx="5">
                  <c:v>2065.8369800001001</c:v>
                </c:pt>
                <c:pt idx="6">
                  <c:v>2062.5924000000959</c:v>
                </c:pt>
                <c:pt idx="7">
                  <c:v>2058.1930400000915</c:v>
                </c:pt>
                <c:pt idx="8">
                  <c:v>2051.6593300000886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23264"/>
        <c:axId val="162924800"/>
      </c:barChart>
      <c:catAx>
        <c:axId val="16292326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924800"/>
        <c:crosses val="autoZero"/>
        <c:auto val="1"/>
        <c:lblAlgn val="ctr"/>
        <c:lblOffset val="100"/>
        <c:noMultiLvlLbl val="0"/>
      </c:catAx>
      <c:valAx>
        <c:axId val="16292480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232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Instalovaný výkon v krajích ČR</a:t>
            </a:r>
            <a:r>
              <a:rPr lang="cs-CZ" sz="1000"/>
              <a:t> </a:t>
            </a:r>
            <a:r>
              <a:rPr lang="en-US" sz="1000"/>
              <a:t>(</a:t>
            </a:r>
            <a:r>
              <a:rPr lang="cs-CZ" sz="1000"/>
              <a:t>M</a:t>
            </a:r>
            <a:r>
              <a:rPr lang="en-US" sz="1000"/>
              <a:t>W)</a:t>
            </a:r>
          </a:p>
        </c:rich>
      </c:tx>
      <c:layout>
        <c:manualLayout>
          <c:xMode val="edge"/>
          <c:yMode val="edge"/>
          <c:x val="0.24336883412849597"/>
          <c:y val="1.1988967480759819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476046334681252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147.94</c:v>
                </c:pt>
                <c:pt idx="1">
                  <c:v>222.99500000000003</c:v>
                </c:pt>
                <c:pt idx="2">
                  <c:v>226.29999999999998</c:v>
                </c:pt>
                <c:pt idx="3">
                  <c:v>539.9559999999999</c:v>
                </c:pt>
                <c:pt idx="4">
                  <c:v>15.260000000000002</c:v>
                </c:pt>
                <c:pt idx="5">
                  <c:v>182.59900000000002</c:v>
                </c:pt>
                <c:pt idx="6">
                  <c:v>4.835</c:v>
                </c:pt>
                <c:pt idx="7">
                  <c:v>1282.5810000000004</c:v>
                </c:pt>
                <c:pt idx="8">
                  <c:v>111.60600000000001</c:v>
                </c:pt>
                <c:pt idx="9">
                  <c:v>1273.7099999999998</c:v>
                </c:pt>
                <c:pt idx="10">
                  <c:v>262.08500000000004</c:v>
                </c:pt>
                <c:pt idx="11">
                  <c:v>1652.4259999999999</c:v>
                </c:pt>
                <c:pt idx="12">
                  <c:v>4003.413</c:v>
                </c:pt>
                <c:pt idx="13">
                  <c:v>136.69200000000004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19.133999999999997</c:v>
                </c:pt>
                <c:pt idx="1">
                  <c:v>49.970999999999989</c:v>
                </c:pt>
                <c:pt idx="2">
                  <c:v>76.457999999999998</c:v>
                </c:pt>
                <c:pt idx="3">
                  <c:v>20.701999999999998</c:v>
                </c:pt>
                <c:pt idx="4">
                  <c:v>81.714000000000027</c:v>
                </c:pt>
                <c:pt idx="5">
                  <c:v>58.02200000000002</c:v>
                </c:pt>
                <c:pt idx="6">
                  <c:v>37.521000000000008</c:v>
                </c:pt>
                <c:pt idx="7">
                  <c:v>89.570999999999984</c:v>
                </c:pt>
                <c:pt idx="8">
                  <c:v>116.67699999999994</c:v>
                </c:pt>
                <c:pt idx="9">
                  <c:v>55.844000000000008</c:v>
                </c:pt>
                <c:pt idx="10">
                  <c:v>67.629000000000005</c:v>
                </c:pt>
                <c:pt idx="11">
                  <c:v>198.06099999999998</c:v>
                </c:pt>
                <c:pt idx="12">
                  <c:v>45.634000000000022</c:v>
                </c:pt>
                <c:pt idx="13">
                  <c:v>37.01400000000001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156.6934500000001</c:v>
                </c:pt>
                <c:pt idx="2">
                  <c:v>33.938199999999995</c:v>
                </c:pt>
                <c:pt idx="3">
                  <c:v>7.4434999999999985</c:v>
                </c:pt>
                <c:pt idx="4">
                  <c:v>16.372599999999988</c:v>
                </c:pt>
                <c:pt idx="5">
                  <c:v>30.011899999999969</c:v>
                </c:pt>
                <c:pt idx="6">
                  <c:v>25.866799999999976</c:v>
                </c:pt>
                <c:pt idx="7">
                  <c:v>17.801899999999986</c:v>
                </c:pt>
                <c:pt idx="8">
                  <c:v>11.910539999999997</c:v>
                </c:pt>
                <c:pt idx="9">
                  <c:v>29.734000000000012</c:v>
                </c:pt>
                <c:pt idx="10">
                  <c:v>20.579799999999985</c:v>
                </c:pt>
                <c:pt idx="11">
                  <c:v>644.2242</c:v>
                </c:pt>
                <c:pt idx="12">
                  <c:v>76.696499999999986</c:v>
                </c:pt>
                <c:pt idx="13">
                  <c:v>7.6025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8.4101999999999997</c:v>
                </c:pt>
                <c:pt idx="3">
                  <c:v>67.91</c:v>
                </c:pt>
                <c:pt idx="4">
                  <c:v>10.91</c:v>
                </c:pt>
                <c:pt idx="5">
                  <c:v>10.204499999999999</c:v>
                </c:pt>
                <c:pt idx="6">
                  <c:v>50.098699999999994</c:v>
                </c:pt>
                <c:pt idx="7">
                  <c:v>28.4</c:v>
                </c:pt>
                <c:pt idx="8">
                  <c:v>45.891999999999996</c:v>
                </c:pt>
                <c:pt idx="9">
                  <c:v>19.2</c:v>
                </c:pt>
                <c:pt idx="10">
                  <c:v>5.3199999999999994</c:v>
                </c:pt>
                <c:pt idx="11">
                  <c:v>6.0439999999999996</c:v>
                </c:pt>
                <c:pt idx="12">
                  <c:v>86.8</c:v>
                </c:pt>
                <c:pt idx="13">
                  <c:v>0.22500000000000001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21.137000000000032</c:v>
                </c:pt>
                <c:pt idx="1">
                  <c:v>242.71330000000023</c:v>
                </c:pt>
                <c:pt idx="2">
                  <c:v>447.05294999999956</c:v>
                </c:pt>
                <c:pt idx="3">
                  <c:v>12.617099999999988</c:v>
                </c:pt>
                <c:pt idx="4">
                  <c:v>90.566119999999884</c:v>
                </c:pt>
                <c:pt idx="5">
                  <c:v>91.841279999999671</c:v>
                </c:pt>
                <c:pt idx="6">
                  <c:v>110.27262999999988</c:v>
                </c:pt>
                <c:pt idx="7">
                  <c:v>60.172100000000349</c:v>
                </c:pt>
                <c:pt idx="8">
                  <c:v>109.08278999999995</c:v>
                </c:pt>
                <c:pt idx="9">
                  <c:v>93.765969999999768</c:v>
                </c:pt>
                <c:pt idx="10">
                  <c:v>207.45327999999859</c:v>
                </c:pt>
                <c:pt idx="11">
                  <c:v>246.15656999999896</c:v>
                </c:pt>
                <c:pt idx="12">
                  <c:v>161.93742999999998</c:v>
                </c:pt>
                <c:pt idx="13">
                  <c:v>156.89081000000044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00"/>
        <c:axId val="162974336"/>
        <c:axId val="162980224"/>
      </c:barChart>
      <c:catAx>
        <c:axId val="162974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cs-CZ"/>
          </a:p>
        </c:txPr>
        <c:crossAx val="162980224"/>
        <c:crosses val="autoZero"/>
        <c:auto val="1"/>
        <c:lblAlgn val="ctr"/>
        <c:lblOffset val="100"/>
        <c:noMultiLvlLbl val="0"/>
      </c:catAx>
      <c:valAx>
        <c:axId val="162980224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97433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050240"/>
        <c:axId val="163051776"/>
      </c:barChart>
      <c:catAx>
        <c:axId val="163050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051776"/>
        <c:crosses val="autoZero"/>
        <c:auto val="1"/>
        <c:lblAlgn val="ctr"/>
        <c:lblOffset val="100"/>
        <c:noMultiLvlLbl val="0"/>
      </c:catAx>
      <c:valAx>
        <c:axId val="163051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050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Spotřeba elektřiny </a:t>
            </a:r>
            <a:r>
              <a:rPr lang="cs-CZ" sz="1000"/>
              <a:t>netto </a:t>
            </a:r>
            <a:r>
              <a:rPr lang="en-US" sz="1000"/>
              <a:t>v krajích ČR (GWh)</a:t>
            </a:r>
          </a:p>
        </c:rich>
      </c:tx>
      <c:layout>
        <c:manualLayout>
          <c:xMode val="edge"/>
          <c:yMode val="edge"/>
          <c:x val="0.25225246347928593"/>
          <c:y val="4.474226289821005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91041410521359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23771.175999999999</c:v>
                </c:pt>
                <c:pt idx="1">
                  <c:v>37484.082261691903</c:v>
                </c:pt>
                <c:pt idx="2">
                  <c:v>112345.62278103901</c:v>
                </c:pt>
                <c:pt idx="3">
                  <c:v>26980.544999999998</c:v>
                </c:pt>
                <c:pt idx="4">
                  <c:v>103707.79642733121</c:v>
                </c:pt>
                <c:pt idx="5">
                  <c:v>120058.215</c:v>
                </c:pt>
                <c:pt idx="6">
                  <c:v>15930.041000000001</c:v>
                </c:pt>
                <c:pt idx="7">
                  <c:v>424863.08999999997</c:v>
                </c:pt>
                <c:pt idx="8">
                  <c:v>94419.016999999993</c:v>
                </c:pt>
                <c:pt idx="9">
                  <c:v>77730.777000000002</c:v>
                </c:pt>
                <c:pt idx="10">
                  <c:v>41894.001999999993</c:v>
                </c:pt>
                <c:pt idx="11">
                  <c:v>145330.21399999998</c:v>
                </c:pt>
                <c:pt idx="12">
                  <c:v>491630.20700000005</c:v>
                </c:pt>
                <c:pt idx="13">
                  <c:v>142681.00952993799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762701.86600000004</c:v>
                </c:pt>
                <c:pt idx="1">
                  <c:v>253415.50693499879</c:v>
                </c:pt>
                <c:pt idx="2">
                  <c:v>662603.78816825105</c:v>
                </c:pt>
                <c:pt idx="3">
                  <c:v>114304.209</c:v>
                </c:pt>
                <c:pt idx="4">
                  <c:v>292083.78535089199</c:v>
                </c:pt>
                <c:pt idx="5">
                  <c:v>329266.73499999999</c:v>
                </c:pt>
                <c:pt idx="6">
                  <c:v>305936.36199999996</c:v>
                </c:pt>
                <c:pt idx="7">
                  <c:v>609678.41299999994</c:v>
                </c:pt>
                <c:pt idx="8">
                  <c:v>382941.94053501799</c:v>
                </c:pt>
                <c:pt idx="9">
                  <c:v>232861.861</c:v>
                </c:pt>
                <c:pt idx="10">
                  <c:v>342714.65</c:v>
                </c:pt>
                <c:pt idx="11">
                  <c:v>691965.47200000007</c:v>
                </c:pt>
                <c:pt idx="12">
                  <c:v>387383.83999999997</c:v>
                </c:pt>
                <c:pt idx="13">
                  <c:v>239476.82301084051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212500</c:v>
                </c:pt>
                <c:pt idx="1">
                  <c:v>145110.06381930641</c:v>
                </c:pt>
                <c:pt idx="2">
                  <c:v>155389.38789264183</c:v>
                </c:pt>
                <c:pt idx="3">
                  <c:v>51111.301000000007</c:v>
                </c:pt>
                <c:pt idx="4">
                  <c:v>75289.244151515595</c:v>
                </c:pt>
                <c:pt idx="5">
                  <c:v>105736.19</c:v>
                </c:pt>
                <c:pt idx="6">
                  <c:v>73560.668999999994</c:v>
                </c:pt>
                <c:pt idx="7">
                  <c:v>143222.05499999999</c:v>
                </c:pt>
                <c:pt idx="8">
                  <c:v>78666.410685893701</c:v>
                </c:pt>
                <c:pt idx="9">
                  <c:v>84675.671000000002</c:v>
                </c:pt>
                <c:pt idx="10">
                  <c:v>99464.974000000002</c:v>
                </c:pt>
                <c:pt idx="11">
                  <c:v>212073.49300000002</c:v>
                </c:pt>
                <c:pt idx="12">
                  <c:v>117076.65</c:v>
                </c:pt>
                <c:pt idx="13">
                  <c:v>92372.875120750832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321119.27299999999</c:v>
                </c:pt>
                <c:pt idx="1">
                  <c:v>251044.99339165451</c:v>
                </c:pt>
                <c:pt idx="2">
                  <c:v>263410.66186462523</c:v>
                </c:pt>
                <c:pt idx="3">
                  <c:v>72742.044999999998</c:v>
                </c:pt>
                <c:pt idx="4">
                  <c:v>147824.94104414628</c:v>
                </c:pt>
                <c:pt idx="5">
                  <c:v>185811.245</c:v>
                </c:pt>
                <c:pt idx="6">
                  <c:v>143942.891</c:v>
                </c:pt>
                <c:pt idx="7">
                  <c:v>260358.33899999998</c:v>
                </c:pt>
                <c:pt idx="8">
                  <c:v>158270.91333262247</c:v>
                </c:pt>
                <c:pt idx="9">
                  <c:v>140714.92799999999</c:v>
                </c:pt>
                <c:pt idx="10">
                  <c:v>171137.777</c:v>
                </c:pt>
                <c:pt idx="11">
                  <c:v>544308.48300000001</c:v>
                </c:pt>
                <c:pt idx="12">
                  <c:v>203027.315</c:v>
                </c:pt>
                <c:pt idx="13">
                  <c:v>183856.8286968414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269248"/>
        <c:axId val="163279232"/>
      </c:barChart>
      <c:catAx>
        <c:axId val="1632692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79232"/>
        <c:crosses val="autoZero"/>
        <c:auto val="1"/>
        <c:lblAlgn val="ctr"/>
        <c:lblOffset val="100"/>
        <c:noMultiLvlLbl val="0"/>
      </c:catAx>
      <c:valAx>
        <c:axId val="16327923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9248"/>
        <c:crosses val="autoZero"/>
        <c:crossBetween val="between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4.0228220842671745E-3"/>
          <c:y val="0.94723146047422035"/>
          <c:w val="0.9884171905567507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</a:t>
            </a:r>
            <a:r>
              <a:rPr lang="cs-CZ" sz="1000" baseline="0"/>
              <a:t> jednotlivých sektorů národního hospodářství na celkové spotřebě elektřiny v ČR</a:t>
            </a:r>
            <a:endParaRPr lang="cs-CZ" sz="1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Lbls>
            <c:dLbl>
              <c:idx val="2"/>
              <c:layout>
                <c:manualLayout>
                  <c:x val="3.9057393873099165E-2"/>
                  <c:y val="0.1113714587511177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8.4724335347778571E-3"/>
                  <c:y val="0.1187148463501024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-1.5977669774486589E-2"/>
                  <c:y val="0.118873261429860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7"/>
              <c:layout>
                <c:manualLayout>
                  <c:x val="0"/>
                  <c:y val="-0.1257419695577136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 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5220258.202780826</c:v>
                </c:pt>
                <c:pt idx="1">
                  <c:v>1012035.2902237332</c:v>
                </c:pt>
                <c:pt idx="2">
                  <c:v>155213.0464024095</c:v>
                </c:pt>
                <c:pt idx="3">
                  <c:v>112843.43896430371</c:v>
                </c:pt>
                <c:pt idx="4">
                  <c:v>224767.16499214977</c:v>
                </c:pt>
                <c:pt idx="5">
                  <c:v>3047743.4363298896</c:v>
                </c:pt>
                <c:pt idx="6">
                  <c:v>3132500.7859017118</c:v>
                </c:pt>
                <c:pt idx="7">
                  <c:v>186893.73440497494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0.12308118430835167"/>
          <c:y val="2.1904766011392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92705449405022411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123163.53899999999</c:v>
                </c:pt>
                <c:pt idx="1">
                  <c:v>247204.02383119048</c:v>
                </c:pt>
                <c:pt idx="2">
                  <c:v>483416.71429991297</c:v>
                </c:pt>
                <c:pt idx="3">
                  <c:v>96918.449000000008</c:v>
                </c:pt>
                <c:pt idx="4">
                  <c:v>336401.00791306741</c:v>
                </c:pt>
                <c:pt idx="5">
                  <c:v>305380.32</c:v>
                </c:pt>
                <c:pt idx="6">
                  <c:v>246652.13800000001</c:v>
                </c:pt>
                <c:pt idx="7">
                  <c:v>869393.91100000008</c:v>
                </c:pt>
                <c:pt idx="8">
                  <c:v>343338.10838887125</c:v>
                </c:pt>
                <c:pt idx="9">
                  <c:v>243088.56499999997</c:v>
                </c:pt>
                <c:pt idx="10">
                  <c:v>254640.63099999999</c:v>
                </c:pt>
                <c:pt idx="11">
                  <c:v>675445.37800000003</c:v>
                </c:pt>
                <c:pt idx="12">
                  <c:v>694936.51300000004</c:v>
                </c:pt>
                <c:pt idx="13">
                  <c:v>300278.90434778295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63808.123999999996</c:v>
                </c:pt>
                <c:pt idx="1">
                  <c:v>22259.917105849239</c:v>
                </c:pt>
                <c:pt idx="2">
                  <c:v>66265.922639111202</c:v>
                </c:pt>
                <c:pt idx="3">
                  <c:v>62841.34</c:v>
                </c:pt>
                <c:pt idx="4">
                  <c:v>13139.40712689602</c:v>
                </c:pt>
                <c:pt idx="5">
                  <c:v>71584.964000000007</c:v>
                </c:pt>
                <c:pt idx="6">
                  <c:v>30673.663</c:v>
                </c:pt>
                <c:pt idx="7">
                  <c:v>324925.88199999998</c:v>
                </c:pt>
                <c:pt idx="8">
                  <c:v>31159.203309944151</c:v>
                </c:pt>
                <c:pt idx="9">
                  <c:v>22212.065999999999</c:v>
                </c:pt>
                <c:pt idx="10">
                  <c:v>25889.305</c:v>
                </c:pt>
                <c:pt idx="11">
                  <c:v>62250.96</c:v>
                </c:pt>
                <c:pt idx="12">
                  <c:v>75771.207999999999</c:v>
                </c:pt>
                <c:pt idx="13">
                  <c:v>139253.32804193252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80994.463000000003</c:v>
                </c:pt>
                <c:pt idx="1">
                  <c:v>3454.8493839418697</c:v>
                </c:pt>
                <c:pt idx="2">
                  <c:v>17031.86296123486</c:v>
                </c:pt>
                <c:pt idx="3">
                  <c:v>565.96600000000001</c:v>
                </c:pt>
                <c:pt idx="4">
                  <c:v>2022.0066683253708</c:v>
                </c:pt>
                <c:pt idx="5">
                  <c:v>4137.7370000000001</c:v>
                </c:pt>
                <c:pt idx="6">
                  <c:v>2825.7559999999999</c:v>
                </c:pt>
                <c:pt idx="7">
                  <c:v>10642.585999999999</c:v>
                </c:pt>
                <c:pt idx="8">
                  <c:v>2567.4829360669437</c:v>
                </c:pt>
                <c:pt idx="9">
                  <c:v>4552.4930000000004</c:v>
                </c:pt>
                <c:pt idx="10">
                  <c:v>5973</c:v>
                </c:pt>
                <c:pt idx="11">
                  <c:v>8781.871000000001</c:v>
                </c:pt>
                <c:pt idx="12">
                  <c:v>8534.8369999999995</c:v>
                </c:pt>
                <c:pt idx="13">
                  <c:v>3128.1354528404563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24243.357</c:v>
                </c:pt>
                <c:pt idx="1">
                  <c:v>2900.7004416328314</c:v>
                </c:pt>
                <c:pt idx="2">
                  <c:v>12314.366491788411</c:v>
                </c:pt>
                <c:pt idx="3">
                  <c:v>4596.2089999999998</c:v>
                </c:pt>
                <c:pt idx="4">
                  <c:v>3401.1204653388977</c:v>
                </c:pt>
                <c:pt idx="5">
                  <c:v>5214.8200000000006</c:v>
                </c:pt>
                <c:pt idx="6">
                  <c:v>4717.3549999999996</c:v>
                </c:pt>
                <c:pt idx="7">
                  <c:v>7894.5010000000002</c:v>
                </c:pt>
                <c:pt idx="8">
                  <c:v>8833.6758117120244</c:v>
                </c:pt>
                <c:pt idx="9">
                  <c:v>4272.5839999999998</c:v>
                </c:pt>
                <c:pt idx="10">
                  <c:v>4821.3969999999999</c:v>
                </c:pt>
                <c:pt idx="11">
                  <c:v>16724.597000000002</c:v>
                </c:pt>
                <c:pt idx="12">
                  <c:v>9866.8690000000006</c:v>
                </c:pt>
                <c:pt idx="13">
                  <c:v>3041.886753831544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 lesnictví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4163.6840000000002</c:v>
                </c:pt>
                <c:pt idx="1">
                  <c:v>22175.218798599351</c:v>
                </c:pt>
                <c:pt idx="2">
                  <c:v>28973.148097944268</c:v>
                </c:pt>
                <c:pt idx="3">
                  <c:v>3765.6280000000002</c:v>
                </c:pt>
                <c:pt idx="4">
                  <c:v>26379.054644520089</c:v>
                </c:pt>
                <c:pt idx="5">
                  <c:v>16338.789000000001</c:v>
                </c:pt>
                <c:pt idx="6">
                  <c:v>4863.2860000000001</c:v>
                </c:pt>
                <c:pt idx="7">
                  <c:v>10379.478000000001</c:v>
                </c:pt>
                <c:pt idx="8">
                  <c:v>14611.763800865949</c:v>
                </c:pt>
                <c:pt idx="9">
                  <c:v>18584.264999999999</c:v>
                </c:pt>
                <c:pt idx="10">
                  <c:v>17020.149000000001</c:v>
                </c:pt>
                <c:pt idx="11">
                  <c:v>34778.949999999997</c:v>
                </c:pt>
                <c:pt idx="12">
                  <c:v>10614.984</c:v>
                </c:pt>
                <c:pt idx="13">
                  <c:v>12118.766650220125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321246.75</c:v>
                </c:pt>
                <c:pt idx="1">
                  <c:v>251044.99339165451</c:v>
                </c:pt>
                <c:pt idx="2">
                  <c:v>263411.86486462521</c:v>
                </c:pt>
                <c:pt idx="3">
                  <c:v>72746.615000000005</c:v>
                </c:pt>
                <c:pt idx="4">
                  <c:v>147830.41904414629</c:v>
                </c:pt>
                <c:pt idx="5">
                  <c:v>185818.375</c:v>
                </c:pt>
                <c:pt idx="6">
                  <c:v>143942.891</c:v>
                </c:pt>
                <c:pt idx="7">
                  <c:v>260374.31599999999</c:v>
                </c:pt>
                <c:pt idx="8">
                  <c:v>158270.91333262247</c:v>
                </c:pt>
                <c:pt idx="9">
                  <c:v>140717.37899999999</c:v>
                </c:pt>
                <c:pt idx="10">
                  <c:v>171137.777</c:v>
                </c:pt>
                <c:pt idx="11">
                  <c:v>544316.99899999995</c:v>
                </c:pt>
                <c:pt idx="12">
                  <c:v>203027.315</c:v>
                </c:pt>
                <c:pt idx="13">
                  <c:v>183856.8286968414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651226.71299999999</c:v>
                </c:pt>
                <c:pt idx="1">
                  <c:v>131773.79288293063</c:v>
                </c:pt>
                <c:pt idx="2">
                  <c:v>316451.806994894</c:v>
                </c:pt>
                <c:pt idx="3">
                  <c:v>82424.929000000004</c:v>
                </c:pt>
                <c:pt idx="4">
                  <c:v>90100.466595836289</c:v>
                </c:pt>
                <c:pt idx="5">
                  <c:v>194224.43599999999</c:v>
                </c:pt>
                <c:pt idx="6">
                  <c:v>113228.97200000001</c:v>
                </c:pt>
                <c:pt idx="7">
                  <c:v>320080.821</c:v>
                </c:pt>
                <c:pt idx="8">
                  <c:v>155953.43238509551</c:v>
                </c:pt>
                <c:pt idx="9">
                  <c:v>108934.73099999999</c:v>
                </c:pt>
                <c:pt idx="10">
                  <c:v>176897.85199999998</c:v>
                </c:pt>
                <c:pt idx="11">
                  <c:v>421859.53600000002</c:v>
                </c:pt>
                <c:pt idx="12">
                  <c:v>260143.08</c:v>
                </c:pt>
                <c:pt idx="13">
                  <c:v>109200.21704295572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51865.58</c:v>
                </c:pt>
                <c:pt idx="1">
                  <c:v>15174.202571852709</c:v>
                </c:pt>
                <c:pt idx="2">
                  <c:v>10903.28035704491</c:v>
                </c:pt>
                <c:pt idx="3">
                  <c:v>11.976000000000001</c:v>
                </c:pt>
                <c:pt idx="4">
                  <c:v>2606.8445157550841</c:v>
                </c:pt>
                <c:pt idx="5">
                  <c:v>436.02200000000005</c:v>
                </c:pt>
                <c:pt idx="6">
                  <c:v>0</c:v>
                </c:pt>
                <c:pt idx="7">
                  <c:v>3120.047</c:v>
                </c:pt>
                <c:pt idx="8">
                  <c:v>329.11858835584599</c:v>
                </c:pt>
                <c:pt idx="9">
                  <c:v>1034.29</c:v>
                </c:pt>
                <c:pt idx="10">
                  <c:v>0</c:v>
                </c:pt>
                <c:pt idx="11">
                  <c:v>475.19099999999992</c:v>
                </c:pt>
                <c:pt idx="12">
                  <c:v>97979.342000000004</c:v>
                </c:pt>
                <c:pt idx="13">
                  <c:v>2957.840371966402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2544640"/>
        <c:axId val="162550528"/>
      </c:barChart>
      <c:catAx>
        <c:axId val="162544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550528"/>
        <c:crosses val="autoZero"/>
        <c:auto val="1"/>
        <c:lblAlgn val="ctr"/>
        <c:lblOffset val="100"/>
        <c:noMultiLvlLbl val="0"/>
      </c:catAx>
      <c:valAx>
        <c:axId val="16255052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54464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Spotřeba elektřiny netto v</a:t>
            </a:r>
            <a:r>
              <a:rPr lang="cs-CZ" sz="1000" baseline="0"/>
              <a:t> soustavách RDS </a:t>
            </a:r>
            <a:r>
              <a:rPr lang="cs-CZ" sz="1000"/>
              <a:t>celkem (TWh)</a:t>
            </a:r>
          </a:p>
        </c:rich>
      </c:tx>
      <c:layout>
        <c:manualLayout>
          <c:xMode val="edge"/>
          <c:yMode val="edge"/>
          <c:x val="0.15297808168715751"/>
          <c:y val="1.48696571299628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3511439.7860000003</c:v>
                </c:pt>
                <c:pt idx="1">
                  <c:v>3185113.2930000001</c:v>
                </c:pt>
                <c:pt idx="2">
                  <c:v>3187524.6859999998</c:v>
                </c:pt>
                <c:pt idx="3">
                  <c:v>2508426.7319999998</c:v>
                </c:pt>
                <c:pt idx="4">
                  <c:v>2535981.5329999998</c:v>
                </c:pt>
                <c:pt idx="5">
                  <c:v>2523974.9900000002</c:v>
                </c:pt>
                <c:pt idx="6">
                  <c:v>2542010.378</c:v>
                </c:pt>
                <c:pt idx="7">
                  <c:v>2547709.3190000001</c:v>
                </c:pt>
                <c:pt idx="8">
                  <c:v>2716433.2749999999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E.ON Distribuce,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1313038.4450000003</c:v>
                </c:pt>
                <c:pt idx="1">
                  <c:v>1180818.0440000002</c:v>
                </c:pt>
                <c:pt idx="2">
                  <c:v>1182970.656</c:v>
                </c:pt>
                <c:pt idx="3">
                  <c:v>951925.428000001</c:v>
                </c:pt>
                <c:pt idx="4">
                  <c:v>982024.43199999898</c:v>
                </c:pt>
                <c:pt idx="5">
                  <c:v>982823.97300000105</c:v>
                </c:pt>
                <c:pt idx="6">
                  <c:v>984092.84299999801</c:v>
                </c:pt>
                <c:pt idx="7">
                  <c:v>1009044.7569999991</c:v>
                </c:pt>
                <c:pt idx="8">
                  <c:v>1028842.027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574697.88300000003</c:v>
                </c:pt>
                <c:pt idx="1">
                  <c:v>519706.06700000004</c:v>
                </c:pt>
                <c:pt idx="2">
                  <c:v>505349.13099999999</c:v>
                </c:pt>
                <c:pt idx="3">
                  <c:v>408268.80300000001</c:v>
                </c:pt>
                <c:pt idx="4">
                  <c:v>419898.261</c:v>
                </c:pt>
                <c:pt idx="5">
                  <c:v>424504.96499999997</c:v>
                </c:pt>
                <c:pt idx="6">
                  <c:v>434589.62699999998</c:v>
                </c:pt>
                <c:pt idx="7">
                  <c:v>447489.94500000001</c:v>
                </c:pt>
                <c:pt idx="8">
                  <c:v>438012.74299999996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4983.5930000000008</c:v>
                </c:pt>
                <c:pt idx="1">
                  <c:v>5521.9160000000002</c:v>
                </c:pt>
                <c:pt idx="2">
                  <c:v>5338.8040000000001</c:v>
                </c:pt>
                <c:pt idx="3">
                  <c:v>5092.9189999999999</c:v>
                </c:pt>
                <c:pt idx="4">
                  <c:v>5146.4120000000003</c:v>
                </c:pt>
                <c:pt idx="5">
                  <c:v>4486.0250000000005</c:v>
                </c:pt>
                <c:pt idx="6">
                  <c:v>2441.319</c:v>
                </c:pt>
                <c:pt idx="7">
                  <c:v>4341.3819999999996</c:v>
                </c:pt>
                <c:pt idx="8">
                  <c:v>4973.0509999999995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423744"/>
        <c:axId val="163425280"/>
      </c:barChart>
      <c:catAx>
        <c:axId val="16342374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25280"/>
        <c:crosses val="autoZero"/>
        <c:auto val="1"/>
        <c:lblAlgn val="ctr"/>
        <c:lblOffset val="100"/>
        <c:noMultiLvlLbl val="0"/>
      </c:catAx>
      <c:valAx>
        <c:axId val="1634252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2374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213082316"/>
          <c:w val="0.99214092140921406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ČEZ</a:t>
            </a:r>
            <a:r>
              <a:rPr lang="cs-CZ" sz="1000"/>
              <a:t> </a:t>
            </a:r>
            <a:r>
              <a:rPr lang="en-US" sz="1000"/>
              <a:t>Distribuce, a.</a:t>
            </a:r>
            <a:r>
              <a:rPr lang="cs-CZ" sz="1000"/>
              <a:t> </a:t>
            </a:r>
            <a:r>
              <a:rPr lang="en-US" sz="1000"/>
              <a:t>s.</a:t>
            </a:r>
          </a:p>
        </c:rich>
      </c:tx>
      <c:layout>
        <c:manualLayout>
          <c:xMode val="edge"/>
          <c:yMode val="edge"/>
          <c:x val="0.2545750956884151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368272359026323"/>
          <c:y val="0.35470185185185188"/>
          <c:w val="0.29591733295876421"/>
          <c:h val="0.60275648148148153"/>
        </c:manualLayout>
      </c:layout>
      <c:doughnutChart>
        <c:varyColors val="1"/>
        <c:ser>
          <c:idx val="0"/>
          <c:order val="0"/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4481185.96</c:v>
                </c:pt>
                <c:pt idx="1">
                  <c:v>10136228.297</c:v>
                </c:pt>
                <c:pt idx="2">
                  <c:v>3395603.8439999991</c:v>
                </c:pt>
                <c:pt idx="3">
                  <c:v>7245595.8910000008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PREd</a:t>
            </a:r>
            <a:r>
              <a:rPr lang="en-US" sz="1000"/>
              <a:t>istribuce, a.s.</a:t>
            </a:r>
          </a:p>
        </c:rich>
      </c:tx>
      <c:layout>
        <c:manualLayout>
          <c:xMode val="edge"/>
          <c:yMode val="edge"/>
          <c:x val="0.27798051910177896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6173805838430068"/>
          <c:y val="0.3225925925925926"/>
          <c:w val="0.29422059172506049"/>
          <c:h val="0.64670987654320988"/>
        </c:manualLayout>
      </c:layout>
      <c:doughnutChart>
        <c:varyColors val="1"/>
        <c:ser>
          <c:idx val="0"/>
          <c:order val="0"/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70348.707999999999</c:v>
                </c:pt>
                <c:pt idx="1">
                  <c:v>2237426.2850000001</c:v>
                </c:pt>
                <c:pt idx="2">
                  <c:v>805700</c:v>
                </c:pt>
                <c:pt idx="3">
                  <c:v>1059042.432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184.83309799999995</c:v>
                </c:pt>
                <c:pt idx="1">
                  <c:v>207.76324600000004</c:v>
                </c:pt>
                <c:pt idx="2">
                  <c:v>214.10411200000001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1.1001099999999999</c:v>
                </c:pt>
                <c:pt idx="1">
                  <c:v>1.1244100000000001</c:v>
                </c:pt>
                <c:pt idx="2">
                  <c:v>0.417933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85.434882000000016</c:v>
                </c:pt>
                <c:pt idx="1">
                  <c:v>85.968775999999991</c:v>
                </c:pt>
                <c:pt idx="2">
                  <c:v>137.48424700000001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1554.8717740000002</c:v>
                </c:pt>
                <c:pt idx="1">
                  <c:v>1930.2723370000001</c:v>
                </c:pt>
                <c:pt idx="2">
                  <c:v>2293.7911069999996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6.4543329999999992</c:v>
                </c:pt>
                <c:pt idx="1">
                  <c:v>4.5131099999999993</c:v>
                </c:pt>
                <c:pt idx="2">
                  <c:v>6.1764789999999996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1.03274</c:v>
                </c:pt>
                <c:pt idx="1">
                  <c:v>0.27531599999999995</c:v>
                </c:pt>
                <c:pt idx="2">
                  <c:v>0.65886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17.520654000000004</c:v>
                </c:pt>
                <c:pt idx="1">
                  <c:v>21.159175000000001</c:v>
                </c:pt>
                <c:pt idx="2">
                  <c:v>13.170164000000002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55.490272999999995</c:v>
                </c:pt>
                <c:pt idx="1">
                  <c:v>52.670987000000004</c:v>
                </c:pt>
                <c:pt idx="2">
                  <c:v>59.164455999999994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1.236942</c:v>
                </c:pt>
                <c:pt idx="1">
                  <c:v>1.2640040000000001</c:v>
                </c:pt>
                <c:pt idx="2">
                  <c:v>1.1657099999999998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47.157695999999994</c:v>
                </c:pt>
                <c:pt idx="1">
                  <c:v>57.979201999999994</c:v>
                </c:pt>
                <c:pt idx="2">
                  <c:v>57.483834999999999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28640"/>
        <c:axId val="160534528"/>
      </c:barChart>
      <c:catAx>
        <c:axId val="16052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34528"/>
        <c:crosses val="autoZero"/>
        <c:auto val="1"/>
        <c:lblAlgn val="ctr"/>
        <c:lblOffset val="100"/>
        <c:noMultiLvlLbl val="0"/>
      </c:catAx>
      <c:valAx>
        <c:axId val="16053452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2864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 </a:t>
            </a:r>
            <a:r>
              <a:rPr lang="cs-CZ" sz="1000"/>
              <a:t>E.ON </a:t>
            </a:r>
            <a:r>
              <a:rPr lang="en-US" sz="1000"/>
              <a:t>Distribuce, a.s.</a:t>
            </a:r>
          </a:p>
        </c:rich>
      </c:tx>
      <c:layout>
        <c:manualLayout>
          <c:xMode val="edge"/>
          <c:yMode val="edge"/>
          <c:x val="0.30761014873140857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33929526748971195"/>
          <c:w val="0.2835784666787643"/>
          <c:h val="0.62380144032921814"/>
        </c:manualLayout>
      </c:layout>
      <c:doughnutChart>
        <c:varyColors val="1"/>
        <c:ser>
          <c:idx val="0"/>
          <c:order val="0"/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972328.58299999998</c:v>
                </c:pt>
                <c:pt idx="1">
                  <c:v>4211786.6950000003</c:v>
                </c:pt>
                <c:pt idx="2">
                  <c:v>1486553.5898709418</c:v>
                </c:pt>
                <c:pt idx="3">
                  <c:v>2944911.7371290559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en-US" sz="1000"/>
              <a:t>Struktura spotřeby</a:t>
            </a:r>
            <a:br>
              <a:rPr lang="cs-CZ" sz="1000"/>
            </a:br>
            <a:r>
              <a:rPr lang="cs-CZ" sz="1000"/>
              <a:t>UCED Chomutov s.r.o.</a:t>
            </a:r>
          </a:p>
        </c:rich>
      </c:tx>
      <c:layout>
        <c:manualLayout>
          <c:xMode val="edge"/>
          <c:yMode val="edge"/>
          <c:x val="0.331313852435112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4962107535652224"/>
          <c:y val="0.35158744855967078"/>
          <c:w val="0.28202666222670375"/>
          <c:h val="0.62038786008230451"/>
        </c:manualLayout>
      </c:layout>
      <c:doughnutChart>
        <c:varyColors val="1"/>
        <c:ser>
          <c:idx val="0"/>
          <c:order val="0"/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41648.453000000009</c:v>
                </c:pt>
                <c:pt idx="2">
                  <c:v>676.96799999999996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37056"/>
        <c:axId val="163838592"/>
      </c:barChart>
      <c:catAx>
        <c:axId val="16383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38592"/>
        <c:crosses val="autoZero"/>
        <c:auto val="1"/>
        <c:lblAlgn val="ctr"/>
        <c:lblOffset val="100"/>
        <c:noMultiLvlLbl val="0"/>
      </c:catAx>
      <c:valAx>
        <c:axId val="16383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3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87360"/>
        <c:axId val="163893248"/>
      </c:barChart>
      <c:catAx>
        <c:axId val="163887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893248"/>
        <c:crosses val="autoZero"/>
        <c:auto val="1"/>
        <c:lblAlgn val="ctr"/>
        <c:lblOffset val="100"/>
        <c:noMultiLvlLbl val="0"/>
      </c:catAx>
      <c:valAx>
        <c:axId val="16389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8873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978624"/>
        <c:axId val="163992704"/>
      </c:barChart>
      <c:catAx>
        <c:axId val="16397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992704"/>
        <c:crosses val="autoZero"/>
        <c:auto val="1"/>
        <c:lblAlgn val="ctr"/>
        <c:lblOffset val="100"/>
        <c:noMultiLvlLbl val="0"/>
      </c:catAx>
      <c:valAx>
        <c:axId val="163992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9786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20992"/>
        <c:axId val="164022528"/>
      </c:barChart>
      <c:catAx>
        <c:axId val="164020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022528"/>
        <c:crosses val="autoZero"/>
        <c:auto val="1"/>
        <c:lblAlgn val="ctr"/>
        <c:lblOffset val="100"/>
        <c:noMultiLvlLbl val="0"/>
      </c:catAx>
      <c:valAx>
        <c:axId val="164022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0209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14794.841000000002</c:v>
                </c:pt>
                <c:pt idx="2">
                  <c:v>0</c:v>
                </c:pt>
                <c:pt idx="3">
                  <c:v>14009.787</c:v>
                </c:pt>
                <c:pt idx="4">
                  <c:v>10012.917000000001</c:v>
                </c:pt>
                <c:pt idx="5">
                  <c:v>0</c:v>
                </c:pt>
                <c:pt idx="6">
                  <c:v>0</c:v>
                </c:pt>
                <c:pt idx="7">
                  <c:v>7549.3059999999878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1.2788275299353695E-2</c:v>
                </c:pt>
                <c:pt idx="1">
                  <c:v>0.13601859559368468</c:v>
                </c:pt>
                <c:pt idx="2">
                  <c:v>0.12908132486568116</c:v>
                </c:pt>
                <c:pt idx="3">
                  <c:v>0.10536893530299053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424320"/>
        <c:axId val="164503936"/>
      </c:barChart>
      <c:catAx>
        <c:axId val="164424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3936"/>
        <c:crosses val="autoZero"/>
        <c:auto val="1"/>
        <c:lblAlgn val="ctr"/>
        <c:lblOffset val="100"/>
        <c:noMultiLvlLbl val="0"/>
      </c:catAx>
      <c:valAx>
        <c:axId val="1645039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42432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1.4702260832855149E-2</c:v>
                </c:pt>
                <c:pt idx="2">
                  <c:v>0</c:v>
                </c:pt>
                <c:pt idx="3">
                  <c:v>2.005761296165846E-2</c:v>
                </c:pt>
                <c:pt idx="4">
                  <c:v>1.0279961627470019E-2</c:v>
                </c:pt>
                <c:pt idx="5">
                  <c:v>0</c:v>
                </c:pt>
                <c:pt idx="6">
                  <c:v>0</c:v>
                </c:pt>
                <c:pt idx="7">
                  <c:v>1.0302392649173398E-2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20320"/>
        <c:axId val="164521856"/>
      </c:barChart>
      <c:catAx>
        <c:axId val="164520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21856"/>
        <c:crosses val="autoZero"/>
        <c:auto val="1"/>
        <c:lblAlgn val="ctr"/>
        <c:lblOffset val="100"/>
        <c:noMultiLvlLbl val="0"/>
      </c:catAx>
      <c:valAx>
        <c:axId val="16452185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203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7273.6890000000003</c:v>
                </c:pt>
                <c:pt idx="1">
                  <c:v>5961.9260000000004</c:v>
                </c:pt>
                <c:pt idx="2">
                  <c:v>1559.2260000000001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4372.4039999999995</c:v>
                </c:pt>
                <c:pt idx="1">
                  <c:v>4442.1489999999994</c:v>
                </c:pt>
                <c:pt idx="2">
                  <c:v>5195.2339999999995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3795.3360000000002</c:v>
                </c:pt>
                <c:pt idx="1">
                  <c:v>3064.0250000000005</c:v>
                </c:pt>
                <c:pt idx="2">
                  <c:v>3153.556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2936.9129999999909</c:v>
                </c:pt>
                <c:pt idx="1">
                  <c:v>2523.1919999999941</c:v>
                </c:pt>
                <c:pt idx="2">
                  <c:v>2089.2010000000023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4845824"/>
        <c:axId val="164855808"/>
      </c:barChart>
      <c:catAx>
        <c:axId val="16484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55808"/>
        <c:crosses val="autoZero"/>
        <c:auto val="1"/>
        <c:lblAlgn val="ctr"/>
        <c:lblOffset val="100"/>
        <c:noMultiLvlLbl val="0"/>
      </c:catAx>
      <c:valAx>
        <c:axId val="1648558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4582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JE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2232.3585899999998</c:v>
                </c:pt>
                <c:pt idx="1">
                  <c:v>2771.02504</c:v>
                </c:pt>
                <c:pt idx="2">
                  <c:v>2858.1975200000002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563584"/>
        <c:axId val="160565120"/>
      </c:barChart>
      <c:catAx>
        <c:axId val="160563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565120"/>
        <c:crosses val="autoZero"/>
        <c:auto val="1"/>
        <c:lblAlgn val="ctr"/>
        <c:lblOffset val="100"/>
        <c:noMultiLvlLbl val="0"/>
      </c:catAx>
      <c:valAx>
        <c:axId val="16056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56358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2.0832698840938472E-3</c:v>
                </c:pt>
                <c:pt idx="2">
                  <c:v>0</c:v>
                </c:pt>
                <c:pt idx="3">
                  <c:v>1.6828887658011018E-2</c:v>
                </c:pt>
                <c:pt idx="4">
                  <c:v>1.8140928670915022E-2</c:v>
                </c:pt>
                <c:pt idx="5">
                  <c:v>0</c:v>
                </c:pt>
                <c:pt idx="6">
                  <c:v>0</c:v>
                </c:pt>
                <c:pt idx="7">
                  <c:v>9.6517216354254694E-3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93056"/>
        <c:axId val="164894592"/>
      </c:barChart>
      <c:catAx>
        <c:axId val="16489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94592"/>
        <c:crosses val="autoZero"/>
        <c:auto val="1"/>
        <c:lblAlgn val="ctr"/>
        <c:lblOffset val="100"/>
        <c:noMultiLvlLbl val="0"/>
      </c:catAx>
      <c:valAx>
        <c:axId val="16489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9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935936"/>
        <c:axId val="164945920"/>
      </c:barChart>
      <c:catAx>
        <c:axId val="164935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945920"/>
        <c:crosses val="autoZero"/>
        <c:auto val="1"/>
        <c:lblAlgn val="ctr"/>
        <c:lblOffset val="100"/>
        <c:noMultiLvlLbl val="0"/>
      </c:catAx>
      <c:valAx>
        <c:axId val="164945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93593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layout>
        <c:manualLayout>
          <c:xMode val="edge"/>
          <c:yMode val="edge"/>
          <c:x val="0.16633276229523536"/>
          <c:y val="4.9382716049382713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3682989.33</c:v>
                </c:pt>
                <c:pt idx="1">
                  <c:v>72131.455000000002</c:v>
                </c:pt>
                <c:pt idx="2">
                  <c:v>0</c:v>
                </c:pt>
                <c:pt idx="3">
                  <c:v>68679.647000000026</c:v>
                </c:pt>
                <c:pt idx="4">
                  <c:v>70644.430999999997</c:v>
                </c:pt>
                <c:pt idx="5">
                  <c:v>0</c:v>
                </c:pt>
                <c:pt idx="6">
                  <c:v>0</c:v>
                </c:pt>
                <c:pt idx="7">
                  <c:v>92950.553999999858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2.0165462714429296E-2</c:v>
                </c:pt>
                <c:pt idx="1">
                  <c:v>4.5193571553370497E-2</c:v>
                </c:pt>
                <c:pt idx="2">
                  <c:v>8.8145879007715838E-2</c:v>
                </c:pt>
                <c:pt idx="3">
                  <c:v>8.2375447040903493E-2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74656"/>
        <c:axId val="164776192"/>
      </c:barChart>
      <c:catAx>
        <c:axId val="16477465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76192"/>
        <c:crosses val="autoZero"/>
        <c:auto val="1"/>
        <c:lblAlgn val="ctr"/>
        <c:lblOffset val="100"/>
        <c:noMultiLvlLbl val="0"/>
      </c:catAx>
      <c:valAx>
        <c:axId val="16477619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7465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2.2161218429245198E-2</c:v>
                </c:pt>
                <c:pt idx="2">
                  <c:v>0</c:v>
                </c:pt>
                <c:pt idx="3">
                  <c:v>5.2383138774277985E-2</c:v>
                </c:pt>
                <c:pt idx="4">
                  <c:v>0.14374465940352429</c:v>
                </c:pt>
                <c:pt idx="5">
                  <c:v>0</c:v>
                </c:pt>
                <c:pt idx="6">
                  <c:v>0</c:v>
                </c:pt>
                <c:pt idx="7">
                  <c:v>0.11830097543533219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04864"/>
        <c:axId val="164810752"/>
      </c:barChart>
      <c:catAx>
        <c:axId val="16480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810752"/>
        <c:crosses val="autoZero"/>
        <c:auto val="1"/>
        <c:lblAlgn val="ctr"/>
        <c:lblOffset val="100"/>
        <c:noMultiLvlLbl val="0"/>
      </c:catAx>
      <c:valAx>
        <c:axId val="164810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804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799812.84</c:v>
                </c:pt>
                <c:pt idx="1">
                  <c:v>1364048.45</c:v>
                </c:pt>
                <c:pt idx="2">
                  <c:v>1519128.04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22484.211000000003</c:v>
                </c:pt>
                <c:pt idx="1">
                  <c:v>21569.042000000001</c:v>
                </c:pt>
                <c:pt idx="2">
                  <c:v>28078.202000000001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22006.514000000003</c:v>
                </c:pt>
                <c:pt idx="1">
                  <c:v>22934.865999999998</c:v>
                </c:pt>
                <c:pt idx="2">
                  <c:v>23738.267000000022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30847.955000000002</c:v>
                </c:pt>
                <c:pt idx="1">
                  <c:v>20186.419000000002</c:v>
                </c:pt>
                <c:pt idx="2">
                  <c:v>19610.056999999993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34647.525999999962</c:v>
                </c:pt>
                <c:pt idx="1">
                  <c:v>31567.503999999921</c:v>
                </c:pt>
                <c:pt idx="2">
                  <c:v>26735.523999999969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257600"/>
        <c:axId val="165259136"/>
      </c:barChart>
      <c:catAx>
        <c:axId val="16525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59136"/>
        <c:crosses val="autoZero"/>
        <c:auto val="1"/>
        <c:lblAlgn val="ctr"/>
        <c:lblOffset val="100"/>
        <c:noMultiLvlLbl val="0"/>
      </c:catAx>
      <c:valAx>
        <c:axId val="165259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57600"/>
        <c:crosses val="autoZero"/>
        <c:crossBetween val="between"/>
        <c:majorUnit val="2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0.46847946484658493</c:v>
                </c:pt>
                <c:pt idx="1">
                  <c:v>1.0156870756324488E-2</c:v>
                </c:pt>
                <c:pt idx="2">
                  <c:v>0</c:v>
                </c:pt>
                <c:pt idx="3">
                  <c:v>8.2499617142991089E-2</c:v>
                </c:pt>
                <c:pt idx="4">
                  <c:v>0.12799023339236484</c:v>
                </c:pt>
                <c:pt idx="5">
                  <c:v>0</c:v>
                </c:pt>
                <c:pt idx="6">
                  <c:v>0</c:v>
                </c:pt>
                <c:pt idx="7">
                  <c:v>0.11883646961278077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80000"/>
        <c:axId val="164974592"/>
      </c:barChart>
      <c:catAx>
        <c:axId val="16528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74592"/>
        <c:crosses val="autoZero"/>
        <c:auto val="1"/>
        <c:lblAlgn val="ctr"/>
        <c:lblOffset val="100"/>
        <c:noMultiLvlLbl val="0"/>
      </c:catAx>
      <c:valAx>
        <c:axId val="16497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800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101952"/>
        <c:axId val="165103488"/>
      </c:barChart>
      <c:catAx>
        <c:axId val="1651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103488"/>
        <c:crosses val="autoZero"/>
        <c:auto val="1"/>
        <c:lblAlgn val="ctr"/>
        <c:lblOffset val="100"/>
        <c:noMultiLvlLbl val="0"/>
      </c:catAx>
      <c:valAx>
        <c:axId val="1651034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1019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87227.236000000004</c:v>
                </c:pt>
                <c:pt idx="2">
                  <c:v>2350.7580000000003</c:v>
                </c:pt>
                <c:pt idx="3">
                  <c:v>76735.505000000005</c:v>
                </c:pt>
                <c:pt idx="4">
                  <c:v>26532.909999999996</c:v>
                </c:pt>
                <c:pt idx="5">
                  <c:v>0</c:v>
                </c:pt>
                <c:pt idx="6">
                  <c:v>2286.1499999999996</c:v>
                </c:pt>
                <c:pt idx="7">
                  <c:v>179057.36799999987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6.0439027198371208E-2</c:v>
                </c:pt>
                <c:pt idx="1">
                  <c:v>0.11816732162249731</c:v>
                </c:pt>
                <c:pt idx="2">
                  <c:v>9.4389967337644431E-2</c:v>
                </c:pt>
                <c:pt idx="3">
                  <c:v>8.643299646524677E-2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202176"/>
        <c:axId val="165208064"/>
      </c:barChart>
      <c:catAx>
        <c:axId val="16520217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208064"/>
        <c:crosses val="autoZero"/>
        <c:auto val="1"/>
        <c:lblAlgn val="ctr"/>
        <c:lblOffset val="100"/>
        <c:noMultiLvlLbl val="0"/>
      </c:catAx>
      <c:valAx>
        <c:axId val="1652080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202176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PSE (GWh)</a:t>
            </a:r>
            <a:endParaRPr lang="en-US" sz="1000"/>
          </a:p>
        </c:rich>
      </c:tx>
      <c:layout>
        <c:manualLayout>
          <c:xMode val="edge"/>
          <c:yMode val="edge"/>
          <c:x val="0.28383260505240754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0.13345799999999999</c:v>
                </c:pt>
                <c:pt idx="1">
                  <c:v>0.14028200000000002</c:v>
                </c:pt>
                <c:pt idx="2">
                  <c:v>0.13682399999999997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212.301648</c:v>
                </c:pt>
                <c:pt idx="1">
                  <c:v>213.03385800000012</c:v>
                </c:pt>
                <c:pt idx="2">
                  <c:v>208.94234100000014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3.8500000000000003E-4</c:v>
                </c:pt>
                <c:pt idx="1">
                  <c:v>2.1720000000000003E-3</c:v>
                </c:pt>
                <c:pt idx="2">
                  <c:v>6.3699999999999998E-4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20.487202</c:v>
                </c:pt>
                <c:pt idx="1">
                  <c:v>20.294412000000001</c:v>
                </c:pt>
                <c:pt idx="2">
                  <c:v>19.207773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1.2999999999999999E-3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0.60648500000000005</c:v>
                </c:pt>
                <c:pt idx="1">
                  <c:v>0.61145000000000005</c:v>
                </c:pt>
                <c:pt idx="2">
                  <c:v>0.57758200000000004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41.593708999999983</c:v>
                </c:pt>
                <c:pt idx="1">
                  <c:v>42.157952999999949</c:v>
                </c:pt>
                <c:pt idx="2">
                  <c:v>52.254961999999914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687616"/>
        <c:axId val="160689152"/>
      </c:barChart>
      <c:catAx>
        <c:axId val="160687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689152"/>
        <c:crosses val="autoZero"/>
        <c:auto val="1"/>
        <c:lblAlgn val="ctr"/>
        <c:lblOffset val="100"/>
        <c:noMultiLvlLbl val="0"/>
      </c:catAx>
      <c:valAx>
        <c:axId val="1606891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68761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2.2489668963600919E-2</c:v>
                </c:pt>
                <c:pt idx="2">
                  <c:v>8.690869086908691E-2</c:v>
                </c:pt>
                <c:pt idx="3">
                  <c:v>8.0148686726376234E-2</c:v>
                </c:pt>
                <c:pt idx="4">
                  <c:v>3.1133624282116992E-2</c:v>
                </c:pt>
                <c:pt idx="5">
                  <c:v>0</c:v>
                </c:pt>
                <c:pt idx="6">
                  <c:v>2.477855977825336E-2</c:v>
                </c:pt>
                <c:pt idx="7">
                  <c:v>0.21789823654592758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26880"/>
        <c:axId val="162428416"/>
      </c:barChart>
      <c:catAx>
        <c:axId val="162426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428416"/>
        <c:crosses val="autoZero"/>
        <c:auto val="1"/>
        <c:lblAlgn val="ctr"/>
        <c:lblOffset val="100"/>
        <c:noMultiLvlLbl val="0"/>
      </c:catAx>
      <c:valAx>
        <c:axId val="16242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2688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19543.359</c:v>
                </c:pt>
                <c:pt idx="1">
                  <c:v>34543.038999999997</c:v>
                </c:pt>
                <c:pt idx="2">
                  <c:v>33140.838000000003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1.0580000000000001</c:v>
                </c:pt>
                <c:pt idx="1">
                  <c:v>129.80000000000001</c:v>
                </c:pt>
                <c:pt idx="2">
                  <c:v>2219.9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24763.690999999999</c:v>
                </c:pt>
                <c:pt idx="1">
                  <c:v>25216.145999999993</c:v>
                </c:pt>
                <c:pt idx="2">
                  <c:v>26755.668000000009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8848.8630000000012</c:v>
                </c:pt>
                <c:pt idx="1">
                  <c:v>8430.2070000000003</c:v>
                </c:pt>
                <c:pt idx="2">
                  <c:v>9253.8399999999983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631.30700000000002</c:v>
                </c:pt>
                <c:pt idx="1">
                  <c:v>795.93999999999994</c:v>
                </c:pt>
                <c:pt idx="2">
                  <c:v>858.90299999999991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67861.097999999969</c:v>
                </c:pt>
                <c:pt idx="1">
                  <c:v>61314.989999999969</c:v>
                </c:pt>
                <c:pt idx="2">
                  <c:v>49881.279999999948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119872"/>
        <c:axId val="165121408"/>
      </c:barChart>
      <c:catAx>
        <c:axId val="1651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21408"/>
        <c:crosses val="autoZero"/>
        <c:auto val="1"/>
        <c:lblAlgn val="ctr"/>
        <c:lblOffset val="100"/>
        <c:noMultiLvlLbl val="0"/>
      </c:catAx>
      <c:valAx>
        <c:axId val="16512140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19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1.228251617111307E-2</c:v>
                </c:pt>
                <c:pt idx="2">
                  <c:v>1.6484027281207568E-3</c:v>
                </c:pt>
                <c:pt idx="3">
                  <c:v>9.2176504398371134E-2</c:v>
                </c:pt>
                <c:pt idx="4">
                  <c:v>4.8071069373870547E-2</c:v>
                </c:pt>
                <c:pt idx="5">
                  <c:v>0</c:v>
                </c:pt>
                <c:pt idx="6">
                  <c:v>2.1958327634403804E-2</c:v>
                </c:pt>
                <c:pt idx="7">
                  <c:v>0.22892327754470965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38848"/>
        <c:axId val="165840384"/>
      </c:barChart>
      <c:catAx>
        <c:axId val="165838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40384"/>
        <c:crosses val="autoZero"/>
        <c:auto val="1"/>
        <c:lblAlgn val="ctr"/>
        <c:lblOffset val="100"/>
        <c:noMultiLvlLbl val="0"/>
      </c:catAx>
      <c:valAx>
        <c:axId val="1658403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388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77632"/>
        <c:axId val="165879168"/>
      </c:barChart>
      <c:catAx>
        <c:axId val="16587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879168"/>
        <c:crosses val="autoZero"/>
        <c:auto val="1"/>
        <c:lblAlgn val="ctr"/>
        <c:lblOffset val="100"/>
        <c:noMultiLvlLbl val="0"/>
      </c:catAx>
      <c:valAx>
        <c:axId val="16587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8776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382770.549</c:v>
                </c:pt>
                <c:pt idx="2">
                  <c:v>584321.41</c:v>
                </c:pt>
                <c:pt idx="3">
                  <c:v>12997.668999999998</c:v>
                </c:pt>
                <c:pt idx="4">
                  <c:v>2116.7560000000003</c:v>
                </c:pt>
                <c:pt idx="5">
                  <c:v>0</c:v>
                </c:pt>
                <c:pt idx="6">
                  <c:v>19943.781999999999</c:v>
                </c:pt>
                <c:pt idx="7">
                  <c:v>4745.9890000000014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1.451483246712745E-2</c:v>
                </c:pt>
                <c:pt idx="1">
                  <c:v>2.0384764574087211E-2</c:v>
                </c:pt>
                <c:pt idx="2">
                  <c:v>3.1047126817358189E-2</c:v>
                </c:pt>
                <c:pt idx="3">
                  <c:v>2.3868862687080841E-2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537664"/>
        <c:axId val="165539200"/>
      </c:barChart>
      <c:catAx>
        <c:axId val="1655376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9200"/>
        <c:crosses val="autoZero"/>
        <c:auto val="1"/>
        <c:lblAlgn val="ctr"/>
        <c:lblOffset val="100"/>
        <c:noMultiLvlLbl val="0"/>
      </c:catAx>
      <c:valAx>
        <c:axId val="1655392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766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5.3660767542687123E-2</c:v>
                </c:pt>
                <c:pt idx="2">
                  <c:v>0.29336266960029334</c:v>
                </c:pt>
                <c:pt idx="3">
                  <c:v>2.1701301532991196E-2</c:v>
                </c:pt>
                <c:pt idx="4">
                  <c:v>6.8283860765726472E-3</c:v>
                </c:pt>
                <c:pt idx="5">
                  <c:v>0</c:v>
                </c:pt>
                <c:pt idx="6">
                  <c:v>0.20007990232588826</c:v>
                </c:pt>
                <c:pt idx="7">
                  <c:v>6.1497051754688635E-3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703040"/>
        <c:axId val="165713024"/>
      </c:barChart>
      <c:catAx>
        <c:axId val="16570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13024"/>
        <c:crosses val="autoZero"/>
        <c:auto val="1"/>
        <c:lblAlgn val="ctr"/>
        <c:lblOffset val="100"/>
        <c:noMultiLvlLbl val="0"/>
      </c:catAx>
      <c:valAx>
        <c:axId val="1657130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0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105207.63100000001</c:v>
                </c:pt>
                <c:pt idx="1">
                  <c:v>115706.474</c:v>
                </c:pt>
                <c:pt idx="2">
                  <c:v>161856.44400000002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190249.98</c:v>
                </c:pt>
                <c:pt idx="1">
                  <c:v>232878.02</c:v>
                </c:pt>
                <c:pt idx="2">
                  <c:v>161193.41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4090.6000000000004</c:v>
                </c:pt>
                <c:pt idx="1">
                  <c:v>4211.3939999999993</c:v>
                </c:pt>
                <c:pt idx="2">
                  <c:v>4695.6749999999984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746.56000000000006</c:v>
                </c:pt>
                <c:pt idx="1">
                  <c:v>547.05099999999993</c:v>
                </c:pt>
                <c:pt idx="2">
                  <c:v>823.14500000000021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6825.5029999999988</c:v>
                </c:pt>
                <c:pt idx="1">
                  <c:v>6676.5280000000002</c:v>
                </c:pt>
                <c:pt idx="2">
                  <c:v>6441.7510000000011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1838.5390000000011</c:v>
                </c:pt>
                <c:pt idx="1">
                  <c:v>1540.1430000000003</c:v>
                </c:pt>
                <c:pt idx="2">
                  <c:v>1367.3069999999993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237696"/>
        <c:axId val="166239232"/>
      </c:barChart>
      <c:catAx>
        <c:axId val="16623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39232"/>
        <c:crosses val="autoZero"/>
        <c:auto val="1"/>
        <c:lblAlgn val="ctr"/>
        <c:lblOffset val="100"/>
        <c:noMultiLvlLbl val="0"/>
      </c:catAx>
      <c:valAx>
        <c:axId val="166239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3769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5.3898136333453549E-2</c:v>
                </c:pt>
                <c:pt idx="2">
                  <c:v>0.40973890393794987</c:v>
                </c:pt>
                <c:pt idx="3">
                  <c:v>1.5613107566661245E-2</c:v>
                </c:pt>
                <c:pt idx="4">
                  <c:v>3.8350382420758505E-3</c:v>
                </c:pt>
                <c:pt idx="5">
                  <c:v>0</c:v>
                </c:pt>
                <c:pt idx="6">
                  <c:v>0.19155877760651105</c:v>
                </c:pt>
                <c:pt idx="7">
                  <c:v>6.0677053907725268E-3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64192"/>
        <c:axId val="165942400"/>
      </c:barChart>
      <c:catAx>
        <c:axId val="16626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942400"/>
        <c:crosses val="autoZero"/>
        <c:auto val="1"/>
        <c:lblAlgn val="ctr"/>
        <c:lblOffset val="100"/>
        <c:noMultiLvlLbl val="0"/>
      </c:catAx>
      <c:valAx>
        <c:axId val="165942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004224"/>
        <c:axId val="166005760"/>
      </c:barChart>
      <c:catAx>
        <c:axId val="16600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005760"/>
        <c:crosses val="autoZero"/>
        <c:auto val="1"/>
        <c:lblAlgn val="ctr"/>
        <c:lblOffset val="100"/>
        <c:noMultiLvlLbl val="0"/>
      </c:catAx>
      <c:valAx>
        <c:axId val="166005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0042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</a:t>
            </a:r>
            <a:r>
              <a:rPr lang="en-US" sz="1000"/>
              <a:t>ýro</a:t>
            </a:r>
            <a:r>
              <a:rPr lang="cs-CZ" sz="1000"/>
              <a:t>ba</a:t>
            </a:r>
            <a:r>
              <a:rPr lang="en-US" sz="1000"/>
              <a:t> elektřiny brutto </a:t>
            </a:r>
            <a:r>
              <a:rPr lang="cs-CZ" sz="1000"/>
              <a:t>- PPE (GWh)</a:t>
            </a:r>
            <a:endParaRPr lang="en-US" sz="1000"/>
          </a:p>
        </c:rich>
      </c:tx>
      <c:layout>
        <c:manualLayout>
          <c:xMode val="edge"/>
          <c:yMode val="edge"/>
          <c:x val="0.30907035436626312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invertIfNegative val="0"/>
          <c:dPt>
            <c:idx val="2"/>
            <c:invertIfNegative val="0"/>
            <c:bubble3D val="0"/>
            <c:spPr>
              <a:solidFill>
                <a:schemeClr val="tx1"/>
              </a:solidFill>
            </c:spPr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rgbClr val="66330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DC690A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C0504D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95.342330000000004</c:v>
                </c:pt>
                <c:pt idx="1">
                  <c:v>88.586579999999998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rgbClr val="399AB5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rgbClr val="EBEB0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585.40198799999996</c:v>
                </c:pt>
                <c:pt idx="1">
                  <c:v>493.33812</c:v>
                </c:pt>
                <c:pt idx="2">
                  <c:v>163.41331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0847744"/>
        <c:axId val="160849280"/>
      </c:barChart>
      <c:catAx>
        <c:axId val="160847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49280"/>
        <c:crosses val="autoZero"/>
        <c:auto val="1"/>
        <c:lblAlgn val="ctr"/>
        <c:lblOffset val="100"/>
        <c:noMultiLvlLbl val="0"/>
      </c:catAx>
      <c:valAx>
        <c:axId val="16084928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47744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4178591.82</c:v>
                </c:pt>
                <c:pt idx="1">
                  <c:v>10702.066999999999</c:v>
                </c:pt>
                <c:pt idx="2">
                  <c:v>0</c:v>
                </c:pt>
                <c:pt idx="3">
                  <c:v>115914.23799999998</c:v>
                </c:pt>
                <c:pt idx="4">
                  <c:v>30335.411999999997</c:v>
                </c:pt>
                <c:pt idx="5">
                  <c:v>129682.86000000002</c:v>
                </c:pt>
                <c:pt idx="6">
                  <c:v>3451.3249999999998</c:v>
                </c:pt>
                <c:pt idx="7">
                  <c:v>33928.088999999985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5.5792100963033595E-2</c:v>
                </c:pt>
                <c:pt idx="1">
                  <c:v>5.2089588409523546E-2</c:v>
                </c:pt>
                <c:pt idx="2">
                  <c:v>4.5733813568062914E-2</c:v>
                </c:pt>
                <c:pt idx="3">
                  <c:v>4.8505829324822371E-2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168832"/>
        <c:axId val="166170624"/>
      </c:barChart>
      <c:catAx>
        <c:axId val="16616883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170624"/>
        <c:crosses val="autoZero"/>
        <c:auto val="1"/>
        <c:lblAlgn val="ctr"/>
        <c:lblOffset val="100"/>
        <c:noMultiLvlLbl val="0"/>
      </c:catAx>
      <c:valAx>
        <c:axId val="16617062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168832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1.5165371117302256E-3</c:v>
                </c:pt>
                <c:pt idx="2">
                  <c:v>0</c:v>
                </c:pt>
                <c:pt idx="3">
                  <c:v>8.5658397906813025E-2</c:v>
                </c:pt>
                <c:pt idx="4">
                  <c:v>1.5019605545414557E-2</c:v>
                </c:pt>
                <c:pt idx="5">
                  <c:v>0.40546308151941957</c:v>
                </c:pt>
                <c:pt idx="6">
                  <c:v>3.2143597914525715E-2</c:v>
                </c:pt>
                <c:pt idx="7">
                  <c:v>4.4142864595361368E-2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281216"/>
        <c:axId val="166282752"/>
      </c:barChart>
      <c:catAx>
        <c:axId val="1662812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752"/>
        <c:crosses val="autoZero"/>
        <c:auto val="1"/>
        <c:lblAlgn val="ctr"/>
        <c:lblOffset val="100"/>
        <c:noMultiLvlLbl val="0"/>
      </c:catAx>
      <c:valAx>
        <c:axId val="1662827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12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1432545.75</c:v>
                </c:pt>
                <c:pt idx="1">
                  <c:v>1406976.59</c:v>
                </c:pt>
                <c:pt idx="2">
                  <c:v>1339069.48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2294.2799999999997</c:v>
                </c:pt>
                <c:pt idx="1">
                  <c:v>4089.297</c:v>
                </c:pt>
                <c:pt idx="2">
                  <c:v>4318.49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38659.891000000025</c:v>
                </c:pt>
                <c:pt idx="1">
                  <c:v>39127.22199999998</c:v>
                </c:pt>
                <c:pt idx="2">
                  <c:v>38127.124999999978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10494.398999999998</c:v>
                </c:pt>
                <c:pt idx="1">
                  <c:v>10498.266</c:v>
                </c:pt>
                <c:pt idx="2">
                  <c:v>9342.7470000000012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45190.94</c:v>
                </c:pt>
                <c:pt idx="1">
                  <c:v>43431.73</c:v>
                </c:pt>
                <c:pt idx="2">
                  <c:v>41060.19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854.82300000000009</c:v>
                </c:pt>
                <c:pt idx="1">
                  <c:v>1195.7739999999999</c:v>
                </c:pt>
                <c:pt idx="2">
                  <c:v>1400.7279999999998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12877.897000000008</c:v>
                </c:pt>
                <c:pt idx="1">
                  <c:v>11447.065999999992</c:v>
                </c:pt>
                <c:pt idx="2">
                  <c:v>9603.1259999999838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6606720"/>
        <c:axId val="166608256"/>
      </c:barChart>
      <c:catAx>
        <c:axId val="1666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08256"/>
        <c:crosses val="autoZero"/>
        <c:auto val="1"/>
        <c:lblAlgn val="ctr"/>
        <c:lblOffset val="100"/>
        <c:noMultiLvlLbl val="0"/>
      </c:catAx>
      <c:valAx>
        <c:axId val="1666082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067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0.53152053515341502</c:v>
                </c:pt>
                <c:pt idx="1">
                  <c:v>1.5069640747510963E-3</c:v>
                </c:pt>
                <c:pt idx="2">
                  <c:v>0</c:v>
                </c:pt>
                <c:pt idx="3">
                  <c:v>0.13923892556438947</c:v>
                </c:pt>
                <c:pt idx="4">
                  <c:v>5.4960262358593352E-2</c:v>
                </c:pt>
                <c:pt idx="5">
                  <c:v>0.42102607453594498</c:v>
                </c:pt>
                <c:pt idx="6">
                  <c:v>3.3149760568120516E-2</c:v>
                </c:pt>
                <c:pt idx="7">
                  <c:v>4.3376764784728725E-2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633472"/>
        <c:axId val="166635008"/>
      </c:barChart>
      <c:catAx>
        <c:axId val="1666334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635008"/>
        <c:crosses val="autoZero"/>
        <c:auto val="1"/>
        <c:lblAlgn val="ctr"/>
        <c:lblOffset val="100"/>
        <c:noMultiLvlLbl val="0"/>
      </c:catAx>
      <c:valAx>
        <c:axId val="16663500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63347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762368"/>
        <c:axId val="166763904"/>
      </c:barChart>
      <c:catAx>
        <c:axId val="16676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763904"/>
        <c:crosses val="autoZero"/>
        <c:auto val="1"/>
        <c:lblAlgn val="ctr"/>
        <c:lblOffset val="100"/>
        <c:noMultiLvlLbl val="0"/>
      </c:catAx>
      <c:valAx>
        <c:axId val="166763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7623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91910.540999999997</c:v>
                </c:pt>
                <c:pt idx="2">
                  <c:v>0</c:v>
                </c:pt>
                <c:pt idx="3">
                  <c:v>70552.319999999978</c:v>
                </c:pt>
                <c:pt idx="4">
                  <c:v>13401.863999999998</c:v>
                </c:pt>
                <c:pt idx="5">
                  <c:v>0</c:v>
                </c:pt>
                <c:pt idx="6">
                  <c:v>3493.9459999999999</c:v>
                </c:pt>
                <c:pt idx="7">
                  <c:v>33791.58000000006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6.4588201499538575E-2</c:v>
                </c:pt>
                <c:pt idx="1">
                  <c:v>5.8720714956816349E-2</c:v>
                </c:pt>
                <c:pt idx="2">
                  <c:v>6.4228552900938291E-2</c:v>
                </c:pt>
                <c:pt idx="3">
                  <c:v>6.0970283315798124E-2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19200"/>
        <c:axId val="163620736"/>
      </c:barChart>
      <c:catAx>
        <c:axId val="16361920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20736"/>
        <c:crosses val="autoZero"/>
        <c:auto val="1"/>
        <c:lblAlgn val="ctr"/>
        <c:lblOffset val="100"/>
        <c:noMultiLvlLbl val="0"/>
      </c:catAx>
      <c:valAx>
        <c:axId val="16362073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1920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1.8146668418402848E-2</c:v>
                </c:pt>
                <c:pt idx="2">
                  <c:v>0</c:v>
                </c:pt>
                <c:pt idx="3">
                  <c:v>6.0822766763946268E-2</c:v>
                </c:pt>
                <c:pt idx="4">
                  <c:v>2.7531784790957272E-2</c:v>
                </c:pt>
                <c:pt idx="5">
                  <c:v>0</c:v>
                </c:pt>
                <c:pt idx="6">
                  <c:v>3.0065017866065778E-2</c:v>
                </c:pt>
                <c:pt idx="7">
                  <c:v>4.4764390782167339E-2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633024"/>
        <c:axId val="163634560"/>
      </c:barChart>
      <c:catAx>
        <c:axId val="163633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34560"/>
        <c:crosses val="autoZero"/>
        <c:auto val="1"/>
        <c:lblAlgn val="ctr"/>
        <c:lblOffset val="100"/>
        <c:noMultiLvlLbl val="0"/>
      </c:catAx>
      <c:valAx>
        <c:axId val="1636345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330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26367.824000000001</c:v>
                </c:pt>
                <c:pt idx="1">
                  <c:v>33121.125</c:v>
                </c:pt>
                <c:pt idx="2">
                  <c:v>32421.591999999997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23280.856999999993</c:v>
                </c:pt>
                <c:pt idx="1">
                  <c:v>23828.914999999994</c:v>
                </c:pt>
                <c:pt idx="2">
                  <c:v>23442.548000000003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5073.9799999999959</c:v>
                </c:pt>
                <c:pt idx="1">
                  <c:v>3889.5410000000006</c:v>
                </c:pt>
                <c:pt idx="2">
                  <c:v>4438.3430000000008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1033.5650000000001</c:v>
                </c:pt>
                <c:pt idx="1">
                  <c:v>1168.7700000000002</c:v>
                </c:pt>
                <c:pt idx="2">
                  <c:v>1291.6109999999999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12856.562000000022</c:v>
                </c:pt>
                <c:pt idx="1">
                  <c:v>11375.459000000035</c:v>
                </c:pt>
                <c:pt idx="2">
                  <c:v>9559.5589999999975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3663872"/>
        <c:axId val="163665408"/>
      </c:barChart>
      <c:catAx>
        <c:axId val="1636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665408"/>
        <c:crosses val="autoZero"/>
        <c:auto val="1"/>
        <c:lblAlgn val="ctr"/>
        <c:lblOffset val="100"/>
        <c:noMultiLvlLbl val="0"/>
      </c:catAx>
      <c:valAx>
        <c:axId val="163665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663872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06240"/>
        <c:axId val="160908032"/>
      </c:barChart>
      <c:catAx>
        <c:axId val="16090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08032"/>
        <c:crosses val="autoZero"/>
        <c:auto val="1"/>
        <c:lblAlgn val="ctr"/>
        <c:lblOffset val="100"/>
        <c:noMultiLvlLbl val="0"/>
      </c:catAx>
      <c:valAx>
        <c:axId val="160908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062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1.294197498277087E-2</c:v>
                </c:pt>
                <c:pt idx="2">
                  <c:v>0</c:v>
                </c:pt>
                <c:pt idx="3">
                  <c:v>8.4749116263655069E-2</c:v>
                </c:pt>
                <c:pt idx="4">
                  <c:v>2.4280862298299666E-2</c:v>
                </c:pt>
                <c:pt idx="5">
                  <c:v>0</c:v>
                </c:pt>
                <c:pt idx="6">
                  <c:v>3.3559132604997328E-2</c:v>
                </c:pt>
                <c:pt idx="7">
                  <c:v>4.3202239223209621E-2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06752"/>
        <c:axId val="163708288"/>
      </c:barChart>
      <c:catAx>
        <c:axId val="163706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08288"/>
        <c:crosses val="autoZero"/>
        <c:auto val="1"/>
        <c:lblAlgn val="ctr"/>
        <c:lblOffset val="100"/>
        <c:noMultiLvlLbl val="0"/>
      </c:catAx>
      <c:valAx>
        <c:axId val="1637082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0675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50560"/>
        <c:axId val="166852096"/>
      </c:barChart>
      <c:catAx>
        <c:axId val="16685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52096"/>
        <c:crosses val="autoZero"/>
        <c:auto val="1"/>
        <c:lblAlgn val="ctr"/>
        <c:lblOffset val="100"/>
        <c:noMultiLvlLbl val="0"/>
      </c:catAx>
      <c:valAx>
        <c:axId val="1668520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505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7339.8</c:v>
                </c:pt>
                <c:pt idx="2">
                  <c:v>0</c:v>
                </c:pt>
                <c:pt idx="3">
                  <c:v>22181.729000000003</c:v>
                </c:pt>
                <c:pt idx="4">
                  <c:v>6731.751000000002</c:v>
                </c:pt>
                <c:pt idx="5">
                  <c:v>0</c:v>
                </c:pt>
                <c:pt idx="6">
                  <c:v>15444.537</c:v>
                </c:pt>
                <c:pt idx="7">
                  <c:v>41303.83199999998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8.5699483205202657E-3</c:v>
                </c:pt>
                <c:pt idx="1">
                  <c:v>5.4560026866750995E-2</c:v>
                </c:pt>
                <c:pt idx="2">
                  <c:v>4.4683805235415722E-2</c:v>
                </c:pt>
                <c:pt idx="3">
                  <c:v>4.7232011418711764E-2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66784"/>
        <c:axId val="166968320"/>
      </c:barChart>
      <c:catAx>
        <c:axId val="166966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968320"/>
        <c:crosses val="autoZero"/>
        <c:auto val="1"/>
        <c:lblAlgn val="ctr"/>
        <c:lblOffset val="100"/>
        <c:noMultiLvlLbl val="0"/>
      </c:catAx>
      <c:valAx>
        <c:axId val="16696832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66784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4.8050176508621496E-4</c:v>
                </c:pt>
                <c:pt idx="2">
                  <c:v>0</c:v>
                </c:pt>
                <c:pt idx="3">
                  <c:v>3.9332167656234318E-2</c:v>
                </c:pt>
                <c:pt idx="4">
                  <c:v>2.3729226434538755E-2</c:v>
                </c:pt>
                <c:pt idx="5">
                  <c:v>0</c:v>
                </c:pt>
                <c:pt idx="6">
                  <c:v>0.14760334269848296</c:v>
                </c:pt>
                <c:pt idx="7">
                  <c:v>5.3748021607466286E-2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984704"/>
        <c:axId val="167056128"/>
      </c:barChart>
      <c:catAx>
        <c:axId val="166984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56128"/>
        <c:crosses val="autoZero"/>
        <c:auto val="1"/>
        <c:lblAlgn val="ctr"/>
        <c:lblOffset val="100"/>
        <c:noMultiLvlLbl val="0"/>
      </c:catAx>
      <c:valAx>
        <c:axId val="1670561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98470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2452.4</c:v>
                </c:pt>
                <c:pt idx="1">
                  <c:v>2478.6</c:v>
                </c:pt>
                <c:pt idx="2">
                  <c:v>2408.8000000000002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7182.2139999999999</c:v>
                </c:pt>
                <c:pt idx="1">
                  <c:v>7176.3980000000001</c:v>
                </c:pt>
                <c:pt idx="2">
                  <c:v>7823.117000000002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3235.7500000000014</c:v>
                </c:pt>
                <c:pt idx="1">
                  <c:v>1820.5050000000015</c:v>
                </c:pt>
                <c:pt idx="2">
                  <c:v>1675.4959999999996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4623.3819999999996</c:v>
                </c:pt>
                <c:pt idx="1">
                  <c:v>5212.1090000000022</c:v>
                </c:pt>
                <c:pt idx="2">
                  <c:v>5609.0459999999994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15740.24499999999</c:v>
                </c:pt>
                <c:pt idx="1">
                  <c:v>13626.051000000009</c:v>
                </c:pt>
                <c:pt idx="2">
                  <c:v>11937.535999999978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53824"/>
        <c:axId val="167455360"/>
      </c:barChart>
      <c:catAx>
        <c:axId val="1674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5360"/>
        <c:crosses val="autoZero"/>
        <c:auto val="1"/>
        <c:lblAlgn val="ctr"/>
        <c:lblOffset val="100"/>
        <c:noMultiLvlLbl val="0"/>
      </c:catAx>
      <c:valAx>
        <c:axId val="1674553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1.0335213670273321E-3</c:v>
                </c:pt>
                <c:pt idx="2">
                  <c:v>0</c:v>
                </c:pt>
                <c:pt idx="3">
                  <c:v>2.6645217761086953E-2</c:v>
                </c:pt>
                <c:pt idx="4">
                  <c:v>1.2196267553337442E-2</c:v>
                </c:pt>
                <c:pt idx="5">
                  <c:v>0</c:v>
                </c:pt>
                <c:pt idx="6">
                  <c:v>0.14834381103937716</c:v>
                </c:pt>
                <c:pt idx="7">
                  <c:v>5.2806587644000563E-2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476224"/>
        <c:axId val="167482112"/>
      </c:barChart>
      <c:catAx>
        <c:axId val="1674762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82112"/>
        <c:crosses val="autoZero"/>
        <c:auto val="1"/>
        <c:lblAlgn val="ctr"/>
        <c:lblOffset val="100"/>
        <c:noMultiLvlLbl val="0"/>
      </c:catAx>
      <c:valAx>
        <c:axId val="167482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762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23456"/>
        <c:axId val="167524992"/>
      </c:barChart>
      <c:catAx>
        <c:axId val="16752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524992"/>
        <c:crosses val="autoZero"/>
        <c:auto val="1"/>
        <c:lblAlgn val="ctr"/>
        <c:lblOffset val="100"/>
        <c:noMultiLvlLbl val="0"/>
      </c:catAx>
      <c:valAx>
        <c:axId val="16752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52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573662.57400000002</c:v>
                </c:pt>
                <c:pt idx="2">
                  <c:v>0</c:v>
                </c:pt>
                <c:pt idx="3">
                  <c:v>112745.94299999996</c:v>
                </c:pt>
                <c:pt idx="4">
                  <c:v>14418.112999999998</c:v>
                </c:pt>
                <c:pt idx="5">
                  <c:v>0</c:v>
                </c:pt>
                <c:pt idx="6">
                  <c:v>12124.86</c:v>
                </c:pt>
                <c:pt idx="7">
                  <c:v>21643.331000000017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0.22856530781035342</c:v>
                </c:pt>
                <c:pt idx="1">
                  <c:v>0.10872872507177851</c:v>
                </c:pt>
                <c:pt idx="2">
                  <c:v>8.6999024044166845E-2</c:v>
                </c:pt>
                <c:pt idx="3">
                  <c:v>8.5431437114909872E-2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549568"/>
        <c:axId val="167559552"/>
      </c:barChart>
      <c:catAx>
        <c:axId val="16754956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9552"/>
        <c:crosses val="autoZero"/>
        <c:auto val="1"/>
        <c:lblAlgn val="ctr"/>
        <c:lblOffset val="100"/>
        <c:noMultiLvlLbl val="0"/>
      </c:catAx>
      <c:valAx>
        <c:axId val="1675595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9568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rgbClr val="6E4932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rgbClr val="EBE60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987008"/>
        <c:axId val="160988544"/>
      </c:barChart>
      <c:catAx>
        <c:axId val="160987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0988544"/>
        <c:crosses val="autoZero"/>
        <c:auto val="1"/>
        <c:lblAlgn val="ctr"/>
        <c:lblOffset val="100"/>
        <c:noMultiLvlLbl val="0"/>
      </c:catAx>
      <c:valAx>
        <c:axId val="160988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098700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0.12746275788335942</c:v>
                </c:pt>
                <c:pt idx="2">
                  <c:v>0</c:v>
                </c:pt>
                <c:pt idx="3">
                  <c:v>9.3894661366609705E-2</c:v>
                </c:pt>
                <c:pt idx="4">
                  <c:v>1.6330791441732859E-2</c:v>
                </c:pt>
                <c:pt idx="5">
                  <c:v>0</c:v>
                </c:pt>
                <c:pt idx="6">
                  <c:v>8.3673527110222745E-2</c:v>
                </c:pt>
                <c:pt idx="7">
                  <c:v>2.932850455245916E-2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33056"/>
        <c:axId val="162334592"/>
      </c:barChart>
      <c:catAx>
        <c:axId val="162333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334592"/>
        <c:crosses val="autoZero"/>
        <c:auto val="1"/>
        <c:lblAlgn val="ctr"/>
        <c:lblOffset val="100"/>
        <c:noMultiLvlLbl val="0"/>
      </c:catAx>
      <c:valAx>
        <c:axId val="1623345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333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170479.921</c:v>
                </c:pt>
                <c:pt idx="1">
                  <c:v>170984.99600000001</c:v>
                </c:pt>
                <c:pt idx="2">
                  <c:v>232197.65699999998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37865.381999999998</c:v>
                </c:pt>
                <c:pt idx="1">
                  <c:v>37624.837999999974</c:v>
                </c:pt>
                <c:pt idx="2">
                  <c:v>37255.722999999984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6480.5250000000015</c:v>
                </c:pt>
                <c:pt idx="1">
                  <c:v>3941.9309999999991</c:v>
                </c:pt>
                <c:pt idx="2">
                  <c:v>3995.6569999999965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3273.0390000000007</c:v>
                </c:pt>
                <c:pt idx="1">
                  <c:v>4028.2450000000003</c:v>
                </c:pt>
                <c:pt idx="2">
                  <c:v>4823.576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8347.3430000000171</c:v>
                </c:pt>
                <c:pt idx="1">
                  <c:v>7466.1470000000027</c:v>
                </c:pt>
                <c:pt idx="2">
                  <c:v>5829.8409999999958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361920"/>
        <c:axId val="165380096"/>
      </c:barChart>
      <c:catAx>
        <c:axId val="1653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80096"/>
        <c:crosses val="autoZero"/>
        <c:auto val="1"/>
        <c:lblAlgn val="ctr"/>
        <c:lblOffset val="100"/>
        <c:noMultiLvlLbl val="0"/>
      </c:catAx>
      <c:valAx>
        <c:axId val="165380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61920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8.0777749760606282E-2</c:v>
                </c:pt>
                <c:pt idx="2">
                  <c:v>0</c:v>
                </c:pt>
                <c:pt idx="3">
                  <c:v>0.13543309463902004</c:v>
                </c:pt>
                <c:pt idx="4">
                  <c:v>2.6122054092947392E-2</c:v>
                </c:pt>
                <c:pt idx="5">
                  <c:v>0</c:v>
                </c:pt>
                <c:pt idx="6">
                  <c:v>0.11645852126994176</c:v>
                </c:pt>
                <c:pt idx="7">
                  <c:v>2.7670809220791324E-2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96864"/>
        <c:axId val="165398400"/>
      </c:barChart>
      <c:catAx>
        <c:axId val="165396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398400"/>
        <c:crosses val="autoZero"/>
        <c:auto val="1"/>
        <c:lblAlgn val="ctr"/>
        <c:lblOffset val="100"/>
        <c:noMultiLvlLbl val="0"/>
      </c:catAx>
      <c:valAx>
        <c:axId val="1653984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396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562048"/>
        <c:axId val="166580224"/>
      </c:barChart>
      <c:catAx>
        <c:axId val="16656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580224"/>
        <c:crosses val="autoZero"/>
        <c:auto val="1"/>
        <c:lblAlgn val="ctr"/>
        <c:lblOffset val="100"/>
        <c:noMultiLvlLbl val="0"/>
      </c:catAx>
      <c:valAx>
        <c:axId val="166580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562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technologií na v</a:t>
            </a:r>
            <a:r>
              <a:rPr lang="en-US" sz="1000"/>
              <a:t>ýrob</a:t>
            </a:r>
            <a:r>
              <a:rPr lang="cs-CZ" sz="1000"/>
              <a:t>ě</a:t>
            </a:r>
            <a:r>
              <a:rPr lang="en-US" sz="1000"/>
              <a:t> elektřiny brutto</a:t>
            </a:r>
          </a:p>
        </c:rich>
      </c:tx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7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29783.728999999999</c:v>
                </c:pt>
                <c:pt idx="2">
                  <c:v>0</c:v>
                </c:pt>
                <c:pt idx="3">
                  <c:v>64192.546999999991</c:v>
                </c:pt>
                <c:pt idx="4">
                  <c:v>10476.879000000004</c:v>
                </c:pt>
                <c:pt idx="5">
                  <c:v>178333.36</c:v>
                </c:pt>
                <c:pt idx="6">
                  <c:v>15125.996999999999</c:v>
                </c:pt>
                <c:pt idx="7">
                  <c:v>41026.477999999988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spotřebě elektřiny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5.0794978880740124E-2</c:v>
                </c:pt>
                <c:pt idx="1">
                  <c:v>6.8293034627888868E-2</c:v>
                </c:pt>
                <c:pt idx="2">
                  <c:v>4.7785244770649112E-2</c:v>
                </c:pt>
                <c:pt idx="3">
                  <c:v>5.1933468432118428E-2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46560"/>
        <c:axId val="167348096"/>
      </c:barChart>
      <c:catAx>
        <c:axId val="16734656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8096"/>
        <c:crosses val="autoZero"/>
        <c:auto val="1"/>
        <c:lblAlgn val="ctr"/>
        <c:lblOffset val="100"/>
        <c:noMultiLvlLbl val="0"/>
      </c:catAx>
      <c:valAx>
        <c:axId val="16734809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46560"/>
        <c:crosses val="autoZero"/>
        <c:crossBetween val="between"/>
        <c:majorUnit val="0.2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 instalovaném výkonu 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1.1091391932618844E-2</c:v>
                </c:pt>
                <c:pt idx="2">
                  <c:v>0</c:v>
                </c:pt>
                <c:pt idx="3">
                  <c:v>0.12230908892690621</c:v>
                </c:pt>
                <c:pt idx="4">
                  <c:v>1.0926280043052539E-2</c:v>
                </c:pt>
                <c:pt idx="5">
                  <c:v>0.55484421681604779</c:v>
                </c:pt>
                <c:pt idx="6">
                  <c:v>0.13520934880782895</c:v>
                </c:pt>
                <c:pt idx="7">
                  <c:v>5.3168081272050111E-2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368576"/>
        <c:axId val="167370112"/>
      </c:barChart>
      <c:catAx>
        <c:axId val="167368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70112"/>
        <c:crosses val="autoZero"/>
        <c:auto val="1"/>
        <c:lblAlgn val="ctr"/>
        <c:lblOffset val="100"/>
        <c:noMultiLvlLbl val="0"/>
      </c:catAx>
      <c:valAx>
        <c:axId val="16737011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68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Výroba elektřiny brutto (GWh)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8640.1769999999997</c:v>
                </c:pt>
                <c:pt idx="1">
                  <c:v>9662.3419999999987</c:v>
                </c:pt>
                <c:pt idx="2">
                  <c:v>11481.210000000001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21789.072999999989</c:v>
                </c:pt>
                <c:pt idx="1">
                  <c:v>21195.892000000007</c:v>
                </c:pt>
                <c:pt idx="2">
                  <c:v>21207.581999999999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4092.1280000000024</c:v>
                </c:pt>
                <c:pt idx="1">
                  <c:v>3167.7310000000007</c:v>
                </c:pt>
                <c:pt idx="2">
                  <c:v>3217.0200000000009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56215.28</c:v>
                </c:pt>
                <c:pt idx="1">
                  <c:v>59079.11</c:v>
                </c:pt>
                <c:pt idx="2">
                  <c:v>63038.97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4024.8620000000005</c:v>
                </c:pt>
                <c:pt idx="1">
                  <c:v>5800.7909999999993</c:v>
                </c:pt>
                <c:pt idx="2">
                  <c:v>5300.3440000000001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Červenec</c:v>
                </c:pt>
                <c:pt idx="1">
                  <c:v>Srpen</c:v>
                </c:pt>
                <c:pt idx="2">
                  <c:v>Září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15400.049999999994</c:v>
                </c:pt>
                <c:pt idx="1">
                  <c:v>14323.155000000002</c:v>
                </c:pt>
                <c:pt idx="2">
                  <c:v>11303.272999999997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7440384"/>
        <c:axId val="167441920"/>
      </c:barChart>
      <c:catAx>
        <c:axId val="167440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41920"/>
        <c:crosses val="autoZero"/>
        <c:auto val="1"/>
        <c:lblAlgn val="ctr"/>
        <c:lblOffset val="100"/>
        <c:noMultiLvlLbl val="0"/>
      </c:catAx>
      <c:valAx>
        <c:axId val="167441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440384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/>
            </a:pPr>
            <a:r>
              <a:rPr lang="cs-CZ" sz="1000"/>
              <a:t>Podíl kraje na</a:t>
            </a:r>
            <a:r>
              <a:rPr lang="cs-CZ" sz="1000" baseline="0"/>
              <a:t> výrobě elektřiny brutto </a:t>
            </a:r>
            <a:r>
              <a:rPr lang="cs-CZ" sz="1000"/>
              <a:t>v ČR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4.1938636354194375E-3</c:v>
                </c:pt>
                <c:pt idx="2">
                  <c:v>0</c:v>
                </c:pt>
                <c:pt idx="3">
                  <c:v>7.7109606444736953E-2</c:v>
                </c:pt>
                <c:pt idx="4">
                  <c:v>1.8981513042883265E-2</c:v>
                </c:pt>
                <c:pt idx="5">
                  <c:v>0.57897392546405513</c:v>
                </c:pt>
                <c:pt idx="6">
                  <c:v>0.14528425428034428</c:v>
                </c:pt>
                <c:pt idx="7">
                  <c:v>5.2451992982918909E-2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17440"/>
        <c:axId val="167918976"/>
      </c:barChart>
      <c:catAx>
        <c:axId val="1679174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18976"/>
        <c:crosses val="autoZero"/>
        <c:auto val="1"/>
        <c:lblAlgn val="ctr"/>
        <c:lblOffset val="100"/>
        <c:noMultiLvlLbl val="0"/>
      </c:catAx>
      <c:valAx>
        <c:axId val="16791897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174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972864"/>
        <c:axId val="167974400"/>
      </c:barChart>
      <c:catAx>
        <c:axId val="167972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974400"/>
        <c:crosses val="autoZero"/>
        <c:auto val="1"/>
        <c:lblAlgn val="ctr"/>
        <c:lblOffset val="100"/>
        <c:noMultiLvlLbl val="0"/>
      </c:catAx>
      <c:valAx>
        <c:axId val="1679744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97286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3" Type="http://schemas.openxmlformats.org/officeDocument/2006/relationships/image" Target="../media/image3.png"/><Relationship Id="rId7" Type="http://schemas.openxmlformats.org/officeDocument/2006/relationships/chart" Target="../charts/chart48.xml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chart" Target="../charts/chart47.xml"/><Relationship Id="rId5" Type="http://schemas.openxmlformats.org/officeDocument/2006/relationships/chart" Target="../charts/chart46.xml"/><Relationship Id="rId10" Type="http://schemas.openxmlformats.org/officeDocument/2006/relationships/chart" Target="../charts/chart51.xml"/><Relationship Id="rId4" Type="http://schemas.microsoft.com/office/2007/relationships/hdphoto" Target="../media/hdphoto2.wdp"/><Relationship Id="rId9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3" Type="http://schemas.microsoft.com/office/2007/relationships/hdphoto" Target="../media/hdphoto3.wdp"/><Relationship Id="rId7" Type="http://schemas.openxmlformats.org/officeDocument/2006/relationships/chart" Target="../charts/chart54.xml"/><Relationship Id="rId2" Type="http://schemas.openxmlformats.org/officeDocument/2006/relationships/image" Target="../media/image4.png"/><Relationship Id="rId1" Type="http://schemas.openxmlformats.org/officeDocument/2006/relationships/chart" Target="../charts/chart52.xml"/><Relationship Id="rId6" Type="http://schemas.openxmlformats.org/officeDocument/2006/relationships/chart" Target="../charts/chart53.xml"/><Relationship Id="rId5" Type="http://schemas.microsoft.com/office/2007/relationships/hdphoto" Target="../media/hdphoto4.wdp"/><Relationship Id="rId10" Type="http://schemas.openxmlformats.org/officeDocument/2006/relationships/chart" Target="../charts/chart57.xml"/><Relationship Id="rId4" Type="http://schemas.openxmlformats.org/officeDocument/2006/relationships/image" Target="../media/image5.png"/><Relationship Id="rId9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image" Target="../media/image7.png"/><Relationship Id="rId7" Type="http://schemas.openxmlformats.org/officeDocument/2006/relationships/chart" Target="../charts/chart60.xml"/><Relationship Id="rId2" Type="http://schemas.microsoft.com/office/2007/relationships/hdphoto" Target="../media/hdphoto5.wdp"/><Relationship Id="rId1" Type="http://schemas.openxmlformats.org/officeDocument/2006/relationships/image" Target="../media/image6.png"/><Relationship Id="rId6" Type="http://schemas.openxmlformats.org/officeDocument/2006/relationships/chart" Target="../charts/chart59.xml"/><Relationship Id="rId5" Type="http://schemas.openxmlformats.org/officeDocument/2006/relationships/chart" Target="../charts/chart58.xml"/><Relationship Id="rId10" Type="http://schemas.openxmlformats.org/officeDocument/2006/relationships/chart" Target="../charts/chart63.xml"/><Relationship Id="rId4" Type="http://schemas.microsoft.com/office/2007/relationships/hdphoto" Target="../media/hdphoto6.wdp"/><Relationship Id="rId9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image" Target="../media/image9.png"/><Relationship Id="rId7" Type="http://schemas.openxmlformats.org/officeDocument/2006/relationships/chart" Target="../charts/chart66.xml"/><Relationship Id="rId2" Type="http://schemas.microsoft.com/office/2007/relationships/hdphoto" Target="../media/hdphoto7.wdp"/><Relationship Id="rId1" Type="http://schemas.openxmlformats.org/officeDocument/2006/relationships/image" Target="../media/image8.png"/><Relationship Id="rId6" Type="http://schemas.openxmlformats.org/officeDocument/2006/relationships/chart" Target="../charts/chart65.xml"/><Relationship Id="rId5" Type="http://schemas.openxmlformats.org/officeDocument/2006/relationships/chart" Target="../charts/chart64.xml"/><Relationship Id="rId10" Type="http://schemas.openxmlformats.org/officeDocument/2006/relationships/chart" Target="../charts/chart69.xml"/><Relationship Id="rId4" Type="http://schemas.microsoft.com/office/2007/relationships/hdphoto" Target="../media/hdphoto8.wdp"/><Relationship Id="rId9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image" Target="../media/image11.png"/><Relationship Id="rId7" Type="http://schemas.openxmlformats.org/officeDocument/2006/relationships/chart" Target="../charts/chart72.xml"/><Relationship Id="rId2" Type="http://schemas.microsoft.com/office/2007/relationships/hdphoto" Target="../media/hdphoto9.wdp"/><Relationship Id="rId1" Type="http://schemas.openxmlformats.org/officeDocument/2006/relationships/image" Target="../media/image10.png"/><Relationship Id="rId6" Type="http://schemas.openxmlformats.org/officeDocument/2006/relationships/chart" Target="../charts/chart71.xml"/><Relationship Id="rId5" Type="http://schemas.openxmlformats.org/officeDocument/2006/relationships/chart" Target="../charts/chart70.xml"/><Relationship Id="rId10" Type="http://schemas.openxmlformats.org/officeDocument/2006/relationships/chart" Target="../charts/chart75.xml"/><Relationship Id="rId4" Type="http://schemas.microsoft.com/office/2007/relationships/hdphoto" Target="../media/hdphoto10.wdp"/><Relationship Id="rId9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9.xml"/><Relationship Id="rId3" Type="http://schemas.openxmlformats.org/officeDocument/2006/relationships/image" Target="../media/image13.png"/><Relationship Id="rId7" Type="http://schemas.openxmlformats.org/officeDocument/2006/relationships/chart" Target="../charts/chart78.xml"/><Relationship Id="rId2" Type="http://schemas.microsoft.com/office/2007/relationships/hdphoto" Target="../media/hdphoto11.wdp"/><Relationship Id="rId1" Type="http://schemas.openxmlformats.org/officeDocument/2006/relationships/image" Target="../media/image12.png"/><Relationship Id="rId6" Type="http://schemas.openxmlformats.org/officeDocument/2006/relationships/chart" Target="../charts/chart77.xml"/><Relationship Id="rId5" Type="http://schemas.openxmlformats.org/officeDocument/2006/relationships/chart" Target="../charts/chart76.xml"/><Relationship Id="rId10" Type="http://schemas.openxmlformats.org/officeDocument/2006/relationships/chart" Target="../charts/chart81.xml"/><Relationship Id="rId4" Type="http://schemas.microsoft.com/office/2007/relationships/hdphoto" Target="../media/hdphoto12.wdp"/><Relationship Id="rId9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image" Target="../media/image15.png"/><Relationship Id="rId7" Type="http://schemas.openxmlformats.org/officeDocument/2006/relationships/chart" Target="../charts/chart84.xml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openxmlformats.org/officeDocument/2006/relationships/chart" Target="../charts/chart83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microsoft.com/office/2007/relationships/hdphoto" Target="../media/hdphoto14.wdp"/><Relationship Id="rId9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1.xml"/><Relationship Id="rId3" Type="http://schemas.openxmlformats.org/officeDocument/2006/relationships/image" Target="../media/image17.png"/><Relationship Id="rId7" Type="http://schemas.openxmlformats.org/officeDocument/2006/relationships/chart" Target="../charts/chart90.xml"/><Relationship Id="rId2" Type="http://schemas.microsoft.com/office/2007/relationships/hdphoto" Target="../media/hdphoto15.wdp"/><Relationship Id="rId1" Type="http://schemas.openxmlformats.org/officeDocument/2006/relationships/image" Target="../media/image16.png"/><Relationship Id="rId6" Type="http://schemas.openxmlformats.org/officeDocument/2006/relationships/chart" Target="../charts/chart89.xml"/><Relationship Id="rId5" Type="http://schemas.openxmlformats.org/officeDocument/2006/relationships/chart" Target="../charts/chart88.xml"/><Relationship Id="rId10" Type="http://schemas.openxmlformats.org/officeDocument/2006/relationships/chart" Target="../charts/chart93.xml"/><Relationship Id="rId4" Type="http://schemas.microsoft.com/office/2007/relationships/hdphoto" Target="../media/hdphoto16.wdp"/><Relationship Id="rId9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image" Target="../media/image19.png"/><Relationship Id="rId7" Type="http://schemas.openxmlformats.org/officeDocument/2006/relationships/chart" Target="../charts/chart96.xml"/><Relationship Id="rId2" Type="http://schemas.microsoft.com/office/2007/relationships/hdphoto" Target="../media/hdphoto17.wdp"/><Relationship Id="rId1" Type="http://schemas.openxmlformats.org/officeDocument/2006/relationships/image" Target="../media/image18.png"/><Relationship Id="rId6" Type="http://schemas.openxmlformats.org/officeDocument/2006/relationships/chart" Target="../charts/chart95.xml"/><Relationship Id="rId5" Type="http://schemas.openxmlformats.org/officeDocument/2006/relationships/chart" Target="../charts/chart94.xml"/><Relationship Id="rId10" Type="http://schemas.openxmlformats.org/officeDocument/2006/relationships/chart" Target="../charts/chart99.xml"/><Relationship Id="rId4" Type="http://schemas.microsoft.com/office/2007/relationships/hdphoto" Target="../media/hdphoto18.wdp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3.xml"/><Relationship Id="rId3" Type="http://schemas.openxmlformats.org/officeDocument/2006/relationships/image" Target="../media/image21.png"/><Relationship Id="rId7" Type="http://schemas.openxmlformats.org/officeDocument/2006/relationships/chart" Target="../charts/chart102.xml"/><Relationship Id="rId2" Type="http://schemas.microsoft.com/office/2007/relationships/hdphoto" Target="../media/hdphoto19.wdp"/><Relationship Id="rId1" Type="http://schemas.openxmlformats.org/officeDocument/2006/relationships/image" Target="../media/image20.png"/><Relationship Id="rId6" Type="http://schemas.openxmlformats.org/officeDocument/2006/relationships/chart" Target="../charts/chart101.xml"/><Relationship Id="rId5" Type="http://schemas.openxmlformats.org/officeDocument/2006/relationships/chart" Target="../charts/chart100.xml"/><Relationship Id="rId10" Type="http://schemas.openxmlformats.org/officeDocument/2006/relationships/chart" Target="../charts/chart105.xml"/><Relationship Id="rId4" Type="http://schemas.microsoft.com/office/2007/relationships/hdphoto" Target="../media/hdphoto20.wdp"/><Relationship Id="rId9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3" Type="http://schemas.openxmlformats.org/officeDocument/2006/relationships/image" Target="../media/image23.png"/><Relationship Id="rId7" Type="http://schemas.openxmlformats.org/officeDocument/2006/relationships/chart" Target="../charts/chart108.xml"/><Relationship Id="rId2" Type="http://schemas.microsoft.com/office/2007/relationships/hdphoto" Target="../media/hdphoto21.wdp"/><Relationship Id="rId1" Type="http://schemas.openxmlformats.org/officeDocument/2006/relationships/image" Target="../media/image22.png"/><Relationship Id="rId6" Type="http://schemas.openxmlformats.org/officeDocument/2006/relationships/chart" Target="../charts/chart107.xml"/><Relationship Id="rId5" Type="http://schemas.openxmlformats.org/officeDocument/2006/relationships/chart" Target="../charts/chart106.xml"/><Relationship Id="rId10" Type="http://schemas.openxmlformats.org/officeDocument/2006/relationships/chart" Target="../charts/chart111.xml"/><Relationship Id="rId4" Type="http://schemas.microsoft.com/office/2007/relationships/hdphoto" Target="../media/hdphoto22.wdp"/><Relationship Id="rId9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3" Type="http://schemas.openxmlformats.org/officeDocument/2006/relationships/image" Target="../media/image25.png"/><Relationship Id="rId7" Type="http://schemas.openxmlformats.org/officeDocument/2006/relationships/chart" Target="../charts/chart114.xml"/><Relationship Id="rId2" Type="http://schemas.microsoft.com/office/2007/relationships/hdphoto" Target="../media/hdphoto23.wdp"/><Relationship Id="rId1" Type="http://schemas.openxmlformats.org/officeDocument/2006/relationships/image" Target="../media/image24.png"/><Relationship Id="rId6" Type="http://schemas.openxmlformats.org/officeDocument/2006/relationships/chart" Target="../charts/chart113.xml"/><Relationship Id="rId5" Type="http://schemas.openxmlformats.org/officeDocument/2006/relationships/chart" Target="../charts/chart112.xml"/><Relationship Id="rId10" Type="http://schemas.openxmlformats.org/officeDocument/2006/relationships/chart" Target="../charts/chart117.xml"/><Relationship Id="rId4" Type="http://schemas.microsoft.com/office/2007/relationships/hdphoto" Target="../media/hdphoto24.wdp"/><Relationship Id="rId9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1.xml"/><Relationship Id="rId3" Type="http://schemas.openxmlformats.org/officeDocument/2006/relationships/image" Target="../media/image27.png"/><Relationship Id="rId7" Type="http://schemas.openxmlformats.org/officeDocument/2006/relationships/chart" Target="../charts/chart120.xml"/><Relationship Id="rId2" Type="http://schemas.microsoft.com/office/2007/relationships/hdphoto" Target="../media/hdphoto25.wdp"/><Relationship Id="rId1" Type="http://schemas.openxmlformats.org/officeDocument/2006/relationships/image" Target="../media/image26.png"/><Relationship Id="rId6" Type="http://schemas.openxmlformats.org/officeDocument/2006/relationships/chart" Target="../charts/chart119.xml"/><Relationship Id="rId5" Type="http://schemas.openxmlformats.org/officeDocument/2006/relationships/chart" Target="../charts/chart118.xml"/><Relationship Id="rId10" Type="http://schemas.openxmlformats.org/officeDocument/2006/relationships/chart" Target="../charts/chart123.xml"/><Relationship Id="rId4" Type="http://schemas.microsoft.com/office/2007/relationships/hdphoto" Target="../media/hdphoto26.wdp"/><Relationship Id="rId9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image" Target="../media/image29.png"/><Relationship Id="rId7" Type="http://schemas.openxmlformats.org/officeDocument/2006/relationships/chart" Target="../charts/chart126.xml"/><Relationship Id="rId2" Type="http://schemas.microsoft.com/office/2007/relationships/hdphoto" Target="../media/hdphoto27.wdp"/><Relationship Id="rId1" Type="http://schemas.openxmlformats.org/officeDocument/2006/relationships/image" Target="../media/image28.png"/><Relationship Id="rId6" Type="http://schemas.openxmlformats.org/officeDocument/2006/relationships/chart" Target="../charts/chart125.xml"/><Relationship Id="rId5" Type="http://schemas.openxmlformats.org/officeDocument/2006/relationships/chart" Target="../charts/chart124.xml"/><Relationship Id="rId10" Type="http://schemas.openxmlformats.org/officeDocument/2006/relationships/chart" Target="../charts/chart129.xml"/><Relationship Id="rId4" Type="http://schemas.microsoft.com/office/2007/relationships/hdphoto" Target="../media/hdphoto28.wdp"/><Relationship Id="rId9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29.wdp"/><Relationship Id="rId2" Type="http://schemas.openxmlformats.org/officeDocument/2006/relationships/image" Target="../media/image30.png"/><Relationship Id="rId1" Type="http://schemas.openxmlformats.org/officeDocument/2006/relationships/chart" Target="../charts/chart130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4" Type="http://schemas.openxmlformats.org/officeDocument/2006/relationships/chart" Target="../charts/chart13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84843</xdr:rowOff>
    </xdr:from>
    <xdr:to>
      <xdr:col>9</xdr:col>
      <xdr:colOff>674473</xdr:colOff>
      <xdr:row>37</xdr:row>
      <xdr:rowOff>76200</xdr:rowOff>
    </xdr:to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E327E2BA-7F51-4308-825E-12C6358FBC07}"/>
            </a:ext>
          </a:extLst>
        </xdr:cNvPr>
        <xdr:cNvSpPr txBox="1"/>
      </xdr:nvSpPr>
      <xdr:spPr>
        <a:xfrm>
          <a:off x="0" y="4942593"/>
          <a:ext cx="6618073" cy="11248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cs-CZ" sz="2000" b="1">
              <a:solidFill>
                <a:sysClr val="windowText" lastClr="000000"/>
              </a:solidFill>
            </a:rPr>
            <a:t>Čtvrtletní zpráva</a:t>
          </a:r>
        </a:p>
        <a:p>
          <a:pPr algn="ctr"/>
          <a:r>
            <a:rPr lang="cs-CZ" sz="2000" b="1">
              <a:solidFill>
                <a:sysClr val="windowText" lastClr="000000"/>
              </a:solidFill>
            </a:rPr>
            <a:t>o provozu elektrizační soustavy ČR</a:t>
          </a:r>
        </a:p>
      </xdr:txBody>
    </xdr:sp>
    <xdr:clientData/>
  </xdr:twoCellAnchor>
  <xdr:twoCellAnchor editAs="oneCell">
    <xdr:from>
      <xdr:col>2</xdr:col>
      <xdr:colOff>304534</xdr:colOff>
      <xdr:row>17</xdr:row>
      <xdr:rowOff>136072</xdr:rowOff>
    </xdr:from>
    <xdr:to>
      <xdr:col>7</xdr:col>
      <xdr:colOff>342725</xdr:colOff>
      <xdr:row>28</xdr:row>
      <xdr:rowOff>44269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FD860459-D542-4465-A400-FC13E8A3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559" y="2888797"/>
          <a:ext cx="3324316" cy="1689372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28574</xdr:colOff>
      <xdr:row>21</xdr:row>
      <xdr:rowOff>66675</xdr:rowOff>
    </xdr:from>
    <xdr:to>
      <xdr:col>9</xdr:col>
      <xdr:colOff>1028699</xdr:colOff>
      <xdr:row>39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8283</xdr:colOff>
      <xdr:row>19</xdr:row>
      <xdr:rowOff>85310</xdr:rowOff>
    </xdr:from>
    <xdr:to>
      <xdr:col>5</xdr:col>
      <xdr:colOff>571501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578126</xdr:colOff>
      <xdr:row>30</xdr:row>
      <xdr:rowOff>144534</xdr:rowOff>
    </xdr:from>
    <xdr:to>
      <xdr:col>10</xdr:col>
      <xdr:colOff>149087</xdr:colOff>
      <xdr:row>38</xdr:row>
      <xdr:rowOff>5334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504825</xdr:colOff>
      <xdr:row>38</xdr:row>
      <xdr:rowOff>68332</xdr:rowOff>
    </xdr:from>
    <xdr:to>
      <xdr:col>10</xdr:col>
      <xdr:colOff>57150</xdr:colOff>
      <xdr:row>45</xdr:row>
      <xdr:rowOff>81532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424068</xdr:colOff>
      <xdr:row>30</xdr:row>
      <xdr:rowOff>144534</xdr:rowOff>
    </xdr:from>
    <xdr:to>
      <xdr:col>12</xdr:col>
      <xdr:colOff>624094</xdr:colOff>
      <xdr:row>38</xdr:row>
      <xdr:rowOff>5334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338758</xdr:colOff>
      <xdr:row>38</xdr:row>
      <xdr:rowOff>68332</xdr:rowOff>
    </xdr:from>
    <xdr:to>
      <xdr:col>12</xdr:col>
      <xdr:colOff>538784</xdr:colOff>
      <xdr:row>45</xdr:row>
      <xdr:rowOff>81532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</xdr:rowOff>
    </xdr:from>
    <xdr:to>
      <xdr:col>1</xdr:col>
      <xdr:colOff>451350</xdr:colOff>
      <xdr:row>6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1</xdr:col>
      <xdr:colOff>451350</xdr:colOff>
      <xdr:row>22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18</xdr:row>
      <xdr:rowOff>0</xdr:rowOff>
    </xdr:from>
    <xdr:to>
      <xdr:col>12</xdr:col>
      <xdr:colOff>523872</xdr:colOff>
      <xdr:row>28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18</xdr:row>
      <xdr:rowOff>0</xdr:rowOff>
    </xdr:from>
    <xdr:to>
      <xdr:col>10</xdr:col>
      <xdr:colOff>112949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781050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2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142875</xdr:rowOff>
    </xdr:from>
    <xdr:to>
      <xdr:col>1</xdr:col>
      <xdr:colOff>451350</xdr:colOff>
      <xdr:row>21</xdr:row>
      <xdr:rowOff>2006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00325"/>
          <a:ext cx="1080000" cy="621131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10</xdr:col>
      <xdr:colOff>114300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5</xdr:col>
      <xdr:colOff>479475</xdr:colOff>
      <xdr:row>46</xdr:row>
      <xdr:rowOff>38100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10086</xdr:colOff>
      <xdr:row>30</xdr:row>
      <xdr:rowOff>0</xdr:rowOff>
    </xdr:from>
    <xdr:to>
      <xdr:col>13</xdr:col>
      <xdr:colOff>597561</xdr:colOff>
      <xdr:row>46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</xdr:col>
      <xdr:colOff>451350</xdr:colOff>
      <xdr:row>5</xdr:row>
      <xdr:rowOff>144882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6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1</xdr:col>
      <xdr:colOff>451350</xdr:colOff>
      <xdr:row>21</xdr:row>
      <xdr:rowOff>11531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0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</xdr:rowOff>
    </xdr:from>
    <xdr:to>
      <xdr:col>1</xdr:col>
      <xdr:colOff>451350</xdr:colOff>
      <xdr:row>21</xdr:row>
      <xdr:rowOff>11532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7951"/>
          <a:ext cx="1080000" cy="621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</xdr:col>
      <xdr:colOff>451350</xdr:colOff>
      <xdr:row>5</xdr:row>
      <xdr:rowOff>144881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bg2">
              <a:lumMod val="50000"/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3375"/>
          <a:ext cx="1080000" cy="621131"/>
        </a:xfrm>
        <a:prstGeom prst="rect">
          <a:avLst/>
        </a:prstGeom>
      </xdr:spPr>
    </xdr:pic>
    <xdr:clientData/>
  </xdr:twoCellAnchor>
  <xdr:twoCellAnchor>
    <xdr:from>
      <xdr:col>9</xdr:col>
      <xdr:colOff>790575</xdr:colOff>
      <xdr:row>17</xdr:row>
      <xdr:rowOff>0</xdr:rowOff>
    </xdr:from>
    <xdr:to>
      <xdr:col>12</xdr:col>
      <xdr:colOff>523872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533399</xdr:colOff>
      <xdr:row>17</xdr:row>
      <xdr:rowOff>0</xdr:rowOff>
    </xdr:from>
    <xdr:to>
      <xdr:col>10</xdr:col>
      <xdr:colOff>112949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781050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262322</xdr:colOff>
      <xdr:row>30</xdr:row>
      <xdr:rowOff>28687</xdr:rowOff>
    </xdr:from>
    <xdr:to>
      <xdr:col>13</xdr:col>
      <xdr:colOff>202973</xdr:colOff>
      <xdr:row>46</xdr:row>
      <xdr:rowOff>88901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72472" y="4686412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3">
            <a:lumMod val="60000"/>
            <a:lumOff val="40000"/>
          </a:schemeClr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2">
            <a:lumMod val="60000"/>
            <a:lumOff val="40000"/>
          </a:schemeClr>
        </a:solidFill>
        <a:ln>
          <a:solidFill>
            <a:schemeClr val="accent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133497</xdr:rowOff>
    </xdr:from>
    <xdr:to>
      <xdr:col>13</xdr:col>
      <xdr:colOff>663997</xdr:colOff>
      <xdr:row>44</xdr:row>
      <xdr:rowOff>123751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714647"/>
          <a:ext cx="9579398" cy="5171854"/>
          <a:chOff x="9524" y="1505097"/>
          <a:chExt cx="9465098" cy="522900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56842"/>
          <a:ext cx="3023489" cy="20772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3017927"/>
          <a:ext cx="3023489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3017927"/>
          <a:ext cx="3024000" cy="170089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3017927"/>
          <a:ext cx="3021802" cy="1697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505097"/>
          <a:ext cx="9426388" cy="145773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4B7E2C9-B389-48C6-A792-9AD129CE6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24F91D-ACDE-487A-B7F9-0541E99FE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42B9167-7769-4D3C-8036-DF1D25F2B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2B985A3-DFC3-4B35-A802-FEDAE0E2A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EE7C7DB-DFDE-4626-BEAD-5C3D68E4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29</xdr:row>
      <xdr:rowOff>0</xdr:rowOff>
    </xdr:from>
    <xdr:to>
      <xdr:col>15</xdr:col>
      <xdr:colOff>1</xdr:colOff>
      <xdr:row>45</xdr:row>
      <xdr:rowOff>57149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A7B9120-7525-43AD-A125-71EDB5594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16</xdr:col>
      <xdr:colOff>108000</xdr:colOff>
      <xdr:row>22</xdr:row>
      <xdr:rowOff>95251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66675</xdr:rowOff>
    </xdr:from>
    <xdr:to>
      <xdr:col>33</xdr:col>
      <xdr:colOff>165150</xdr:colOff>
      <xdr:row>22</xdr:row>
      <xdr:rowOff>57150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514350</xdr:colOff>
      <xdr:row>15</xdr:row>
      <xdr:rowOff>57149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2932</xdr:rowOff>
    </xdr:from>
    <xdr:to>
      <xdr:col>0</xdr:col>
      <xdr:colOff>143608</xdr:colOff>
      <xdr:row>13</xdr:row>
      <xdr:rowOff>161926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72965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72965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85728</xdr:colOff>
      <xdr:row>15</xdr:row>
      <xdr:rowOff>38101</xdr:rowOff>
    </xdr:from>
    <xdr:to>
      <xdr:col>12</xdr:col>
      <xdr:colOff>657226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82414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33</xdr:row>
      <xdr:rowOff>6214</xdr:rowOff>
    </xdr:from>
    <xdr:to>
      <xdr:col>12</xdr:col>
      <xdr:colOff>666750</xdr:colOff>
      <xdr:row>45</xdr:row>
      <xdr:rowOff>123825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5"/>
  <sheetViews>
    <sheetView showGridLines="0" tabSelected="1" showWhiteSpace="0" zoomScaleNormal="100" zoomScaleSheetLayoutView="100" zoomScalePageLayoutView="70" workbookViewId="0"/>
  </sheetViews>
  <sheetFormatPr defaultRowHeight="12.75" x14ac:dyDescent="0.2"/>
  <cols>
    <col min="1" max="1" width="10.28515625" style="2" customWidth="1"/>
    <col min="2" max="9" width="9.85546875" style="2" customWidth="1"/>
    <col min="10" max="10" width="10.28515625" style="2" customWidth="1"/>
    <col min="11" max="16384" width="9.140625" style="2"/>
  </cols>
  <sheetData>
    <row r="1" spans="1:10" s="346" customForma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</row>
    <row r="2" spans="1:10" s="346" customFormat="1" x14ac:dyDescent="0.2">
      <c r="A2" s="390"/>
      <c r="B2" s="390"/>
      <c r="C2" s="390"/>
      <c r="D2" s="390"/>
      <c r="E2" s="390"/>
      <c r="F2" s="390"/>
      <c r="G2" s="390"/>
      <c r="H2" s="390"/>
      <c r="I2" s="390"/>
      <c r="J2" s="390"/>
    </row>
    <row r="3" spans="1:10" s="346" customFormat="1" x14ac:dyDescent="0.2">
      <c r="A3" s="391"/>
      <c r="B3" s="391"/>
      <c r="C3" s="391"/>
      <c r="D3" s="391"/>
      <c r="E3" s="391"/>
      <c r="F3" s="391"/>
      <c r="G3" s="391"/>
      <c r="H3" s="391"/>
      <c r="I3" s="391"/>
      <c r="J3" s="391"/>
    </row>
    <row r="4" spans="1:10" s="346" customFormat="1" x14ac:dyDescent="0.2">
      <c r="A4" s="12"/>
      <c r="B4" s="12"/>
      <c r="C4" s="12"/>
      <c r="D4" s="392"/>
      <c r="E4" s="393"/>
      <c r="F4" s="393"/>
      <c r="G4" s="393"/>
      <c r="H4" s="12"/>
      <c r="I4" s="12"/>
      <c r="J4" s="394"/>
    </row>
    <row r="5" spans="1:10" s="346" customFormat="1" x14ac:dyDescent="0.2">
      <c r="A5" s="12"/>
      <c r="B5" s="12"/>
      <c r="C5" s="12"/>
      <c r="D5" s="12"/>
      <c r="E5" s="12"/>
      <c r="F5" s="12"/>
      <c r="G5" s="12"/>
      <c r="H5" s="12"/>
      <c r="I5" s="12"/>
      <c r="J5" s="12"/>
    </row>
    <row r="6" spans="1:10" s="346" customFormat="1" x14ac:dyDescent="0.2">
      <c r="A6" s="12"/>
      <c r="B6" s="12"/>
      <c r="C6" s="12"/>
      <c r="D6" s="12"/>
      <c r="E6" s="12"/>
      <c r="F6" s="12"/>
      <c r="G6" s="12"/>
      <c r="H6" s="12"/>
      <c r="I6" s="12"/>
      <c r="J6" s="12"/>
    </row>
    <row r="7" spans="1:10" s="346" customFormat="1" x14ac:dyDescent="0.2">
      <c r="A7" s="12"/>
      <c r="B7" s="12"/>
      <c r="C7" s="12"/>
      <c r="D7" s="12"/>
      <c r="E7" s="12"/>
      <c r="F7" s="12"/>
      <c r="G7" s="12"/>
      <c r="H7" s="12"/>
      <c r="I7" s="12"/>
      <c r="J7" s="12"/>
    </row>
    <row r="8" spans="1:10" s="346" customFormat="1" x14ac:dyDescent="0.2">
      <c r="A8" s="12"/>
      <c r="B8" s="12"/>
      <c r="C8" s="12"/>
      <c r="D8" s="12"/>
      <c r="E8" s="12"/>
      <c r="F8" s="12"/>
      <c r="G8" s="12"/>
      <c r="H8" s="12"/>
      <c r="I8" s="12"/>
      <c r="J8" s="12"/>
    </row>
    <row r="9" spans="1:10" s="346" customFormat="1" x14ac:dyDescent="0.2">
      <c r="A9" s="12"/>
      <c r="B9" s="12"/>
      <c r="C9" s="12"/>
      <c r="D9" s="12"/>
      <c r="E9" s="12"/>
      <c r="F9" s="12"/>
      <c r="G9" s="12"/>
      <c r="H9" s="12"/>
      <c r="I9" s="12"/>
      <c r="J9" s="12"/>
    </row>
    <row r="10" spans="1:10" s="346" customFormat="1" x14ac:dyDescent="0.2">
      <c r="A10" s="12"/>
      <c r="B10" s="395"/>
      <c r="C10" s="12"/>
      <c r="D10" s="12"/>
      <c r="E10" s="12"/>
      <c r="F10" s="12"/>
      <c r="G10" s="12"/>
      <c r="H10" s="12"/>
      <c r="I10" s="396"/>
      <c r="J10" s="12"/>
    </row>
    <row r="11" spans="1:10" s="346" customFormat="1" x14ac:dyDescent="0.2">
      <c r="A11" s="12"/>
      <c r="B11" s="397"/>
      <c r="C11" s="398"/>
      <c r="D11" s="12"/>
      <c r="E11" s="12"/>
      <c r="F11" s="12"/>
      <c r="G11" s="12"/>
      <c r="H11" s="12"/>
      <c r="I11" s="12"/>
      <c r="J11" s="12"/>
    </row>
    <row r="12" spans="1:10" s="346" customFormat="1" x14ac:dyDescent="0.2">
      <c r="A12" s="12"/>
      <c r="B12" s="397"/>
      <c r="C12" s="398"/>
      <c r="D12" s="12"/>
      <c r="E12" s="12"/>
      <c r="F12" s="12"/>
      <c r="G12" s="12"/>
      <c r="H12" s="12"/>
      <c r="I12" s="12"/>
      <c r="J12" s="12"/>
    </row>
    <row r="13" spans="1:10" s="346" customFormat="1" x14ac:dyDescent="0.2">
      <c r="A13" s="12"/>
      <c r="B13" s="397"/>
      <c r="C13" s="398"/>
      <c r="D13" s="12"/>
      <c r="E13" s="12"/>
      <c r="F13" s="12"/>
      <c r="G13" s="12"/>
      <c r="H13" s="12"/>
      <c r="I13" s="12"/>
      <c r="J13" s="12"/>
    </row>
    <row r="14" spans="1:10" s="346" customFormat="1" x14ac:dyDescent="0.2">
      <c r="A14" s="399"/>
      <c r="B14" s="400"/>
      <c r="C14" s="401"/>
      <c r="D14" s="399"/>
      <c r="E14" s="399"/>
      <c r="F14" s="399"/>
      <c r="G14" s="399"/>
      <c r="H14" s="399"/>
      <c r="I14" s="399"/>
      <c r="J14" s="399"/>
    </row>
    <row r="15" spans="1:10" s="346" customFormat="1" x14ac:dyDescent="0.2">
      <c r="A15" s="399"/>
      <c r="B15" s="400"/>
      <c r="C15" s="401"/>
      <c r="D15" s="399"/>
      <c r="E15" s="399"/>
      <c r="F15" s="399"/>
      <c r="G15" s="399"/>
      <c r="H15" s="399"/>
      <c r="I15" s="399"/>
      <c r="J15" s="399"/>
    </row>
    <row r="16" spans="1:10" s="346" customFormat="1" x14ac:dyDescent="0.2">
      <c r="A16" s="399"/>
      <c r="B16" s="400"/>
      <c r="C16" s="401"/>
      <c r="D16" s="399"/>
      <c r="E16" s="399"/>
      <c r="F16" s="399"/>
      <c r="G16" s="399"/>
      <c r="H16" s="399"/>
      <c r="I16" s="399"/>
      <c r="J16" s="399"/>
    </row>
    <row r="17" spans="1:10" s="346" customFormat="1" x14ac:dyDescent="0.2">
      <c r="A17" s="399"/>
      <c r="B17" s="400"/>
      <c r="C17" s="401"/>
      <c r="D17" s="399"/>
      <c r="E17" s="399"/>
      <c r="F17" s="399"/>
      <c r="G17" s="399"/>
      <c r="H17" s="399"/>
      <c r="I17" s="399"/>
      <c r="J17" s="399"/>
    </row>
    <row r="18" spans="1:10" s="346" customFormat="1" x14ac:dyDescent="0.2">
      <c r="A18" s="399"/>
      <c r="B18" s="400"/>
      <c r="C18" s="401"/>
      <c r="D18" s="399"/>
      <c r="E18" s="399"/>
      <c r="F18" s="399"/>
      <c r="G18" s="399"/>
      <c r="H18" s="399"/>
      <c r="I18" s="399"/>
      <c r="J18" s="399"/>
    </row>
    <row r="19" spans="1:10" s="346" customFormat="1" x14ac:dyDescent="0.2">
      <c r="A19" s="399"/>
      <c r="B19" s="400"/>
      <c r="C19" s="401"/>
      <c r="D19" s="399"/>
      <c r="E19" s="399"/>
      <c r="F19" s="399"/>
      <c r="G19" s="399"/>
      <c r="H19" s="399"/>
      <c r="I19" s="399"/>
      <c r="J19" s="399"/>
    </row>
    <row r="20" spans="1:10" s="346" customFormat="1" x14ac:dyDescent="0.2">
      <c r="A20" s="399"/>
      <c r="B20" s="400"/>
      <c r="C20" s="401"/>
      <c r="D20" s="399"/>
      <c r="E20" s="399"/>
      <c r="F20" s="399"/>
      <c r="G20" s="399"/>
      <c r="H20" s="399"/>
      <c r="I20" s="399"/>
      <c r="J20" s="399"/>
    </row>
    <row r="21" spans="1:10" s="346" customFormat="1" x14ac:dyDescent="0.2"/>
    <row r="22" spans="1:10" s="346" customFormat="1" x14ac:dyDescent="0.2">
      <c r="A22" s="399"/>
      <c r="B22" s="400"/>
      <c r="C22" s="401"/>
      <c r="D22" s="399"/>
      <c r="E22" s="399"/>
      <c r="F22" s="399"/>
      <c r="G22" s="399"/>
      <c r="H22" s="399"/>
      <c r="I22" s="399"/>
      <c r="J22" s="399"/>
    </row>
    <row r="23" spans="1:10" s="346" customFormat="1" x14ac:dyDescent="0.2">
      <c r="A23" s="399"/>
      <c r="B23" s="400"/>
      <c r="C23" s="401"/>
      <c r="D23" s="399"/>
      <c r="E23" s="399"/>
      <c r="F23" s="399"/>
      <c r="G23" s="399"/>
      <c r="H23" s="399"/>
      <c r="I23" s="399"/>
      <c r="J23" s="399"/>
    </row>
    <row r="24" spans="1:10" s="346" customFormat="1" x14ac:dyDescent="0.2">
      <c r="A24" s="399"/>
      <c r="B24" s="400"/>
      <c r="C24" s="401"/>
      <c r="D24" s="399"/>
      <c r="E24" s="399"/>
      <c r="F24" s="399"/>
      <c r="G24" s="399"/>
      <c r="H24" s="399"/>
      <c r="I24" s="399"/>
      <c r="J24" s="399"/>
    </row>
    <row r="25" spans="1:10" s="346" customFormat="1" x14ac:dyDescent="0.2"/>
    <row r="26" spans="1:10" s="346" customFormat="1" x14ac:dyDescent="0.2">
      <c r="A26" s="399"/>
      <c r="B26" s="400"/>
      <c r="C26" s="401"/>
      <c r="D26" s="399"/>
      <c r="E26" s="399"/>
      <c r="F26" s="399"/>
      <c r="G26" s="399"/>
      <c r="H26" s="399"/>
      <c r="I26" s="399"/>
      <c r="J26" s="399"/>
    </row>
    <row r="27" spans="1:10" s="346" customFormat="1" x14ac:dyDescent="0.2">
      <c r="A27" s="399"/>
      <c r="B27" s="400"/>
      <c r="C27" s="401"/>
      <c r="D27" s="399"/>
      <c r="E27" s="399"/>
      <c r="F27" s="399"/>
      <c r="G27" s="399"/>
      <c r="H27" s="399"/>
      <c r="I27" s="399"/>
      <c r="J27" s="399"/>
    </row>
    <row r="28" spans="1:10" s="346" customFormat="1" x14ac:dyDescent="0.2">
      <c r="A28" s="399"/>
      <c r="B28" s="400"/>
      <c r="C28" s="401"/>
      <c r="D28" s="399"/>
      <c r="E28" s="399"/>
      <c r="F28" s="399"/>
      <c r="G28" s="399"/>
      <c r="H28" s="399"/>
      <c r="I28" s="399"/>
      <c r="J28" s="399"/>
    </row>
    <row r="29" spans="1:10" s="346" customFormat="1" x14ac:dyDescent="0.2">
      <c r="A29" s="437"/>
      <c r="B29" s="437"/>
      <c r="C29" s="437"/>
      <c r="D29" s="437"/>
      <c r="E29" s="437"/>
      <c r="F29" s="437"/>
      <c r="G29" s="437"/>
      <c r="H29" s="437"/>
      <c r="I29" s="437"/>
      <c r="J29" s="437"/>
    </row>
    <row r="30" spans="1:10" s="346" customFormat="1" x14ac:dyDescent="0.2">
      <c r="A30" s="399"/>
      <c r="B30" s="400"/>
      <c r="C30" s="401"/>
      <c r="D30" s="399"/>
      <c r="E30" s="399"/>
      <c r="F30" s="399"/>
      <c r="G30" s="399"/>
      <c r="H30" s="399"/>
      <c r="I30" s="399"/>
      <c r="J30" s="399"/>
    </row>
    <row r="31" spans="1:10" s="346" customFormat="1" x14ac:dyDescent="0.2"/>
    <row r="32" spans="1:10" s="346" customFormat="1" x14ac:dyDescent="0.2">
      <c r="A32" s="399"/>
      <c r="B32" s="400"/>
      <c r="C32" s="401"/>
      <c r="D32" s="399"/>
      <c r="E32" s="399"/>
      <c r="F32" s="399"/>
      <c r="G32" s="399"/>
      <c r="H32" s="399"/>
      <c r="I32" s="399"/>
      <c r="J32" s="399"/>
    </row>
    <row r="33" spans="1:10" s="346" customFormat="1" x14ac:dyDescent="0.2">
      <c r="A33" s="399"/>
      <c r="B33" s="400"/>
      <c r="C33" s="401"/>
      <c r="D33" s="399"/>
      <c r="E33" s="399"/>
      <c r="F33" s="399"/>
      <c r="G33" s="399"/>
      <c r="H33" s="399"/>
      <c r="I33" s="399"/>
      <c r="J33" s="399"/>
    </row>
    <row r="34" spans="1:10" s="346" customFormat="1" x14ac:dyDescent="0.2">
      <c r="A34" s="438"/>
      <c r="B34" s="438"/>
      <c r="C34" s="438"/>
      <c r="D34" s="438"/>
      <c r="E34" s="438"/>
      <c r="F34" s="438"/>
      <c r="G34" s="438"/>
      <c r="H34" s="438"/>
      <c r="I34" s="438"/>
      <c r="J34" s="438"/>
    </row>
    <row r="35" spans="1:10" s="346" customFormat="1" ht="33" customHeight="1" x14ac:dyDescent="0.4">
      <c r="A35" s="440" t="s">
        <v>422</v>
      </c>
      <c r="B35" s="440"/>
      <c r="C35" s="440"/>
      <c r="D35" s="440"/>
      <c r="E35" s="440"/>
      <c r="F35" s="440"/>
      <c r="G35" s="440"/>
      <c r="H35" s="440"/>
      <c r="I35" s="440"/>
      <c r="J35" s="440"/>
    </row>
    <row r="36" spans="1:10" s="346" customFormat="1" x14ac:dyDescent="0.2"/>
    <row r="37" spans="1:10" s="346" customFormat="1" x14ac:dyDescent="0.2"/>
    <row r="38" spans="1:10" s="346" customFormat="1" x14ac:dyDescent="0.2">
      <c r="B38" s="397"/>
      <c r="C38" s="398"/>
      <c r="D38" s="12"/>
      <c r="E38" s="12"/>
      <c r="F38" s="12"/>
      <c r="G38" s="12"/>
      <c r="H38" s="12"/>
      <c r="I38" s="12"/>
      <c r="J38" s="12"/>
    </row>
    <row r="39" spans="1:10" s="346" customFormat="1" x14ac:dyDescent="0.2"/>
    <row r="40" spans="1:10" s="346" customFormat="1" x14ac:dyDescent="0.2">
      <c r="B40" s="402"/>
      <c r="C40" s="402"/>
      <c r="D40" s="402"/>
      <c r="E40" s="402"/>
      <c r="F40" s="402"/>
      <c r="G40" s="402"/>
      <c r="H40" s="402"/>
      <c r="I40" s="402"/>
    </row>
    <row r="41" spans="1:10" s="346" customFormat="1" x14ac:dyDescent="0.2"/>
    <row r="42" spans="1:10" s="346" customFormat="1" x14ac:dyDescent="0.2"/>
    <row r="43" spans="1:10" s="346" customFormat="1" x14ac:dyDescent="0.2"/>
    <row r="44" spans="1:10" s="346" customFormat="1" x14ac:dyDescent="0.2"/>
    <row r="45" spans="1:10" s="346" customFormat="1" x14ac:dyDescent="0.2"/>
    <row r="46" spans="1:10" s="346" customFormat="1" x14ac:dyDescent="0.2"/>
    <row r="47" spans="1:10" s="346" customFormat="1" x14ac:dyDescent="0.2"/>
    <row r="48" spans="1:10" s="346" customFormat="1" x14ac:dyDescent="0.2"/>
    <row r="49" spans="1:10" s="346" customFormat="1" x14ac:dyDescent="0.2"/>
    <row r="50" spans="1:10" s="346" customFormat="1" x14ac:dyDescent="0.2"/>
    <row r="51" spans="1:10" s="346" customFormat="1" x14ac:dyDescent="0.2">
      <c r="A51" s="439"/>
      <c r="B51" s="439"/>
      <c r="C51" s="439"/>
      <c r="D51" s="439"/>
      <c r="E51" s="439"/>
      <c r="F51" s="439"/>
      <c r="G51" s="439"/>
      <c r="H51" s="439"/>
      <c r="I51" s="439"/>
      <c r="J51" s="439"/>
    </row>
    <row r="52" spans="1:10" s="346" customFormat="1" x14ac:dyDescent="0.2"/>
    <row r="53" spans="1:10" s="346" customFormat="1" x14ac:dyDescent="0.2"/>
    <row r="54" spans="1:10" s="346" customFormat="1" x14ac:dyDescent="0.2"/>
    <row r="55" spans="1:10" s="346" customFormat="1" x14ac:dyDescent="0.2"/>
  </sheetData>
  <mergeCells count="4">
    <mergeCell ref="A29:J29"/>
    <mergeCell ref="A34:J34"/>
    <mergeCell ref="A51:J51"/>
    <mergeCell ref="A35:J35"/>
  </mergeCells>
  <printOptions horizontalCentered="1"/>
  <pageMargins left="0.31496062992125984" right="0.31496062992125984" top="0.35433070866141736" bottom="0.35433070866141736" header="0.31496062992125984" footer="0.19685039370078741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 x14ac:dyDescent="0.2"/>
  <cols>
    <col min="1" max="1" width="14.5703125" style="12" customWidth="1"/>
    <col min="2" max="7" width="8.7109375" style="11" customWidth="1"/>
    <col min="8" max="10" width="8.285156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5.75" x14ac:dyDescent="0.25">
      <c r="A1" s="175" t="s">
        <v>401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62"/>
      <c r="O1" s="129"/>
      <c r="P1" s="129" t="str">
        <f>Titulní!A35</f>
        <v>III. čtvrtletí 2020</v>
      </c>
      <c r="Q1" s="2"/>
      <c r="R1" s="2"/>
      <c r="S1" s="2"/>
      <c r="T1" s="2"/>
      <c r="U1" s="2"/>
      <c r="V1" s="2"/>
      <c r="W1" s="2"/>
    </row>
    <row r="2" spans="1:23" s="22" customFormat="1" ht="6" customHeight="1" x14ac:dyDescent="0.2">
      <c r="Q2" s="9"/>
      <c r="R2" s="9"/>
      <c r="S2" s="9"/>
      <c r="T2" s="9"/>
      <c r="U2" s="9"/>
      <c r="V2" s="9"/>
      <c r="W2" s="9"/>
    </row>
    <row r="3" spans="1:23" s="22" customFormat="1" ht="12" x14ac:dyDescent="0.2">
      <c r="A3" s="489"/>
      <c r="B3" s="481" t="s">
        <v>205</v>
      </c>
      <c r="C3" s="482"/>
      <c r="D3" s="483"/>
      <c r="E3" s="481" t="s">
        <v>19</v>
      </c>
      <c r="F3" s="482"/>
      <c r="G3" s="483"/>
      <c r="H3" s="481" t="s">
        <v>211</v>
      </c>
      <c r="I3" s="482"/>
      <c r="J3" s="483"/>
      <c r="K3" s="481" t="s">
        <v>6</v>
      </c>
      <c r="L3" s="482"/>
      <c r="M3" s="483"/>
      <c r="N3" s="481" t="s">
        <v>199</v>
      </c>
      <c r="O3" s="482"/>
      <c r="P3" s="482"/>
      <c r="Q3" s="9"/>
      <c r="R3" s="9"/>
      <c r="S3" s="9"/>
      <c r="T3" s="9"/>
      <c r="U3" s="9"/>
      <c r="V3" s="9"/>
      <c r="W3" s="9"/>
    </row>
    <row r="4" spans="1:23" s="22" customFormat="1" ht="12.75" customHeight="1" x14ac:dyDescent="0.2">
      <c r="A4" s="490"/>
      <c r="B4" s="478" t="s">
        <v>186</v>
      </c>
      <c r="C4" s="479"/>
      <c r="D4" s="480"/>
      <c r="E4" s="484" t="s">
        <v>5</v>
      </c>
      <c r="F4" s="485"/>
      <c r="G4" s="488"/>
      <c r="H4" s="484" t="s">
        <v>5</v>
      </c>
      <c r="I4" s="485"/>
      <c r="J4" s="488"/>
      <c r="K4" s="484" t="s">
        <v>5</v>
      </c>
      <c r="L4" s="485"/>
      <c r="M4" s="488"/>
      <c r="N4" s="484" t="s">
        <v>5</v>
      </c>
      <c r="O4" s="485"/>
      <c r="P4" s="485"/>
      <c r="Q4" s="9"/>
      <c r="R4" s="9"/>
      <c r="S4" s="9"/>
      <c r="T4" s="9"/>
      <c r="U4" s="9"/>
      <c r="V4" s="9"/>
      <c r="W4" s="9"/>
    </row>
    <row r="5" spans="1:23" s="22" customFormat="1" ht="12" x14ac:dyDescent="0.2">
      <c r="A5" s="176"/>
      <c r="B5" s="134" t="s">
        <v>68</v>
      </c>
      <c r="C5" s="135" t="s">
        <v>69</v>
      </c>
      <c r="D5" s="136" t="s">
        <v>70</v>
      </c>
      <c r="E5" s="134" t="s">
        <v>68</v>
      </c>
      <c r="F5" s="135" t="s">
        <v>69</v>
      </c>
      <c r="G5" s="136" t="s">
        <v>70</v>
      </c>
      <c r="H5" s="134" t="s">
        <v>68</v>
      </c>
      <c r="I5" s="135" t="s">
        <v>69</v>
      </c>
      <c r="J5" s="136" t="s">
        <v>70</v>
      </c>
      <c r="K5" s="134" t="s">
        <v>68</v>
      </c>
      <c r="L5" s="135" t="s">
        <v>69</v>
      </c>
      <c r="M5" s="136" t="s">
        <v>70</v>
      </c>
      <c r="N5" s="134" t="s">
        <v>68</v>
      </c>
      <c r="O5" s="135" t="s">
        <v>69</v>
      </c>
      <c r="P5" s="135" t="s">
        <v>70</v>
      </c>
      <c r="Q5" s="9"/>
      <c r="R5" s="9"/>
      <c r="S5" s="9"/>
      <c r="T5" s="9"/>
      <c r="U5" s="9"/>
      <c r="V5" s="9"/>
      <c r="W5" s="9"/>
    </row>
    <row r="6" spans="1:23" s="22" customFormat="1" ht="12" x14ac:dyDescent="0.2">
      <c r="A6" s="486" t="s">
        <v>408</v>
      </c>
      <c r="B6" s="446">
        <f>D7</f>
        <v>1090.0818900000004</v>
      </c>
      <c r="C6" s="447"/>
      <c r="D6" s="448"/>
      <c r="E6" s="446">
        <f>SUM(E7:G7)</f>
        <v>551951.73199999984</v>
      </c>
      <c r="F6" s="447"/>
      <c r="G6" s="448"/>
      <c r="H6" s="446">
        <f>SUM(H7:J7)</f>
        <v>4185.0929999999989</v>
      </c>
      <c r="I6" s="447"/>
      <c r="J6" s="448"/>
      <c r="K6" s="446">
        <f>SUM(K7:M7)</f>
        <v>547766.63899999997</v>
      </c>
      <c r="L6" s="447"/>
      <c r="M6" s="448"/>
      <c r="N6" s="446">
        <f>SUM(N7:P7)</f>
        <v>513014.57100000005</v>
      </c>
      <c r="O6" s="447"/>
      <c r="P6" s="447"/>
      <c r="Q6" s="9"/>
      <c r="R6" s="9"/>
      <c r="S6" s="9"/>
      <c r="T6" s="9"/>
      <c r="U6" s="9"/>
      <c r="V6" s="9"/>
      <c r="W6" s="9"/>
    </row>
    <row r="7" spans="1:23" s="22" customFormat="1" ht="12" x14ac:dyDescent="0.2">
      <c r="A7" s="487"/>
      <c r="B7" s="275">
        <f>SUM(B8:B10)</f>
        <v>1092.3073900000004</v>
      </c>
      <c r="C7" s="177">
        <f t="shared" ref="C7:P7" si="0">SUM(C8:C10)</f>
        <v>1091.2763900000004</v>
      </c>
      <c r="D7" s="276">
        <f t="shared" si="0"/>
        <v>1090.0818900000004</v>
      </c>
      <c r="E7" s="275">
        <f t="shared" si="0"/>
        <v>212070.791</v>
      </c>
      <c r="F7" s="177">
        <f t="shared" si="0"/>
        <v>181831.53799999994</v>
      </c>
      <c r="G7" s="276">
        <f t="shared" si="0"/>
        <v>158049.40299999999</v>
      </c>
      <c r="H7" s="275">
        <f t="shared" si="0"/>
        <v>1552.8149999999996</v>
      </c>
      <c r="I7" s="177">
        <f t="shared" si="0"/>
        <v>1381.1319999999994</v>
      </c>
      <c r="J7" s="276">
        <f t="shared" si="0"/>
        <v>1251.1459999999995</v>
      </c>
      <c r="K7" s="275">
        <f t="shared" si="0"/>
        <v>210517.976</v>
      </c>
      <c r="L7" s="177">
        <f t="shared" si="0"/>
        <v>180450.40599999996</v>
      </c>
      <c r="M7" s="276">
        <f t="shared" si="0"/>
        <v>156798.25700000001</v>
      </c>
      <c r="N7" s="275">
        <f t="shared" si="0"/>
        <v>198132.48499999999</v>
      </c>
      <c r="O7" s="177">
        <f t="shared" si="0"/>
        <v>168564.10600000003</v>
      </c>
      <c r="P7" s="177">
        <f t="shared" si="0"/>
        <v>146317.98000000004</v>
      </c>
      <c r="Q7" s="9"/>
      <c r="R7" s="9"/>
      <c r="S7" s="9"/>
      <c r="T7" s="9"/>
      <c r="U7" s="9"/>
      <c r="V7" s="9"/>
      <c r="W7" s="9"/>
    </row>
    <row r="8" spans="1:23" s="22" customFormat="1" ht="12" x14ac:dyDescent="0.2">
      <c r="A8" s="178" t="s">
        <v>210</v>
      </c>
      <c r="B8" s="172">
        <v>155.4593900000005</v>
      </c>
      <c r="C8" s="173">
        <v>154.42839000000052</v>
      </c>
      <c r="D8" s="174">
        <v>153.65389000000056</v>
      </c>
      <c r="E8" s="172">
        <v>37963.423999999977</v>
      </c>
      <c r="F8" s="173">
        <v>32190.329999999969</v>
      </c>
      <c r="G8" s="174">
        <v>32165.687999999991</v>
      </c>
      <c r="H8" s="172">
        <v>405.5709999999994</v>
      </c>
      <c r="I8" s="173">
        <v>355.55899999999934</v>
      </c>
      <c r="J8" s="174">
        <v>364.40799999999939</v>
      </c>
      <c r="K8" s="172">
        <v>37557.852999999981</v>
      </c>
      <c r="L8" s="173">
        <v>31834.770999999968</v>
      </c>
      <c r="M8" s="174">
        <v>31801.279999999992</v>
      </c>
      <c r="N8" s="172">
        <v>34464.250999999989</v>
      </c>
      <c r="O8" s="173">
        <v>29176.942000000039</v>
      </c>
      <c r="P8" s="173">
        <v>29079.819000000025</v>
      </c>
      <c r="Q8" s="9"/>
      <c r="R8" s="9"/>
      <c r="S8" s="9"/>
      <c r="T8" s="9"/>
      <c r="U8" s="9"/>
      <c r="V8" s="9"/>
      <c r="W8" s="9"/>
    </row>
    <row r="9" spans="1:23" s="22" customFormat="1" ht="12" x14ac:dyDescent="0.2">
      <c r="A9" s="178" t="s">
        <v>244</v>
      </c>
      <c r="B9" s="157">
        <v>184.06800000000001</v>
      </c>
      <c r="C9" s="158">
        <v>184.06800000000001</v>
      </c>
      <c r="D9" s="159">
        <v>183.648</v>
      </c>
      <c r="E9" s="157">
        <v>59856.15800000001</v>
      </c>
      <c r="F9" s="158">
        <v>49235.11099999999</v>
      </c>
      <c r="G9" s="159">
        <v>46869.235000000008</v>
      </c>
      <c r="H9" s="157">
        <v>701.66300000000001</v>
      </c>
      <c r="I9" s="158">
        <v>611.84299999999996</v>
      </c>
      <c r="J9" s="159">
        <v>583.66200000000003</v>
      </c>
      <c r="K9" s="157">
        <v>59154.49500000001</v>
      </c>
      <c r="L9" s="158">
        <v>48623.267999999989</v>
      </c>
      <c r="M9" s="159">
        <v>46285.573000000011</v>
      </c>
      <c r="N9" s="160">
        <v>54550.836000000003</v>
      </c>
      <c r="O9" s="179">
        <v>45003.587000000007</v>
      </c>
      <c r="P9" s="179">
        <v>43438.527000000016</v>
      </c>
      <c r="Q9" s="9"/>
      <c r="R9" s="9"/>
      <c r="S9" s="9"/>
      <c r="T9" s="9"/>
      <c r="U9" s="9"/>
      <c r="V9" s="9"/>
      <c r="W9" s="9"/>
    </row>
    <row r="10" spans="1:23" s="22" customFormat="1" ht="12" x14ac:dyDescent="0.2">
      <c r="A10" s="178" t="s">
        <v>245</v>
      </c>
      <c r="B10" s="160">
        <v>752.78</v>
      </c>
      <c r="C10" s="161">
        <v>752.78</v>
      </c>
      <c r="D10" s="162">
        <v>752.78</v>
      </c>
      <c r="E10" s="160">
        <v>114251.209</v>
      </c>
      <c r="F10" s="161">
        <v>100406.09699999999</v>
      </c>
      <c r="G10" s="162">
        <v>79014.48000000001</v>
      </c>
      <c r="H10" s="160">
        <v>445.58100000000007</v>
      </c>
      <c r="I10" s="161">
        <v>413.73</v>
      </c>
      <c r="J10" s="162">
        <v>303.07599999999996</v>
      </c>
      <c r="K10" s="160">
        <v>113805.628</v>
      </c>
      <c r="L10" s="161">
        <v>99992.366999999998</v>
      </c>
      <c r="M10" s="162">
        <v>78711.40400000001</v>
      </c>
      <c r="N10" s="160">
        <v>109117.398</v>
      </c>
      <c r="O10" s="161">
        <v>94383.577000000005</v>
      </c>
      <c r="P10" s="161">
        <v>73799.633999999991</v>
      </c>
      <c r="Q10" s="9"/>
      <c r="R10" s="9"/>
      <c r="S10" s="9"/>
      <c r="T10" s="9"/>
      <c r="U10" s="9"/>
      <c r="V10" s="9"/>
      <c r="W10" s="9"/>
    </row>
    <row r="11" spans="1:23" s="15" customFormat="1" x14ac:dyDescent="0.2">
      <c r="A11" s="124" t="s">
        <v>277</v>
      </c>
      <c r="H11" s="125"/>
      <c r="P11" s="14" t="s">
        <v>223</v>
      </c>
      <c r="Q11" s="17"/>
      <c r="R11" s="17"/>
      <c r="S11" s="17"/>
      <c r="T11" s="17"/>
      <c r="U11" s="17"/>
      <c r="V11" s="17"/>
      <c r="W11" s="17"/>
    </row>
    <row r="12" spans="1:23" s="22" customFormat="1" ht="12" x14ac:dyDescent="0.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 x14ac:dyDescent="0.2">
      <c r="A13" s="489"/>
      <c r="B13" s="481" t="s">
        <v>205</v>
      </c>
      <c r="C13" s="482"/>
      <c r="D13" s="483"/>
      <c r="E13" s="481" t="s">
        <v>19</v>
      </c>
      <c r="F13" s="482"/>
      <c r="G13" s="483"/>
      <c r="H13" s="481" t="s">
        <v>216</v>
      </c>
      <c r="I13" s="482"/>
      <c r="J13" s="483"/>
      <c r="K13" s="481" t="s">
        <v>6</v>
      </c>
      <c r="L13" s="482"/>
      <c r="M13" s="483"/>
      <c r="N13" s="481" t="s">
        <v>199</v>
      </c>
      <c r="O13" s="482"/>
      <c r="P13" s="482"/>
      <c r="Q13" s="9"/>
      <c r="R13" s="9"/>
      <c r="S13" s="9"/>
      <c r="T13" s="9"/>
      <c r="U13" s="9"/>
      <c r="V13" s="9"/>
      <c r="W13" s="9"/>
    </row>
    <row r="14" spans="1:23" s="22" customFormat="1" ht="12" x14ac:dyDescent="0.2">
      <c r="A14" s="490"/>
      <c r="B14" s="478" t="s">
        <v>186</v>
      </c>
      <c r="C14" s="479"/>
      <c r="D14" s="480"/>
      <c r="E14" s="484" t="s">
        <v>5</v>
      </c>
      <c r="F14" s="485"/>
      <c r="G14" s="488"/>
      <c r="H14" s="484" t="s">
        <v>5</v>
      </c>
      <c r="I14" s="485"/>
      <c r="J14" s="488"/>
      <c r="K14" s="484" t="s">
        <v>5</v>
      </c>
      <c r="L14" s="485"/>
      <c r="M14" s="488"/>
      <c r="N14" s="484" t="s">
        <v>5</v>
      </c>
      <c r="O14" s="485"/>
      <c r="P14" s="485"/>
      <c r="Q14" s="9"/>
      <c r="R14" s="9"/>
      <c r="S14" s="9"/>
      <c r="T14" s="9"/>
      <c r="U14" s="9"/>
      <c r="V14" s="9"/>
      <c r="W14" s="9"/>
    </row>
    <row r="15" spans="1:23" s="22" customFormat="1" ht="12" x14ac:dyDescent="0.2">
      <c r="A15" s="176"/>
      <c r="B15" s="134" t="s">
        <v>68</v>
      </c>
      <c r="C15" s="135" t="s">
        <v>69</v>
      </c>
      <c r="D15" s="136" t="s">
        <v>70</v>
      </c>
      <c r="E15" s="134" t="s">
        <v>68</v>
      </c>
      <c r="F15" s="135" t="s">
        <v>69</v>
      </c>
      <c r="G15" s="136" t="s">
        <v>70</v>
      </c>
      <c r="H15" s="134" t="s">
        <v>68</v>
      </c>
      <c r="I15" s="135" t="s">
        <v>69</v>
      </c>
      <c r="J15" s="136" t="s">
        <v>70</v>
      </c>
      <c r="K15" s="134" t="s">
        <v>68</v>
      </c>
      <c r="L15" s="135" t="s">
        <v>69</v>
      </c>
      <c r="M15" s="136" t="s">
        <v>70</v>
      </c>
      <c r="N15" s="134" t="s">
        <v>68</v>
      </c>
      <c r="O15" s="135" t="s">
        <v>69</v>
      </c>
      <c r="P15" s="135" t="s">
        <v>70</v>
      </c>
      <c r="Q15" s="9"/>
      <c r="R15" s="9"/>
      <c r="S15" s="9"/>
      <c r="T15" s="9"/>
      <c r="U15" s="9"/>
      <c r="V15" s="9"/>
      <c r="W15" s="9"/>
    </row>
    <row r="16" spans="1:23" s="22" customFormat="1" ht="12" x14ac:dyDescent="0.2">
      <c r="A16" s="486" t="s">
        <v>18</v>
      </c>
      <c r="B16" s="491">
        <f>D17</f>
        <v>1171.5</v>
      </c>
      <c r="C16" s="492"/>
      <c r="D16" s="493"/>
      <c r="E16" s="491">
        <f>SUM(E17:G17)</f>
        <v>308016.21999999997</v>
      </c>
      <c r="F16" s="492"/>
      <c r="G16" s="493"/>
      <c r="H16" s="491">
        <f>SUM(H17:J17)</f>
        <v>395562.05000000005</v>
      </c>
      <c r="I16" s="492"/>
      <c r="J16" s="493"/>
      <c r="K16" s="491">
        <f>SUM(K17:M17)</f>
        <v>303926.28999999998</v>
      </c>
      <c r="L16" s="492"/>
      <c r="M16" s="493"/>
      <c r="N16" s="491">
        <f>SUM(N17:P17)</f>
        <v>321716.82</v>
      </c>
      <c r="O16" s="492"/>
      <c r="P16" s="492"/>
      <c r="Q16" s="9"/>
      <c r="R16" s="9"/>
      <c r="S16" s="9"/>
      <c r="T16" s="9"/>
      <c r="U16" s="9"/>
      <c r="V16" s="9"/>
      <c r="W16" s="9"/>
    </row>
    <row r="17" spans="1:23" s="22" customFormat="1" ht="12" x14ac:dyDescent="0.2">
      <c r="A17" s="487"/>
      <c r="B17" s="275">
        <v>1171.5</v>
      </c>
      <c r="C17" s="177">
        <v>1171.5</v>
      </c>
      <c r="D17" s="276">
        <v>1171.5</v>
      </c>
      <c r="E17" s="275">
        <v>101406.22</v>
      </c>
      <c r="F17" s="177">
        <v>102510.84</v>
      </c>
      <c r="G17" s="276">
        <v>104099.16</v>
      </c>
      <c r="H17" s="275">
        <v>130829.93000000001</v>
      </c>
      <c r="I17" s="177">
        <v>130461.65</v>
      </c>
      <c r="J17" s="276">
        <v>134270.47</v>
      </c>
      <c r="K17" s="275">
        <v>100074.57</v>
      </c>
      <c r="L17" s="177">
        <v>101145.54</v>
      </c>
      <c r="M17" s="276">
        <v>102706.18000000001</v>
      </c>
      <c r="N17" s="275">
        <v>105630.36</v>
      </c>
      <c r="O17" s="177">
        <v>107593.45999999999</v>
      </c>
      <c r="P17" s="177">
        <v>108493</v>
      </c>
      <c r="Q17" s="9"/>
      <c r="R17" s="9"/>
      <c r="S17" s="9"/>
      <c r="T17" s="9"/>
      <c r="U17" s="9"/>
      <c r="V17" s="9"/>
      <c r="W17" s="9"/>
    </row>
    <row r="18" spans="1:23" s="15" customFormat="1" ht="11.25" x14ac:dyDescent="0.2">
      <c r="A18" s="113"/>
      <c r="B18" s="114"/>
      <c r="C18" s="114"/>
      <c r="D18" s="114"/>
      <c r="E18" s="114"/>
      <c r="F18" s="114"/>
      <c r="G18" s="114"/>
      <c r="P18" s="14" t="s">
        <v>111</v>
      </c>
      <c r="Q18" s="17"/>
      <c r="R18" s="17"/>
      <c r="S18" s="17"/>
      <c r="T18" s="17"/>
      <c r="U18" s="17"/>
      <c r="V18" s="17"/>
      <c r="W18" s="17"/>
    </row>
    <row r="19" spans="1:23" s="22" customFormat="1" ht="12" x14ac:dyDescent="0.2">
      <c r="Q19" s="9"/>
      <c r="R19" s="9"/>
      <c r="S19" s="9"/>
      <c r="T19" s="9"/>
      <c r="U19" s="9"/>
      <c r="V19" s="9"/>
      <c r="W19" s="9"/>
    </row>
    <row r="20" spans="1:23" s="22" customFormat="1" ht="12" x14ac:dyDescent="0.2">
      <c r="Q20" s="9"/>
      <c r="R20" s="9"/>
      <c r="S20" s="9"/>
      <c r="T20" s="9"/>
      <c r="U20" s="9"/>
      <c r="V20" s="9"/>
      <c r="W20" s="9"/>
    </row>
    <row r="21" spans="1:23" s="22" customFormat="1" ht="12" x14ac:dyDescent="0.2">
      <c r="Q21" s="9"/>
      <c r="R21" s="9"/>
      <c r="S21" s="9"/>
      <c r="T21" s="9"/>
      <c r="U21" s="9"/>
      <c r="V21" s="9"/>
      <c r="W21" s="9"/>
    </row>
    <row r="22" spans="1:23" s="22" customFormat="1" ht="12" x14ac:dyDescent="0.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 x14ac:dyDescent="0.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 x14ac:dyDescent="0.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 x14ac:dyDescent="0.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 x14ac:dyDescent="0.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 x14ac:dyDescent="0.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 x14ac:dyDescent="0.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 x14ac:dyDescent="0.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 x14ac:dyDescent="0.2">
      <c r="Q30" s="9"/>
      <c r="R30" s="9"/>
      <c r="S30" s="9"/>
      <c r="T30" s="9"/>
      <c r="U30" s="9"/>
      <c r="V30" s="9"/>
      <c r="W30" s="9"/>
    </row>
    <row r="31" spans="1:23" s="22" customFormat="1" ht="12" x14ac:dyDescent="0.2">
      <c r="Q31" s="9"/>
      <c r="R31" s="9"/>
      <c r="S31" s="9"/>
      <c r="T31" s="9"/>
      <c r="U31" s="9"/>
      <c r="V31" s="9"/>
      <c r="W31" s="9"/>
    </row>
    <row r="32" spans="1:23" s="22" customFormat="1" ht="12" x14ac:dyDescent="0.2">
      <c r="Q32" s="9"/>
      <c r="R32" s="9"/>
      <c r="S32" s="9"/>
      <c r="T32" s="9"/>
      <c r="U32" s="9"/>
      <c r="V32" s="9"/>
      <c r="W32" s="9"/>
    </row>
    <row r="33" spans="17:23" s="22" customFormat="1" ht="12" x14ac:dyDescent="0.2">
      <c r="Q33" s="9"/>
      <c r="R33" s="9"/>
      <c r="S33" s="9"/>
      <c r="T33" s="9"/>
      <c r="U33" s="9"/>
      <c r="V33" s="9"/>
      <c r="W33" s="9"/>
    </row>
    <row r="34" spans="17:23" s="22" customFormat="1" ht="12" x14ac:dyDescent="0.2">
      <c r="Q34" s="9"/>
      <c r="R34" s="9"/>
      <c r="S34" s="9"/>
      <c r="T34" s="9"/>
      <c r="U34" s="9"/>
      <c r="V34" s="9"/>
      <c r="W34" s="9"/>
    </row>
    <row r="35" spans="17:23" s="22" customFormat="1" ht="12" x14ac:dyDescent="0.2">
      <c r="Q35" s="9"/>
      <c r="R35" s="9"/>
      <c r="S35" s="9"/>
      <c r="T35" s="9"/>
      <c r="U35" s="9"/>
      <c r="V35" s="9"/>
      <c r="W35" s="9"/>
    </row>
    <row r="36" spans="17:23" s="22" customFormat="1" ht="12" x14ac:dyDescent="0.2">
      <c r="Q36" s="9"/>
      <c r="R36" s="9"/>
      <c r="S36" s="9"/>
      <c r="T36" s="9"/>
      <c r="U36" s="9"/>
      <c r="V36" s="9"/>
      <c r="W36" s="9"/>
    </row>
    <row r="37" spans="17:23" s="22" customFormat="1" ht="12" x14ac:dyDescent="0.2">
      <c r="Q37" s="9"/>
      <c r="R37" s="9"/>
      <c r="S37" s="9"/>
      <c r="T37" s="9"/>
      <c r="U37" s="9"/>
      <c r="V37" s="9"/>
      <c r="W37" s="9"/>
    </row>
    <row r="38" spans="17:23" s="22" customFormat="1" ht="12" x14ac:dyDescent="0.2">
      <c r="Q38" s="9"/>
      <c r="R38" s="9"/>
      <c r="S38" s="9"/>
      <c r="T38" s="9"/>
      <c r="U38" s="9"/>
      <c r="V38" s="9"/>
      <c r="W38" s="9"/>
    </row>
    <row r="39" spans="17:23" s="22" customFormat="1" ht="12" x14ac:dyDescent="0.2">
      <c r="Q39" s="9"/>
      <c r="R39" s="9"/>
      <c r="S39" s="9"/>
      <c r="T39" s="9"/>
      <c r="U39" s="9"/>
      <c r="V39" s="9"/>
      <c r="W39" s="9"/>
    </row>
    <row r="40" spans="17:23" s="22" customFormat="1" ht="12" x14ac:dyDescent="0.2">
      <c r="Q40" s="9"/>
      <c r="R40" s="9"/>
      <c r="S40" s="9"/>
      <c r="T40" s="9"/>
      <c r="U40" s="9"/>
      <c r="V40" s="9"/>
      <c r="W40" s="9"/>
    </row>
    <row r="41" spans="17:23" s="22" customFormat="1" ht="12" x14ac:dyDescent="0.2">
      <c r="Q41" s="9"/>
      <c r="R41" s="9"/>
      <c r="S41" s="9"/>
      <c r="T41" s="9"/>
      <c r="U41" s="9"/>
      <c r="V41" s="9"/>
      <c r="W41" s="9"/>
    </row>
    <row r="42" spans="17:23" s="22" customFormat="1" ht="12" x14ac:dyDescent="0.2">
      <c r="Q42" s="9"/>
      <c r="R42" s="9"/>
      <c r="S42" s="9"/>
      <c r="T42" s="9"/>
      <c r="U42" s="9"/>
      <c r="V42" s="9"/>
      <c r="W42" s="9"/>
    </row>
    <row r="43" spans="17:23" s="22" customFormat="1" ht="12" x14ac:dyDescent="0.2">
      <c r="Q43" s="9"/>
      <c r="R43" s="9"/>
      <c r="S43" s="9"/>
      <c r="T43" s="9"/>
      <c r="U43" s="9"/>
      <c r="V43" s="9"/>
      <c r="W43" s="9"/>
    </row>
    <row r="44" spans="17:23" s="22" customFormat="1" ht="12" x14ac:dyDescent="0.2">
      <c r="Q44" s="9"/>
      <c r="R44" s="9"/>
      <c r="S44" s="9"/>
      <c r="T44" s="9"/>
      <c r="U44" s="9"/>
      <c r="V44" s="9"/>
      <c r="W44" s="9"/>
    </row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 x14ac:dyDescent="0.2"/>
  <cols>
    <col min="1" max="1" width="16.42578125" style="22" customWidth="1"/>
    <col min="2" max="4" width="8.42578125" style="22" customWidth="1"/>
    <col min="5" max="7" width="8.5703125" style="22" customWidth="1"/>
    <col min="8" max="10" width="8.425781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8" customFormat="1" ht="15.75" x14ac:dyDescent="0.25">
      <c r="A1" s="175" t="s">
        <v>399</v>
      </c>
      <c r="P1" s="129" t="str">
        <f>Titulní!A35</f>
        <v>III. čtvrtletí 2020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 x14ac:dyDescent="0.2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 x14ac:dyDescent="0.2">
      <c r="A3" s="489"/>
      <c r="B3" s="481" t="s">
        <v>205</v>
      </c>
      <c r="C3" s="482"/>
      <c r="D3" s="483"/>
      <c r="E3" s="481" t="s">
        <v>19</v>
      </c>
      <c r="F3" s="482"/>
      <c r="G3" s="483"/>
      <c r="H3" s="481" t="s">
        <v>211</v>
      </c>
      <c r="I3" s="482"/>
      <c r="J3" s="483"/>
      <c r="K3" s="481" t="s">
        <v>6</v>
      </c>
      <c r="L3" s="482"/>
      <c r="M3" s="483"/>
      <c r="N3" s="481" t="s">
        <v>199</v>
      </c>
      <c r="O3" s="482"/>
      <c r="P3" s="48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 x14ac:dyDescent="0.2">
      <c r="A4" s="490"/>
      <c r="B4" s="478" t="s">
        <v>186</v>
      </c>
      <c r="C4" s="479"/>
      <c r="D4" s="480"/>
      <c r="E4" s="484" t="s">
        <v>5</v>
      </c>
      <c r="F4" s="485"/>
      <c r="G4" s="488"/>
      <c r="H4" s="484" t="s">
        <v>5</v>
      </c>
      <c r="I4" s="485"/>
      <c r="J4" s="488"/>
      <c r="K4" s="484" t="s">
        <v>5</v>
      </c>
      <c r="L4" s="485"/>
      <c r="M4" s="488"/>
      <c r="N4" s="484" t="s">
        <v>5</v>
      </c>
      <c r="O4" s="485"/>
      <c r="P4" s="485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 x14ac:dyDescent="0.2">
      <c r="A5" s="176"/>
      <c r="B5" s="134" t="s">
        <v>68</v>
      </c>
      <c r="C5" s="135" t="s">
        <v>69</v>
      </c>
      <c r="D5" s="136" t="s">
        <v>70</v>
      </c>
      <c r="E5" s="134" t="s">
        <v>68</v>
      </c>
      <c r="F5" s="135" t="s">
        <v>69</v>
      </c>
      <c r="G5" s="136" t="s">
        <v>70</v>
      </c>
      <c r="H5" s="134" t="s">
        <v>68</v>
      </c>
      <c r="I5" s="135" t="s">
        <v>69</v>
      </c>
      <c r="J5" s="136" t="s">
        <v>70</v>
      </c>
      <c r="K5" s="134" t="s">
        <v>68</v>
      </c>
      <c r="L5" s="135" t="s">
        <v>69</v>
      </c>
      <c r="M5" s="136" t="s">
        <v>70</v>
      </c>
      <c r="N5" s="134" t="s">
        <v>68</v>
      </c>
      <c r="O5" s="135" t="s">
        <v>69</v>
      </c>
      <c r="P5" s="135" t="s">
        <v>70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 x14ac:dyDescent="0.2">
      <c r="A6" s="486" t="s">
        <v>409</v>
      </c>
      <c r="B6" s="446">
        <f>D7</f>
        <v>2051.6593300000013</v>
      </c>
      <c r="C6" s="447"/>
      <c r="D6" s="448"/>
      <c r="E6" s="446">
        <f>SUM(E7:G7)</f>
        <v>782171.95699999994</v>
      </c>
      <c r="F6" s="447"/>
      <c r="G6" s="448"/>
      <c r="H6" s="446">
        <f>SUM(H7:J7)</f>
        <v>6593.9170000000013</v>
      </c>
      <c r="I6" s="447"/>
      <c r="J6" s="448"/>
      <c r="K6" s="446">
        <f>SUM(K7:M7)</f>
        <v>775578.04</v>
      </c>
      <c r="L6" s="447"/>
      <c r="M6" s="448"/>
      <c r="N6" s="446">
        <f>SUM(N7:P7)</f>
        <v>726943.11600000004</v>
      </c>
      <c r="O6" s="447"/>
      <c r="P6" s="447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 x14ac:dyDescent="0.2">
      <c r="A7" s="487"/>
      <c r="B7" s="275">
        <f>SUM(B8:B13)</f>
        <v>2062.5924000000014</v>
      </c>
      <c r="C7" s="177">
        <f t="shared" ref="C7:P7" si="0">SUM(C8:C13)</f>
        <v>2058.193040000001</v>
      </c>
      <c r="D7" s="276">
        <f t="shared" si="0"/>
        <v>2051.6593300000013</v>
      </c>
      <c r="E7" s="275">
        <f t="shared" si="0"/>
        <v>296187.05599999998</v>
      </c>
      <c r="F7" s="177">
        <f t="shared" si="0"/>
        <v>264687.44599999994</v>
      </c>
      <c r="G7" s="276">
        <f t="shared" si="0"/>
        <v>221297.45500000007</v>
      </c>
      <c r="H7" s="275">
        <f t="shared" si="0"/>
        <v>2461.9260000000004</v>
      </c>
      <c r="I7" s="177">
        <f t="shared" si="0"/>
        <v>2229.9880000000007</v>
      </c>
      <c r="J7" s="276">
        <f t="shared" si="0"/>
        <v>1902.0030000000004</v>
      </c>
      <c r="K7" s="275">
        <f t="shared" si="0"/>
        <v>293725.13</v>
      </c>
      <c r="L7" s="177">
        <f t="shared" si="0"/>
        <v>262457.45799999998</v>
      </c>
      <c r="M7" s="276">
        <f t="shared" si="0"/>
        <v>219395.45200000005</v>
      </c>
      <c r="N7" s="275">
        <f t="shared" si="0"/>
        <v>274934.63900000008</v>
      </c>
      <c r="O7" s="177">
        <f t="shared" si="0"/>
        <v>246397.60000000003</v>
      </c>
      <c r="P7" s="177">
        <f t="shared" si="0"/>
        <v>205610.87699999992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 x14ac:dyDescent="0.2">
      <c r="A8" s="178" t="s">
        <v>242</v>
      </c>
      <c r="B8" s="181">
        <v>91.161460000001398</v>
      </c>
      <c r="C8" s="161">
        <v>90.017950000001292</v>
      </c>
      <c r="D8" s="162">
        <v>87.685740000001445</v>
      </c>
      <c r="E8" s="160">
        <v>12026.104000000028</v>
      </c>
      <c r="F8" s="161">
        <v>10520.042000000014</v>
      </c>
      <c r="G8" s="162">
        <v>8519.1430000000364</v>
      </c>
      <c r="H8" s="160">
        <v>5.3439999999999959</v>
      </c>
      <c r="I8" s="161">
        <v>5.4039999999999964</v>
      </c>
      <c r="J8" s="162">
        <v>4.830999999999996</v>
      </c>
      <c r="K8" s="160">
        <v>12020.760000000029</v>
      </c>
      <c r="L8" s="161">
        <v>10514.638000000014</v>
      </c>
      <c r="M8" s="162">
        <v>8514.3120000000363</v>
      </c>
      <c r="N8" s="160">
        <v>8405.2350000000224</v>
      </c>
      <c r="O8" s="161">
        <v>7257.7700000000177</v>
      </c>
      <c r="P8" s="161">
        <v>5814.6709999999584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 x14ac:dyDescent="0.2">
      <c r="A9" s="178" t="s">
        <v>206</v>
      </c>
      <c r="B9" s="181">
        <v>147.49881999999948</v>
      </c>
      <c r="C9" s="158">
        <v>145.94999999999956</v>
      </c>
      <c r="D9" s="159">
        <v>143.12492999999944</v>
      </c>
      <c r="E9" s="157">
        <v>19417.34699999998</v>
      </c>
      <c r="F9" s="182">
        <v>16646.187999999973</v>
      </c>
      <c r="G9" s="159">
        <v>13317.979000000001</v>
      </c>
      <c r="H9" s="157">
        <v>18.824999999999992</v>
      </c>
      <c r="I9" s="158">
        <v>18.677999999999997</v>
      </c>
      <c r="J9" s="159">
        <v>16.649999999999991</v>
      </c>
      <c r="K9" s="157">
        <v>19398.521999999979</v>
      </c>
      <c r="L9" s="182">
        <v>16627.509999999973</v>
      </c>
      <c r="M9" s="159">
        <v>13301.329000000002</v>
      </c>
      <c r="N9" s="157">
        <v>12611.431999999964</v>
      </c>
      <c r="O9" s="179">
        <v>10845.023000000012</v>
      </c>
      <c r="P9" s="179">
        <v>8415.4649999999983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 x14ac:dyDescent="0.2">
      <c r="A10" s="178" t="s">
        <v>219</v>
      </c>
      <c r="B10" s="181">
        <v>56.182439999999971</v>
      </c>
      <c r="C10" s="158">
        <v>55.800189999999972</v>
      </c>
      <c r="D10" s="159">
        <v>55.612779999999979</v>
      </c>
      <c r="E10" s="157">
        <v>7613.4219999999978</v>
      </c>
      <c r="F10" s="182">
        <v>6587.4719999999934</v>
      </c>
      <c r="G10" s="159">
        <v>5390.723</v>
      </c>
      <c r="H10" s="157">
        <v>37.201999999999998</v>
      </c>
      <c r="I10" s="158">
        <v>33.65</v>
      </c>
      <c r="J10" s="159">
        <v>24.189999999999998</v>
      </c>
      <c r="K10" s="157">
        <v>7576.2199999999975</v>
      </c>
      <c r="L10" s="182">
        <v>6553.8219999999937</v>
      </c>
      <c r="M10" s="159">
        <v>5366.5330000000004</v>
      </c>
      <c r="N10" s="157">
        <v>5711.1520000000082</v>
      </c>
      <c r="O10" s="179">
        <v>4965.5349999999999</v>
      </c>
      <c r="P10" s="179">
        <v>4016.453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 x14ac:dyDescent="0.2">
      <c r="A11" s="178" t="s">
        <v>207</v>
      </c>
      <c r="B11" s="181">
        <v>452.52753000000007</v>
      </c>
      <c r="C11" s="158">
        <v>451.20323000000002</v>
      </c>
      <c r="D11" s="159">
        <v>451.39420999999999</v>
      </c>
      <c r="E11" s="157">
        <v>64924.050999999934</v>
      </c>
      <c r="F11" s="182">
        <v>57683.331999999951</v>
      </c>
      <c r="G11" s="159">
        <v>48236.177999999978</v>
      </c>
      <c r="H11" s="157">
        <v>555.13300000000015</v>
      </c>
      <c r="I11" s="158">
        <v>507.34200000000027</v>
      </c>
      <c r="J11" s="159">
        <v>430.90500000000026</v>
      </c>
      <c r="K11" s="157">
        <v>64368.917999999932</v>
      </c>
      <c r="L11" s="182">
        <v>57175.989999999954</v>
      </c>
      <c r="M11" s="159">
        <v>47805.272999999979</v>
      </c>
      <c r="N11" s="157">
        <v>59531.013999999996</v>
      </c>
      <c r="O11" s="179">
        <v>53087.366000000002</v>
      </c>
      <c r="P11" s="179">
        <v>44282.931999999964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 x14ac:dyDescent="0.2">
      <c r="A12" s="178" t="s">
        <v>208</v>
      </c>
      <c r="B12" s="181">
        <v>982.98411000000021</v>
      </c>
      <c r="C12" s="158">
        <v>982.98363000000029</v>
      </c>
      <c r="D12" s="159">
        <v>981.60363000000029</v>
      </c>
      <c r="E12" s="157">
        <v>143463.64500000005</v>
      </c>
      <c r="F12" s="182">
        <v>129433.66800000003</v>
      </c>
      <c r="G12" s="159">
        <v>108699.85500000004</v>
      </c>
      <c r="H12" s="157">
        <v>1103.4860000000003</v>
      </c>
      <c r="I12" s="158">
        <v>1025.3620000000003</v>
      </c>
      <c r="J12" s="159">
        <v>876.64100000000019</v>
      </c>
      <c r="K12" s="157">
        <v>142360.15900000004</v>
      </c>
      <c r="L12" s="182">
        <v>128408.30600000004</v>
      </c>
      <c r="M12" s="159">
        <v>107823.21400000004</v>
      </c>
      <c r="N12" s="157">
        <v>140996.02000000011</v>
      </c>
      <c r="O12" s="179">
        <v>127258.17300000001</v>
      </c>
      <c r="P12" s="179">
        <v>106829.429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 x14ac:dyDescent="0.2">
      <c r="A13" s="178" t="s">
        <v>209</v>
      </c>
      <c r="B13" s="181">
        <v>332.23803999999996</v>
      </c>
      <c r="C13" s="161">
        <v>332.23803999999996</v>
      </c>
      <c r="D13" s="162">
        <v>332.23803999999996</v>
      </c>
      <c r="E13" s="160">
        <v>48742.487000000008</v>
      </c>
      <c r="F13" s="161">
        <v>43816.743999999999</v>
      </c>
      <c r="G13" s="162">
        <v>37133.577000000005</v>
      </c>
      <c r="H13" s="160">
        <v>741.93600000000015</v>
      </c>
      <c r="I13" s="161">
        <v>639.55200000000002</v>
      </c>
      <c r="J13" s="162">
        <v>548.78599999999983</v>
      </c>
      <c r="K13" s="160">
        <v>48000.551000000007</v>
      </c>
      <c r="L13" s="161">
        <v>43177.191999999995</v>
      </c>
      <c r="M13" s="162">
        <v>36584.791000000005</v>
      </c>
      <c r="N13" s="160">
        <v>47679.786000000007</v>
      </c>
      <c r="O13" s="161">
        <v>42983.733</v>
      </c>
      <c r="P13" s="161">
        <v>36251.926999999996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x14ac:dyDescent="0.2">
      <c r="A14" s="124" t="s">
        <v>277</v>
      </c>
      <c r="K14" s="72"/>
      <c r="P14" s="14" t="s">
        <v>112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 x14ac:dyDescent="0.2"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10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 x14ac:dyDescent="0.2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 x14ac:dyDescent="0.2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1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 x14ac:dyDescent="0.2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1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.75" x14ac:dyDescent="0.25">
      <c r="A25" s="180"/>
      <c r="B25" s="64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107"/>
    </row>
    <row r="26" spans="1:28" ht="4.5" customHeight="1" x14ac:dyDescent="0.2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 x14ac:dyDescent="0.2">
      <c r="A27" s="489"/>
      <c r="B27" s="481" t="s">
        <v>205</v>
      </c>
      <c r="C27" s="482"/>
      <c r="D27" s="483"/>
      <c r="E27" s="481" t="s">
        <v>19</v>
      </c>
      <c r="F27" s="482"/>
      <c r="G27" s="483"/>
      <c r="H27" s="481" t="s">
        <v>211</v>
      </c>
      <c r="I27" s="482"/>
      <c r="J27" s="483"/>
      <c r="K27" s="481" t="s">
        <v>6</v>
      </c>
      <c r="L27" s="482"/>
      <c r="M27" s="483"/>
      <c r="N27" s="481" t="s">
        <v>199</v>
      </c>
      <c r="O27" s="482"/>
      <c r="P27" s="482"/>
    </row>
    <row r="28" spans="1:28" ht="12" customHeight="1" x14ac:dyDescent="0.2">
      <c r="A28" s="490"/>
      <c r="B28" s="478" t="s">
        <v>186</v>
      </c>
      <c r="C28" s="479"/>
      <c r="D28" s="480"/>
      <c r="E28" s="484" t="s">
        <v>5</v>
      </c>
      <c r="F28" s="485"/>
      <c r="G28" s="488"/>
      <c r="H28" s="484" t="s">
        <v>5</v>
      </c>
      <c r="I28" s="485"/>
      <c r="J28" s="488"/>
      <c r="K28" s="484" t="s">
        <v>5</v>
      </c>
      <c r="L28" s="485"/>
      <c r="M28" s="488"/>
      <c r="N28" s="484" t="s">
        <v>5</v>
      </c>
      <c r="O28" s="485"/>
      <c r="P28" s="485"/>
    </row>
    <row r="29" spans="1:28" x14ac:dyDescent="0.2">
      <c r="A29" s="176"/>
      <c r="B29" s="134" t="s">
        <v>68</v>
      </c>
      <c r="C29" s="135" t="s">
        <v>69</v>
      </c>
      <c r="D29" s="136" t="s">
        <v>70</v>
      </c>
      <c r="E29" s="134" t="s">
        <v>68</v>
      </c>
      <c r="F29" s="135" t="s">
        <v>69</v>
      </c>
      <c r="G29" s="136" t="s">
        <v>70</v>
      </c>
      <c r="H29" s="134" t="s">
        <v>68</v>
      </c>
      <c r="I29" s="135" t="s">
        <v>69</v>
      </c>
      <c r="J29" s="136" t="s">
        <v>70</v>
      </c>
      <c r="K29" s="134" t="s">
        <v>68</v>
      </c>
      <c r="L29" s="135" t="s">
        <v>69</v>
      </c>
      <c r="M29" s="136" t="s">
        <v>70</v>
      </c>
      <c r="N29" s="134" t="s">
        <v>68</v>
      </c>
      <c r="O29" s="135" t="s">
        <v>69</v>
      </c>
      <c r="P29" s="135" t="s">
        <v>70</v>
      </c>
    </row>
    <row r="30" spans="1:28" x14ac:dyDescent="0.2">
      <c r="A30" s="486" t="s">
        <v>410</v>
      </c>
      <c r="B30" s="446">
        <f>D31</f>
        <v>339.41440000000011</v>
      </c>
      <c r="C30" s="447"/>
      <c r="D30" s="448"/>
      <c r="E30" s="446">
        <f>SUM(E31:G31)</f>
        <v>104113.11999999995</v>
      </c>
      <c r="F30" s="447"/>
      <c r="G30" s="448"/>
      <c r="H30" s="446">
        <f>SUM(H31:J31)</f>
        <v>1323.973</v>
      </c>
      <c r="I30" s="447"/>
      <c r="J30" s="448"/>
      <c r="K30" s="446">
        <f>SUM(K31:M31)</f>
        <v>102789.14699999994</v>
      </c>
      <c r="L30" s="447"/>
      <c r="M30" s="448"/>
      <c r="N30" s="446">
        <f>SUM(N31:P31)</f>
        <v>102796.527</v>
      </c>
      <c r="O30" s="447"/>
      <c r="P30" s="447"/>
    </row>
    <row r="31" spans="1:28" x14ac:dyDescent="0.2">
      <c r="A31" s="487"/>
      <c r="B31" s="275">
        <f>SUM(B32:B35)</f>
        <v>339.41940000000011</v>
      </c>
      <c r="C31" s="177">
        <f t="shared" ref="C31:P31" si="1">SUM(C32:C35)</f>
        <v>339.41940000000011</v>
      </c>
      <c r="D31" s="276">
        <f t="shared" si="1"/>
        <v>339.41440000000011</v>
      </c>
      <c r="E31" s="275">
        <f t="shared" si="1"/>
        <v>31574.840999999979</v>
      </c>
      <c r="F31" s="177">
        <f t="shared" si="1"/>
        <v>35553.791999999987</v>
      </c>
      <c r="G31" s="276">
        <f t="shared" si="1"/>
        <v>36984.486999999979</v>
      </c>
      <c r="H31" s="275">
        <f t="shared" si="1"/>
        <v>389.0100000000001</v>
      </c>
      <c r="I31" s="177">
        <f t="shared" si="1"/>
        <v>481.32200000000006</v>
      </c>
      <c r="J31" s="276">
        <f t="shared" si="1"/>
        <v>453.64099999999996</v>
      </c>
      <c r="K31" s="275">
        <f t="shared" si="1"/>
        <v>31185.83099999998</v>
      </c>
      <c r="L31" s="177">
        <f t="shared" si="1"/>
        <v>35072.469999999987</v>
      </c>
      <c r="M31" s="276">
        <f t="shared" si="1"/>
        <v>36530.845999999983</v>
      </c>
      <c r="N31" s="275">
        <f t="shared" si="1"/>
        <v>31192.207999999995</v>
      </c>
      <c r="O31" s="177">
        <f t="shared" si="1"/>
        <v>35074.101999999999</v>
      </c>
      <c r="P31" s="177">
        <f t="shared" si="1"/>
        <v>36530.216999999997</v>
      </c>
    </row>
    <row r="32" spans="1:28" x14ac:dyDescent="0.2">
      <c r="A32" s="178" t="s">
        <v>217</v>
      </c>
      <c r="B32" s="181">
        <v>2.7893999999999997</v>
      </c>
      <c r="C32" s="161">
        <v>2.7893999999999997</v>
      </c>
      <c r="D32" s="162">
        <v>2.7843999999999998</v>
      </c>
      <c r="E32" s="160">
        <v>63.932000000000002</v>
      </c>
      <c r="F32" s="161">
        <v>87.385000000000005</v>
      </c>
      <c r="G32" s="162">
        <v>74.66200000000002</v>
      </c>
      <c r="H32" s="160">
        <v>2.08</v>
      </c>
      <c r="I32" s="161">
        <v>2.48</v>
      </c>
      <c r="J32" s="162">
        <v>2.5739999999999998</v>
      </c>
      <c r="K32" s="160">
        <v>61.852000000000004</v>
      </c>
      <c r="L32" s="161">
        <v>84.905000000000001</v>
      </c>
      <c r="M32" s="162">
        <v>72.088000000000022</v>
      </c>
      <c r="N32" s="160">
        <v>62.547999999999995</v>
      </c>
      <c r="O32" s="161">
        <v>85.457999999999998</v>
      </c>
      <c r="P32" s="161">
        <v>71.885000000000005</v>
      </c>
    </row>
    <row r="33" spans="1:16" x14ac:dyDescent="0.2">
      <c r="A33" s="178" t="s">
        <v>218</v>
      </c>
      <c r="B33" s="181">
        <v>5.76</v>
      </c>
      <c r="C33" s="158">
        <v>5.76</v>
      </c>
      <c r="D33" s="159">
        <v>5.76</v>
      </c>
      <c r="E33" s="157">
        <v>435.01299999999998</v>
      </c>
      <c r="F33" s="182">
        <v>569.30399999999997</v>
      </c>
      <c r="G33" s="159">
        <v>531.10100000000011</v>
      </c>
      <c r="H33" s="157">
        <v>6.277000000000001</v>
      </c>
      <c r="I33" s="158">
        <v>8.2230000000000008</v>
      </c>
      <c r="J33" s="159">
        <v>7.3050000000000006</v>
      </c>
      <c r="K33" s="157">
        <v>428.73599999999999</v>
      </c>
      <c r="L33" s="182">
        <v>561.08100000000002</v>
      </c>
      <c r="M33" s="159">
        <v>523.79600000000016</v>
      </c>
      <c r="N33" s="157">
        <v>427.62500000000006</v>
      </c>
      <c r="O33" s="179">
        <v>559.41499999999996</v>
      </c>
      <c r="P33" s="179">
        <v>522.32399999999996</v>
      </c>
    </row>
    <row r="34" spans="1:16" x14ac:dyDescent="0.2">
      <c r="A34" s="178" t="s">
        <v>220</v>
      </c>
      <c r="B34" s="181">
        <v>57.879999999999995</v>
      </c>
      <c r="C34" s="158">
        <v>57.879999999999995</v>
      </c>
      <c r="D34" s="159">
        <v>57.879999999999995</v>
      </c>
      <c r="E34" s="157">
        <v>5156.2640000000001</v>
      </c>
      <c r="F34" s="182">
        <v>6004.2089999999989</v>
      </c>
      <c r="G34" s="159">
        <v>6340.0090000000018</v>
      </c>
      <c r="H34" s="157">
        <v>46.965000000000018</v>
      </c>
      <c r="I34" s="158">
        <v>63.962000000000003</v>
      </c>
      <c r="J34" s="159">
        <v>68.305000000000021</v>
      </c>
      <c r="K34" s="157">
        <v>5109.299</v>
      </c>
      <c r="L34" s="182">
        <v>5940.2469999999985</v>
      </c>
      <c r="M34" s="159">
        <v>6271.7040000000015</v>
      </c>
      <c r="N34" s="157">
        <v>5109.737000000001</v>
      </c>
      <c r="O34" s="179">
        <v>5940.7830000000004</v>
      </c>
      <c r="P34" s="179">
        <v>6271.902</v>
      </c>
    </row>
    <row r="35" spans="1:16" x14ac:dyDescent="0.2">
      <c r="A35" s="178" t="s">
        <v>221</v>
      </c>
      <c r="B35" s="181">
        <v>272.99000000000012</v>
      </c>
      <c r="C35" s="161">
        <v>272.99000000000012</v>
      </c>
      <c r="D35" s="162">
        <v>272.99000000000012</v>
      </c>
      <c r="E35" s="160">
        <v>25919.63199999998</v>
      </c>
      <c r="F35" s="161">
        <v>28892.893999999989</v>
      </c>
      <c r="G35" s="162">
        <v>30038.714999999978</v>
      </c>
      <c r="H35" s="160">
        <v>333.6880000000001</v>
      </c>
      <c r="I35" s="161">
        <v>406.65700000000004</v>
      </c>
      <c r="J35" s="162">
        <v>375.45699999999994</v>
      </c>
      <c r="K35" s="160">
        <v>25585.943999999981</v>
      </c>
      <c r="L35" s="161">
        <v>28486.23699999999</v>
      </c>
      <c r="M35" s="162">
        <v>29663.25799999998</v>
      </c>
      <c r="N35" s="160">
        <v>25592.297999999995</v>
      </c>
      <c r="O35" s="161">
        <v>28488.446</v>
      </c>
      <c r="P35" s="161">
        <v>29664.106</v>
      </c>
    </row>
    <row r="36" spans="1:16" s="15" customFormat="1" ht="12.75" x14ac:dyDescent="0.2">
      <c r="A36" s="124" t="s">
        <v>277</v>
      </c>
      <c r="B36" s="17"/>
      <c r="C36" s="17"/>
      <c r="D36" s="17"/>
      <c r="E36" s="17"/>
      <c r="F36" s="17"/>
      <c r="G36" s="17"/>
      <c r="H36" s="17"/>
      <c r="I36" s="17"/>
      <c r="J36" s="17"/>
      <c r="K36" s="73"/>
      <c r="L36" s="17"/>
      <c r="M36" s="17"/>
      <c r="N36" s="17"/>
      <c r="O36" s="17"/>
      <c r="P36" s="14" t="s">
        <v>112</v>
      </c>
    </row>
    <row r="37" spans="1:16" x14ac:dyDescent="0.2">
      <c r="A37" s="37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</row>
    <row r="38" spans="1:16" ht="13.5" customHeight="1" x14ac:dyDescent="0.2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  <c r="M38" s="111"/>
      <c r="N38" s="111"/>
      <c r="O38" s="111"/>
      <c r="P38" s="111"/>
    </row>
    <row r="39" spans="1:16" x14ac:dyDescent="0.2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 x14ac:dyDescent="0.2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 x14ac:dyDescent="0.2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 x14ac:dyDescent="0.2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 x14ac:dyDescent="0.2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 x14ac:dyDescent="0.2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 x14ac:dyDescent="0.2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 x14ac:dyDescent="0.2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 x14ac:dyDescent="0.2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 x14ac:dyDescent="0.2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 x14ac:dyDescent="0.2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 x14ac:dyDescent="0.2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 x14ac:dyDescent="0.2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 x14ac:dyDescent="0.2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 x14ac:dyDescent="0.2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 x14ac:dyDescent="0.2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 x14ac:dyDescent="0.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8" customFormat="1" ht="15.75" x14ac:dyDescent="0.25">
      <c r="A1" s="175" t="s">
        <v>398</v>
      </c>
      <c r="B1" s="106"/>
      <c r="C1" s="106"/>
      <c r="D1" s="106"/>
      <c r="M1" s="129" t="str">
        <f>Titulní!A35</f>
        <v>III. čtvrtletí 2020</v>
      </c>
    </row>
    <row r="2" spans="1:13" ht="6" customHeight="1" x14ac:dyDescent="0.2"/>
    <row r="3" spans="1:13" ht="12.75" customHeight="1" x14ac:dyDescent="0.2">
      <c r="A3" s="489"/>
      <c r="B3" s="481" t="s">
        <v>19</v>
      </c>
      <c r="C3" s="482"/>
      <c r="D3" s="483"/>
      <c r="E3" s="481" t="s">
        <v>211</v>
      </c>
      <c r="F3" s="482"/>
      <c r="G3" s="483"/>
      <c r="H3" s="481" t="s">
        <v>213</v>
      </c>
      <c r="I3" s="482"/>
      <c r="J3" s="483"/>
      <c r="K3" s="481" t="s">
        <v>6</v>
      </c>
      <c r="L3" s="482"/>
      <c r="M3" s="482"/>
    </row>
    <row r="4" spans="1:13" ht="12.75" customHeight="1" x14ac:dyDescent="0.2">
      <c r="A4" s="490"/>
      <c r="B4" s="478" t="s">
        <v>116</v>
      </c>
      <c r="C4" s="479"/>
      <c r="D4" s="480"/>
      <c r="E4" s="484" t="s">
        <v>116</v>
      </c>
      <c r="F4" s="485"/>
      <c r="G4" s="488"/>
      <c r="H4" s="484" t="s">
        <v>116</v>
      </c>
      <c r="I4" s="485"/>
      <c r="J4" s="488"/>
      <c r="K4" s="484" t="s">
        <v>116</v>
      </c>
      <c r="L4" s="485"/>
      <c r="M4" s="485"/>
    </row>
    <row r="5" spans="1:13" ht="12.75" customHeight="1" x14ac:dyDescent="0.2">
      <c r="A5" s="176"/>
      <c r="B5" s="134" t="s">
        <v>68</v>
      </c>
      <c r="C5" s="135" t="s">
        <v>69</v>
      </c>
      <c r="D5" s="136" t="s">
        <v>70</v>
      </c>
      <c r="E5" s="134" t="s">
        <v>68</v>
      </c>
      <c r="F5" s="135" t="s">
        <v>69</v>
      </c>
      <c r="G5" s="136" t="s">
        <v>70</v>
      </c>
      <c r="H5" s="134" t="s">
        <v>68</v>
      </c>
      <c r="I5" s="135" t="s">
        <v>69</v>
      </c>
      <c r="J5" s="136" t="s">
        <v>70</v>
      </c>
      <c r="K5" s="134" t="s">
        <v>68</v>
      </c>
      <c r="L5" s="135" t="s">
        <v>69</v>
      </c>
      <c r="M5" s="403" t="s">
        <v>70</v>
      </c>
    </row>
    <row r="6" spans="1:13" ht="12.75" customHeight="1" x14ac:dyDescent="0.2">
      <c r="A6" s="486" t="s">
        <v>164</v>
      </c>
      <c r="B6" s="446">
        <f>SUM(B7:D7)</f>
        <v>607111.02</v>
      </c>
      <c r="C6" s="447"/>
      <c r="D6" s="448"/>
      <c r="E6" s="446">
        <f>SUM(E7:G7)</f>
        <v>45810.347999999998</v>
      </c>
      <c r="F6" s="447"/>
      <c r="G6" s="448"/>
      <c r="H6" s="446">
        <f>SUM(H7:J7)</f>
        <v>19026.347999999998</v>
      </c>
      <c r="I6" s="447"/>
      <c r="J6" s="448"/>
      <c r="K6" s="446">
        <f>SUM(K7:M7)</f>
        <v>561300.6719999999</v>
      </c>
      <c r="L6" s="447"/>
      <c r="M6" s="447"/>
    </row>
    <row r="7" spans="1:13" x14ac:dyDescent="0.2">
      <c r="A7" s="487"/>
      <c r="B7" s="275">
        <f>SUM(B8:B14)</f>
        <v>184966.55600000001</v>
      </c>
      <c r="C7" s="177">
        <f t="shared" ref="C7:M7" si="0">SUM(C8:C14)</f>
        <v>207903.52799999996</v>
      </c>
      <c r="D7" s="276">
        <f t="shared" si="0"/>
        <v>214240.93600000002</v>
      </c>
      <c r="E7" s="275">
        <f t="shared" si="0"/>
        <v>12787.146999999999</v>
      </c>
      <c r="F7" s="177">
        <f t="shared" si="0"/>
        <v>16772.724999999999</v>
      </c>
      <c r="G7" s="276">
        <f t="shared" si="0"/>
        <v>16250.476000000002</v>
      </c>
      <c r="H7" s="275">
        <f t="shared" si="0"/>
        <v>5782.0209999999988</v>
      </c>
      <c r="I7" s="177">
        <f t="shared" si="0"/>
        <v>6026.0379999999986</v>
      </c>
      <c r="J7" s="276">
        <f t="shared" si="0"/>
        <v>7218.2889999999998</v>
      </c>
      <c r="K7" s="275">
        <f t="shared" si="0"/>
        <v>172179.40899999996</v>
      </c>
      <c r="L7" s="177">
        <f t="shared" si="0"/>
        <v>191130.80299999999</v>
      </c>
      <c r="M7" s="177">
        <f t="shared" si="0"/>
        <v>197990.46</v>
      </c>
    </row>
    <row r="8" spans="1:13" x14ac:dyDescent="0.2">
      <c r="A8" s="183" t="s">
        <v>89</v>
      </c>
      <c r="B8" s="160">
        <v>16396.317999999999</v>
      </c>
      <c r="C8" s="161">
        <v>10330.127</v>
      </c>
      <c r="D8" s="162">
        <v>21622.958999999999</v>
      </c>
      <c r="E8" s="160">
        <v>2240.6109999999999</v>
      </c>
      <c r="F8" s="161">
        <v>1546.51</v>
      </c>
      <c r="G8" s="162">
        <v>2645.721</v>
      </c>
      <c r="H8" s="160">
        <v>203.38799999999998</v>
      </c>
      <c r="I8" s="161">
        <v>219.79200000000003</v>
      </c>
      <c r="J8" s="162">
        <v>360.88900000000001</v>
      </c>
      <c r="K8" s="160">
        <v>14155.706999999999</v>
      </c>
      <c r="L8" s="161">
        <v>8783.6170000000002</v>
      </c>
      <c r="M8" s="161">
        <v>18977.237999999998</v>
      </c>
    </row>
    <row r="9" spans="1:13" x14ac:dyDescent="0.2">
      <c r="A9" s="183" t="s">
        <v>189</v>
      </c>
      <c r="B9" s="157">
        <v>86290.59</v>
      </c>
      <c r="C9" s="158">
        <v>84440.29</v>
      </c>
      <c r="D9" s="159">
        <v>75278.38</v>
      </c>
      <c r="E9" s="157">
        <v>2128.3199999999997</v>
      </c>
      <c r="F9" s="158">
        <v>2369.2799999999997</v>
      </c>
      <c r="G9" s="159">
        <v>1671.64</v>
      </c>
      <c r="H9" s="157">
        <v>3450.79</v>
      </c>
      <c r="I9" s="158">
        <v>3597.1899999999996</v>
      </c>
      <c r="J9" s="159">
        <v>3355.31</v>
      </c>
      <c r="K9" s="157">
        <v>84162.26999999999</v>
      </c>
      <c r="L9" s="158">
        <v>82071.009999999995</v>
      </c>
      <c r="M9" s="179">
        <v>73606.740000000005</v>
      </c>
    </row>
    <row r="10" spans="1:13" x14ac:dyDescent="0.2">
      <c r="A10" s="183" t="s">
        <v>90</v>
      </c>
      <c r="B10" s="157">
        <v>52.864000000000004</v>
      </c>
      <c r="C10" s="158">
        <v>90.907000000000011</v>
      </c>
      <c r="D10" s="159">
        <v>79.173999999999992</v>
      </c>
      <c r="E10" s="157">
        <v>0.58400000000000007</v>
      </c>
      <c r="F10" s="158">
        <v>0.21299999999999997</v>
      </c>
      <c r="G10" s="159">
        <v>0.95100000000000007</v>
      </c>
      <c r="H10" s="157">
        <v>0.06</v>
      </c>
      <c r="I10" s="158">
        <v>0.01</v>
      </c>
      <c r="J10" s="159">
        <v>0.04</v>
      </c>
      <c r="K10" s="157">
        <v>52.28</v>
      </c>
      <c r="L10" s="158">
        <v>90.694000000000017</v>
      </c>
      <c r="M10" s="179">
        <v>78.222999999999999</v>
      </c>
    </row>
    <row r="11" spans="1:13" x14ac:dyDescent="0.2">
      <c r="A11" s="183" t="s">
        <v>91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79">
        <v>0</v>
      </c>
    </row>
    <row r="12" spans="1:13" x14ac:dyDescent="0.2">
      <c r="A12" s="183" t="s">
        <v>92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79">
        <v>0</v>
      </c>
    </row>
    <row r="13" spans="1:13" x14ac:dyDescent="0.2">
      <c r="A13" s="184" t="s">
        <v>93</v>
      </c>
      <c r="B13" s="157">
        <v>73680.292999999991</v>
      </c>
      <c r="C13" s="158">
        <v>106376.36699999997</v>
      </c>
      <c r="D13" s="159">
        <v>109068.87</v>
      </c>
      <c r="E13" s="157">
        <v>7691.3649999999998</v>
      </c>
      <c r="F13" s="158">
        <v>12254.800999999998</v>
      </c>
      <c r="G13" s="159">
        <v>11253.669000000004</v>
      </c>
      <c r="H13" s="157">
        <v>2097.1509999999998</v>
      </c>
      <c r="I13" s="158">
        <v>2174.9229999999998</v>
      </c>
      <c r="J13" s="159">
        <v>3463.7429999999999</v>
      </c>
      <c r="K13" s="157">
        <v>65988.927999999985</v>
      </c>
      <c r="L13" s="158">
        <v>94121.565999999977</v>
      </c>
      <c r="M13" s="179">
        <v>97815.200999999986</v>
      </c>
    </row>
    <row r="14" spans="1:13" ht="24" x14ac:dyDescent="0.2">
      <c r="A14" s="184" t="s">
        <v>179</v>
      </c>
      <c r="B14" s="160">
        <v>8546.491</v>
      </c>
      <c r="C14" s="161">
        <v>6665.8369999999995</v>
      </c>
      <c r="D14" s="162">
        <v>8191.5530000000008</v>
      </c>
      <c r="E14" s="160">
        <v>726.26700000000005</v>
      </c>
      <c r="F14" s="161">
        <v>601.92100000000005</v>
      </c>
      <c r="G14" s="162">
        <v>678.49499999999989</v>
      </c>
      <c r="H14" s="160">
        <v>30.632000000000001</v>
      </c>
      <c r="I14" s="161">
        <v>34.122999999999998</v>
      </c>
      <c r="J14" s="162">
        <v>38.307000000000002</v>
      </c>
      <c r="K14" s="160">
        <v>7820.2240000000002</v>
      </c>
      <c r="L14" s="161">
        <v>6063.9159999999993</v>
      </c>
      <c r="M14" s="161">
        <v>7513.0580000000009</v>
      </c>
    </row>
    <row r="15" spans="1:13" s="15" customFormat="1" ht="11.25" x14ac:dyDescent="0.2">
      <c r="M15" s="14" t="s">
        <v>111</v>
      </c>
    </row>
    <row r="16" spans="1:13" ht="11.25" customHeight="1" x14ac:dyDescent="0.2">
      <c r="A16" s="26" t="s">
        <v>89</v>
      </c>
      <c r="B16" s="32">
        <f>SUM(B8:D8)/$B$6</f>
        <v>7.9638488525541826E-2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 x14ac:dyDescent="0.2">
      <c r="A17" s="26" t="s">
        <v>189</v>
      </c>
      <c r="B17" s="32">
        <f t="shared" ref="B17:B22" si="1">SUM(B9:D9)/$B$6</f>
        <v>0.40521297076768598</v>
      </c>
      <c r="C17" s="26"/>
      <c r="D17" s="26"/>
      <c r="E17" s="70"/>
      <c r="F17" s="70"/>
      <c r="G17" s="70"/>
      <c r="H17" s="70"/>
      <c r="I17" s="70"/>
      <c r="J17" s="70"/>
      <c r="K17" s="70"/>
      <c r="L17" s="70"/>
      <c r="M17" s="70"/>
      <c r="N17" s="105"/>
      <c r="O17" s="105"/>
      <c r="P17" s="105"/>
      <c r="Q17" s="105"/>
    </row>
    <row r="18" spans="1:19" x14ac:dyDescent="0.2">
      <c r="A18" s="26" t="s">
        <v>90</v>
      </c>
      <c r="B18" s="32">
        <f t="shared" si="1"/>
        <v>3.6722278571059376E-4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105"/>
      <c r="O18" s="105"/>
      <c r="P18" s="105"/>
      <c r="Q18" s="105"/>
    </row>
    <row r="19" spans="1:19" x14ac:dyDescent="0.2">
      <c r="A19" s="26" t="s">
        <v>91</v>
      </c>
      <c r="B19" s="32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 x14ac:dyDescent="0.2">
      <c r="A20" s="26" t="s">
        <v>92</v>
      </c>
      <c r="B20" s="32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 x14ac:dyDescent="0.2">
      <c r="A21" s="26" t="s">
        <v>93</v>
      </c>
      <c r="B21" s="32">
        <f t="shared" si="1"/>
        <v>0.47623172776537637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 x14ac:dyDescent="0.2">
      <c r="A22" s="26" t="s">
        <v>179</v>
      </c>
      <c r="B22" s="32">
        <f t="shared" si="1"/>
        <v>3.8549590155685202E-2</v>
      </c>
      <c r="C22" s="26"/>
      <c r="D22" s="26"/>
      <c r="E22" s="26"/>
      <c r="F22" s="26"/>
      <c r="G22" s="26"/>
      <c r="H22" s="71"/>
      <c r="I22" s="26"/>
      <c r="J22" s="26"/>
      <c r="K22" s="26"/>
      <c r="L22" s="26"/>
      <c r="M22" s="26"/>
    </row>
    <row r="23" spans="1:19" ht="7.5" customHeight="1" x14ac:dyDescent="0.2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8" customFormat="1" ht="15.75" x14ac:dyDescent="0.25">
      <c r="A24" s="175"/>
      <c r="B24" s="106"/>
      <c r="C24" s="106"/>
      <c r="D24" s="106"/>
      <c r="N24" s="405"/>
      <c r="O24" s="9"/>
      <c r="P24" s="9"/>
      <c r="Q24" s="9"/>
      <c r="R24" s="9"/>
      <c r="S24" s="9"/>
    </row>
    <row r="25" spans="1:19" ht="4.5" customHeight="1" x14ac:dyDescent="0.2">
      <c r="N25" s="405"/>
      <c r="O25" s="9"/>
      <c r="P25" s="9"/>
      <c r="Q25" s="9"/>
      <c r="R25" s="9"/>
      <c r="S25" s="9"/>
    </row>
    <row r="26" spans="1:19" ht="13.5" customHeight="1" x14ac:dyDescent="0.2">
      <c r="A26" s="489"/>
      <c r="B26" s="481" t="s">
        <v>19</v>
      </c>
      <c r="C26" s="482"/>
      <c r="D26" s="483"/>
      <c r="E26" s="481" t="s">
        <v>211</v>
      </c>
      <c r="F26" s="482"/>
      <c r="G26" s="483"/>
      <c r="H26" s="481" t="s">
        <v>213</v>
      </c>
      <c r="I26" s="482"/>
      <c r="J26" s="483"/>
      <c r="K26" s="481" t="s">
        <v>6</v>
      </c>
      <c r="L26" s="482"/>
      <c r="M26" s="482"/>
      <c r="N26" s="405"/>
      <c r="O26" s="9"/>
      <c r="P26" s="9"/>
      <c r="Q26" s="9"/>
      <c r="R26" s="9"/>
      <c r="S26" s="9"/>
    </row>
    <row r="27" spans="1:19" ht="12.75" customHeight="1" x14ac:dyDescent="0.2">
      <c r="A27" s="490"/>
      <c r="B27" s="478" t="s">
        <v>116</v>
      </c>
      <c r="C27" s="479"/>
      <c r="D27" s="480"/>
      <c r="E27" s="484" t="s">
        <v>116</v>
      </c>
      <c r="F27" s="485"/>
      <c r="G27" s="488"/>
      <c r="H27" s="484" t="s">
        <v>116</v>
      </c>
      <c r="I27" s="485"/>
      <c r="J27" s="488"/>
      <c r="K27" s="484" t="s">
        <v>116</v>
      </c>
      <c r="L27" s="485"/>
      <c r="M27" s="485"/>
      <c r="N27" s="405"/>
      <c r="O27" s="9"/>
      <c r="P27" s="9"/>
      <c r="Q27" s="9"/>
      <c r="R27" s="9"/>
      <c r="S27" s="9"/>
    </row>
    <row r="28" spans="1:19" ht="12.75" customHeight="1" x14ac:dyDescent="0.2">
      <c r="A28" s="176"/>
      <c r="B28" s="134" t="s">
        <v>68</v>
      </c>
      <c r="C28" s="135" t="s">
        <v>69</v>
      </c>
      <c r="D28" s="136" t="s">
        <v>70</v>
      </c>
      <c r="E28" s="134" t="s">
        <v>68</v>
      </c>
      <c r="F28" s="135" t="s">
        <v>69</v>
      </c>
      <c r="G28" s="136" t="s">
        <v>70</v>
      </c>
      <c r="H28" s="134" t="s">
        <v>68</v>
      </c>
      <c r="I28" s="135" t="s">
        <v>69</v>
      </c>
      <c r="J28" s="136" t="s">
        <v>70</v>
      </c>
      <c r="K28" s="134" t="s">
        <v>68</v>
      </c>
      <c r="L28" s="135" t="s">
        <v>69</v>
      </c>
      <c r="M28" s="403" t="s">
        <v>70</v>
      </c>
      <c r="N28" s="405"/>
      <c r="O28" s="9"/>
      <c r="P28" s="9"/>
      <c r="Q28" s="9"/>
      <c r="R28" s="9"/>
      <c r="S28" s="9"/>
    </row>
    <row r="29" spans="1:19" ht="12.75" customHeight="1" x14ac:dyDescent="0.2">
      <c r="A29" s="486" t="s">
        <v>163</v>
      </c>
      <c r="B29" s="446">
        <f>SUM(B30:D30)</f>
        <v>636920.29999999981</v>
      </c>
      <c r="C29" s="447"/>
      <c r="D29" s="448"/>
      <c r="E29" s="446">
        <f>SUM(E30:G30)</f>
        <v>49718.293999999973</v>
      </c>
      <c r="F29" s="447"/>
      <c r="G29" s="448"/>
      <c r="H29" s="446">
        <f>SUM(H30:J30)</f>
        <v>6091.0590000000002</v>
      </c>
      <c r="I29" s="447"/>
      <c r="J29" s="448"/>
      <c r="K29" s="446">
        <f>SUM(K30:M30)</f>
        <v>587202.00599999982</v>
      </c>
      <c r="L29" s="447"/>
      <c r="M29" s="447"/>
      <c r="N29" s="405"/>
      <c r="O29" s="9"/>
      <c r="P29" s="9"/>
      <c r="Q29" s="9"/>
      <c r="R29" s="9"/>
      <c r="S29" s="9"/>
    </row>
    <row r="30" spans="1:19" ht="12.75" customHeight="1" x14ac:dyDescent="0.2">
      <c r="A30" s="487"/>
      <c r="B30" s="275">
        <f>SUM(B31:B33)</f>
        <v>213401.7579999998</v>
      </c>
      <c r="C30" s="177">
        <f t="shared" ref="C30:M30" si="2">SUM(C31:C33)</f>
        <v>214158.26800000007</v>
      </c>
      <c r="D30" s="276">
        <f t="shared" si="2"/>
        <v>209360.27399999998</v>
      </c>
      <c r="E30" s="275">
        <f t="shared" si="2"/>
        <v>16847.552000000003</v>
      </c>
      <c r="F30" s="177">
        <f t="shared" si="2"/>
        <v>16998.906999999988</v>
      </c>
      <c r="G30" s="276">
        <f t="shared" si="2"/>
        <v>15871.834999999986</v>
      </c>
      <c r="H30" s="275">
        <f t="shared" si="2"/>
        <v>2033.52</v>
      </c>
      <c r="I30" s="177">
        <f t="shared" si="2"/>
        <v>2044.4419999999993</v>
      </c>
      <c r="J30" s="276">
        <f t="shared" si="2"/>
        <v>2013.0970000000004</v>
      </c>
      <c r="K30" s="275">
        <f t="shared" si="2"/>
        <v>196554.20599999977</v>
      </c>
      <c r="L30" s="177">
        <f t="shared" si="2"/>
        <v>197159.36100000009</v>
      </c>
      <c r="M30" s="177">
        <f t="shared" si="2"/>
        <v>193488.43899999995</v>
      </c>
      <c r="N30" s="405"/>
      <c r="O30" s="9"/>
      <c r="P30" s="9"/>
      <c r="Q30" s="9"/>
      <c r="R30" s="9"/>
      <c r="S30" s="9"/>
    </row>
    <row r="31" spans="1:19" ht="12.75" customHeight="1" x14ac:dyDescent="0.2">
      <c r="A31" s="183" t="s">
        <v>113</v>
      </c>
      <c r="B31" s="160">
        <v>6526.5599999999995</v>
      </c>
      <c r="C31" s="161">
        <v>6440.2789999999995</v>
      </c>
      <c r="D31" s="162">
        <v>7155.4280000000008</v>
      </c>
      <c r="E31" s="160">
        <v>434.24099999999987</v>
      </c>
      <c r="F31" s="161">
        <v>429.99400000000003</v>
      </c>
      <c r="G31" s="162">
        <v>491.79199999999986</v>
      </c>
      <c r="H31" s="160">
        <v>0</v>
      </c>
      <c r="I31" s="161">
        <v>0</v>
      </c>
      <c r="J31" s="162">
        <v>0</v>
      </c>
      <c r="K31" s="160">
        <v>6092.3189999999995</v>
      </c>
      <c r="L31" s="161">
        <v>6010.2849999999999</v>
      </c>
      <c r="M31" s="161">
        <v>6663.6360000000013</v>
      </c>
      <c r="N31" s="405"/>
      <c r="O31" s="9"/>
      <c r="P31" s="9"/>
      <c r="Q31" s="9"/>
      <c r="R31" s="9"/>
      <c r="S31" s="9"/>
    </row>
    <row r="32" spans="1:19" ht="12.75" customHeight="1" x14ac:dyDescent="0.2">
      <c r="A32" s="183" t="s">
        <v>114</v>
      </c>
      <c r="B32" s="157">
        <v>8830.5239999999976</v>
      </c>
      <c r="C32" s="158">
        <v>8997.8560000000016</v>
      </c>
      <c r="D32" s="159">
        <v>8001.8019999999979</v>
      </c>
      <c r="E32" s="157">
        <v>813.69799999999998</v>
      </c>
      <c r="F32" s="158">
        <v>812.85100000000011</v>
      </c>
      <c r="G32" s="159">
        <v>682.69199999999989</v>
      </c>
      <c r="H32" s="157">
        <v>326.70000000000005</v>
      </c>
      <c r="I32" s="158">
        <v>330.87799999999999</v>
      </c>
      <c r="J32" s="159">
        <v>246.762</v>
      </c>
      <c r="K32" s="157">
        <v>8016.8259999999973</v>
      </c>
      <c r="L32" s="158">
        <v>8185.005000000001</v>
      </c>
      <c r="M32" s="179">
        <v>7319.1099999999979</v>
      </c>
      <c r="N32" s="405"/>
      <c r="O32" s="9"/>
      <c r="P32" s="9"/>
      <c r="Q32" s="9"/>
      <c r="R32" s="9"/>
      <c r="S32" s="9"/>
    </row>
    <row r="33" spans="1:19" ht="13.5" customHeight="1" x14ac:dyDescent="0.2">
      <c r="A33" s="184" t="s">
        <v>115</v>
      </c>
      <c r="B33" s="160">
        <v>198044.6739999998</v>
      </c>
      <c r="C33" s="161">
        <v>198720.13300000006</v>
      </c>
      <c r="D33" s="162">
        <v>194203.04399999997</v>
      </c>
      <c r="E33" s="160">
        <v>15599.613000000003</v>
      </c>
      <c r="F33" s="161">
        <v>15756.061999999989</v>
      </c>
      <c r="G33" s="162">
        <v>14697.350999999986</v>
      </c>
      <c r="H33" s="160">
        <v>1706.82</v>
      </c>
      <c r="I33" s="161">
        <v>1713.5639999999994</v>
      </c>
      <c r="J33" s="162">
        <v>1766.3350000000005</v>
      </c>
      <c r="K33" s="160">
        <v>182445.06099999978</v>
      </c>
      <c r="L33" s="161">
        <v>182964.07100000008</v>
      </c>
      <c r="M33" s="161">
        <v>179505.69299999997</v>
      </c>
      <c r="N33" s="405"/>
      <c r="O33" s="9"/>
      <c r="P33" s="9"/>
      <c r="Q33" s="9"/>
      <c r="R33" s="9"/>
      <c r="S33" s="9"/>
    </row>
    <row r="34" spans="1:19" s="15" customFormat="1" ht="11.25" x14ac:dyDescent="0.2">
      <c r="M34" s="14" t="s">
        <v>111</v>
      </c>
      <c r="N34" s="17"/>
      <c r="O34" s="17"/>
      <c r="P34" s="17"/>
      <c r="Q34" s="17"/>
      <c r="R34" s="17"/>
      <c r="S34" s="17"/>
    </row>
    <row r="35" spans="1:19" s="15" customFormat="1" ht="11.25" x14ac:dyDescent="0.2">
      <c r="N35" s="17"/>
      <c r="O35" s="17"/>
      <c r="P35" s="17"/>
      <c r="Q35" s="17"/>
      <c r="R35" s="17"/>
      <c r="S35" s="17"/>
    </row>
    <row r="36" spans="1:19" s="58" customFormat="1" ht="12" customHeight="1" x14ac:dyDescent="0.2"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9"/>
      <c r="O36" s="9"/>
      <c r="P36" s="9"/>
      <c r="Q36" s="9"/>
      <c r="R36" s="9"/>
      <c r="S36" s="9"/>
    </row>
    <row r="37" spans="1:19" s="58" customFormat="1" x14ac:dyDescent="0.2">
      <c r="A37" s="112" t="s">
        <v>113</v>
      </c>
      <c r="B37" s="32">
        <f>SUM(B31:D31)/$B$29</f>
        <v>3.1593069022921715E-2</v>
      </c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9"/>
      <c r="O37" s="9"/>
      <c r="P37" s="9"/>
      <c r="Q37" s="9"/>
      <c r="R37" s="9"/>
      <c r="S37" s="9"/>
    </row>
    <row r="38" spans="1:19" x14ac:dyDescent="0.2">
      <c r="A38" s="26" t="s">
        <v>114</v>
      </c>
      <c r="B38" s="32">
        <f>SUM(B32:D32)/$B$29</f>
        <v>4.0554810389934193E-2</v>
      </c>
      <c r="N38" s="9"/>
      <c r="O38" s="9"/>
      <c r="P38" s="9"/>
      <c r="Q38" s="9"/>
      <c r="R38" s="9"/>
      <c r="S38" s="9"/>
    </row>
    <row r="39" spans="1:19" x14ac:dyDescent="0.2">
      <c r="A39" s="26" t="s">
        <v>115</v>
      </c>
      <c r="B39" s="32">
        <f>SUM(B33:D33)/$B$29</f>
        <v>0.92785212058714406</v>
      </c>
      <c r="N39" s="9"/>
      <c r="O39" s="9"/>
      <c r="P39" s="9"/>
      <c r="Q39" s="9"/>
      <c r="R39" s="9"/>
      <c r="S39" s="9"/>
    </row>
    <row r="40" spans="1:19" x14ac:dyDescent="0.2">
      <c r="N40" s="9"/>
      <c r="O40" s="9"/>
      <c r="P40" s="9"/>
      <c r="Q40" s="9"/>
      <c r="R40" s="9"/>
      <c r="S40" s="9"/>
    </row>
    <row r="41" spans="1:19" x14ac:dyDescent="0.2">
      <c r="N41" s="9"/>
      <c r="O41" s="9"/>
      <c r="P41" s="9"/>
      <c r="Q41" s="9"/>
      <c r="R41" s="9"/>
      <c r="S41" s="9"/>
    </row>
    <row r="42" spans="1:19" x14ac:dyDescent="0.2">
      <c r="N42" s="9"/>
      <c r="O42" s="9"/>
      <c r="P42" s="9"/>
      <c r="Q42" s="9"/>
      <c r="R42" s="9"/>
      <c r="S42" s="9"/>
    </row>
    <row r="43" spans="1:19" x14ac:dyDescent="0.2">
      <c r="N43" s="9"/>
      <c r="O43" s="9"/>
      <c r="P43" s="9"/>
      <c r="Q43" s="9"/>
      <c r="R43" s="9"/>
      <c r="S43" s="9"/>
    </row>
    <row r="44" spans="1:19" x14ac:dyDescent="0.2">
      <c r="N44" s="9"/>
      <c r="O44" s="9"/>
      <c r="P44" s="9"/>
      <c r="Q44" s="9"/>
      <c r="R44" s="9"/>
      <c r="S44" s="9"/>
    </row>
    <row r="45" spans="1:19" x14ac:dyDescent="0.2">
      <c r="N45" s="9"/>
      <c r="O45" s="9"/>
      <c r="P45" s="9"/>
      <c r="Q45" s="9"/>
      <c r="R45" s="9"/>
      <c r="S45" s="9"/>
    </row>
    <row r="46" spans="1:19" x14ac:dyDescent="0.2">
      <c r="N46" s="9"/>
      <c r="O46" s="9"/>
      <c r="P46" s="9"/>
      <c r="Q46" s="9"/>
      <c r="R46" s="9"/>
      <c r="S46" s="9"/>
    </row>
    <row r="53" spans="1:13" x14ac:dyDescent="0.2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 x14ac:dyDescent="0.2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 x14ac:dyDescent="0.2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 x14ac:dyDescent="0.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4" customFormat="1" ht="15.75" x14ac:dyDescent="0.25">
      <c r="A1" s="180" t="s">
        <v>400</v>
      </c>
      <c r="B1" s="404"/>
      <c r="C1" s="404"/>
      <c r="D1" s="404"/>
      <c r="M1" s="129" t="str">
        <f>Titulní!A35</f>
        <v>III. čtvrtletí 2020</v>
      </c>
    </row>
    <row r="2" spans="1:13" ht="6" customHeight="1" x14ac:dyDescent="0.2"/>
    <row r="3" spans="1:13" ht="16.5" customHeight="1" x14ac:dyDescent="0.2">
      <c r="A3" s="460"/>
      <c r="B3" s="456" t="s">
        <v>187</v>
      </c>
      <c r="C3" s="457"/>
      <c r="D3" s="458"/>
      <c r="E3" s="456" t="s">
        <v>194</v>
      </c>
      <c r="F3" s="457"/>
      <c r="G3" s="458"/>
      <c r="H3" s="456" t="s">
        <v>188</v>
      </c>
      <c r="I3" s="457"/>
      <c r="J3" s="458"/>
      <c r="K3" s="456" t="s">
        <v>181</v>
      </c>
      <c r="L3" s="457"/>
      <c r="M3" s="494"/>
    </row>
    <row r="4" spans="1:13" x14ac:dyDescent="0.2">
      <c r="A4" s="461"/>
      <c r="B4" s="134" t="s">
        <v>68</v>
      </c>
      <c r="C4" s="135" t="s">
        <v>69</v>
      </c>
      <c r="D4" s="136" t="s">
        <v>70</v>
      </c>
      <c r="E4" s="134" t="s">
        <v>68</v>
      </c>
      <c r="F4" s="135" t="s">
        <v>69</v>
      </c>
      <c r="G4" s="136" t="s">
        <v>70</v>
      </c>
      <c r="H4" s="134" t="s">
        <v>68</v>
      </c>
      <c r="I4" s="135" t="s">
        <v>69</v>
      </c>
      <c r="J4" s="136" t="s">
        <v>70</v>
      </c>
      <c r="K4" s="134" t="s">
        <v>68</v>
      </c>
      <c r="L4" s="135" t="s">
        <v>69</v>
      </c>
      <c r="M4" s="135" t="s">
        <v>70</v>
      </c>
    </row>
    <row r="5" spans="1:13" ht="12.75" customHeight="1" x14ac:dyDescent="0.2">
      <c r="A5" s="444" t="s">
        <v>224</v>
      </c>
      <c r="B5" s="446">
        <f>SUM(B6:D6)</f>
        <v>351.60846400000008</v>
      </c>
      <c r="C5" s="447"/>
      <c r="D5" s="448"/>
      <c r="E5" s="446">
        <f>SUM(E6:G6)</f>
        <v>245.17233399999998</v>
      </c>
      <c r="F5" s="447"/>
      <c r="G5" s="448"/>
      <c r="H5" s="446">
        <f>SUM(H6:J6)</f>
        <v>989.94487200000003</v>
      </c>
      <c r="I5" s="447"/>
      <c r="J5" s="448"/>
      <c r="K5" s="446">
        <f>SUM(K6:M6)</f>
        <v>1586.72567</v>
      </c>
      <c r="L5" s="447"/>
      <c r="M5" s="447"/>
    </row>
    <row r="6" spans="1:13" x14ac:dyDescent="0.2">
      <c r="A6" s="459"/>
      <c r="B6" s="262">
        <f>SUM(B7:B18)</f>
        <v>114.34493000000003</v>
      </c>
      <c r="C6" s="263">
        <f t="shared" ref="C6:M6" si="0">SUM(C7:C18)</f>
        <v>115.03854300000002</v>
      </c>
      <c r="D6" s="264">
        <f t="shared" si="0"/>
        <v>122.22499100000005</v>
      </c>
      <c r="E6" s="262">
        <f t="shared" si="0"/>
        <v>77.428460999999984</v>
      </c>
      <c r="F6" s="263">
        <f t="shared" si="0"/>
        <v>79.578500999999989</v>
      </c>
      <c r="G6" s="264">
        <f t="shared" si="0"/>
        <v>88.165372000000005</v>
      </c>
      <c r="H6" s="262">
        <f t="shared" si="0"/>
        <v>315.08739200000002</v>
      </c>
      <c r="I6" s="263">
        <f t="shared" si="0"/>
        <v>303.36006099999997</v>
      </c>
      <c r="J6" s="264">
        <f t="shared" si="0"/>
        <v>371.49741899999998</v>
      </c>
      <c r="K6" s="262">
        <f t="shared" si="0"/>
        <v>506.86078299999997</v>
      </c>
      <c r="L6" s="263">
        <f t="shared" si="0"/>
        <v>497.97710500000005</v>
      </c>
      <c r="M6" s="263">
        <f t="shared" si="0"/>
        <v>581.88778200000002</v>
      </c>
    </row>
    <row r="7" spans="1:13" x14ac:dyDescent="0.2">
      <c r="A7" s="185" t="s">
        <v>164</v>
      </c>
      <c r="B7" s="188">
        <v>0.51197500000000007</v>
      </c>
      <c r="C7" s="189">
        <v>0.18906400000000001</v>
      </c>
      <c r="D7" s="190">
        <v>0.435284</v>
      </c>
      <c r="E7" s="188">
        <v>4.2588040000000005</v>
      </c>
      <c r="F7" s="189">
        <v>6.4613959999999997</v>
      </c>
      <c r="G7" s="190">
        <v>7.3678870000000005</v>
      </c>
      <c r="H7" s="188">
        <v>96.726244000000008</v>
      </c>
      <c r="I7" s="189">
        <v>91.820245999999983</v>
      </c>
      <c r="J7" s="190">
        <v>112.84498100000002</v>
      </c>
      <c r="K7" s="297">
        <v>101.49702300000001</v>
      </c>
      <c r="L7" s="269">
        <v>98.470705999999979</v>
      </c>
      <c r="M7" s="269">
        <v>120.64815200000002</v>
      </c>
    </row>
    <row r="8" spans="1:13" x14ac:dyDescent="0.2">
      <c r="A8" s="186" t="s">
        <v>163</v>
      </c>
      <c r="B8" s="188">
        <v>91.86212500000002</v>
      </c>
      <c r="C8" s="191">
        <v>92.400289000000029</v>
      </c>
      <c r="D8" s="192">
        <v>92.379682000000017</v>
      </c>
      <c r="E8" s="188">
        <v>47.335115999999985</v>
      </c>
      <c r="F8" s="191">
        <v>48.238635999999985</v>
      </c>
      <c r="G8" s="192">
        <v>48.212523999999995</v>
      </c>
      <c r="H8" s="188">
        <v>0.44639999999999996</v>
      </c>
      <c r="I8" s="191">
        <v>0.33015</v>
      </c>
      <c r="J8" s="192">
        <v>3.1062589999999997</v>
      </c>
      <c r="K8" s="297">
        <v>139.64364100000003</v>
      </c>
      <c r="L8" s="269">
        <v>140.96907500000003</v>
      </c>
      <c r="M8" s="269">
        <v>143.698465</v>
      </c>
    </row>
    <row r="9" spans="1:13" x14ac:dyDescent="0.2">
      <c r="A9" s="186" t="s">
        <v>162</v>
      </c>
      <c r="B9" s="188">
        <v>0</v>
      </c>
      <c r="C9" s="191">
        <v>0</v>
      </c>
      <c r="D9" s="192">
        <v>0</v>
      </c>
      <c r="E9" s="188">
        <v>3.1396E-2</v>
      </c>
      <c r="F9" s="191">
        <v>0.17118799999999998</v>
      </c>
      <c r="G9" s="192">
        <v>1.0109699999999999</v>
      </c>
      <c r="H9" s="188">
        <v>24.743936999999995</v>
      </c>
      <c r="I9" s="191">
        <v>20.114343000000002</v>
      </c>
      <c r="J9" s="192">
        <v>30.321250999999997</v>
      </c>
      <c r="K9" s="297">
        <v>24.775332999999996</v>
      </c>
      <c r="L9" s="269">
        <v>20.285531000000002</v>
      </c>
      <c r="M9" s="269">
        <v>31.332220999999997</v>
      </c>
    </row>
    <row r="10" spans="1:13" x14ac:dyDescent="0.2">
      <c r="A10" s="186" t="s">
        <v>161</v>
      </c>
      <c r="B10" s="188">
        <v>2.3749999999999999E-3</v>
      </c>
      <c r="C10" s="191">
        <v>5.7369999999999999E-3</v>
      </c>
      <c r="D10" s="192">
        <v>0.39901600000000004</v>
      </c>
      <c r="E10" s="188">
        <v>0.26277200000000001</v>
      </c>
      <c r="F10" s="191">
        <v>3.7338000000000003E-2</v>
      </c>
      <c r="G10" s="192">
        <v>2.1203919999999998</v>
      </c>
      <c r="H10" s="188">
        <v>128.14533800000001</v>
      </c>
      <c r="I10" s="191">
        <v>126.87763100000001</v>
      </c>
      <c r="J10" s="192">
        <v>159.471552</v>
      </c>
      <c r="K10" s="297">
        <v>128.41048500000002</v>
      </c>
      <c r="L10" s="269">
        <v>126.92070600000001</v>
      </c>
      <c r="M10" s="269">
        <v>161.99096</v>
      </c>
    </row>
    <row r="11" spans="1:13" x14ac:dyDescent="0.2">
      <c r="A11" s="186" t="s">
        <v>160</v>
      </c>
      <c r="B11" s="188">
        <v>0</v>
      </c>
      <c r="C11" s="191">
        <v>0</v>
      </c>
      <c r="D11" s="192">
        <v>0</v>
      </c>
      <c r="E11" s="188">
        <v>0</v>
      </c>
      <c r="F11" s="191">
        <v>0</v>
      </c>
      <c r="G11" s="192">
        <v>0</v>
      </c>
      <c r="H11" s="188">
        <v>0</v>
      </c>
      <c r="I11" s="191">
        <v>0</v>
      </c>
      <c r="J11" s="192">
        <v>0</v>
      </c>
      <c r="K11" s="297">
        <v>0</v>
      </c>
      <c r="L11" s="269">
        <v>0</v>
      </c>
      <c r="M11" s="269">
        <v>0</v>
      </c>
    </row>
    <row r="12" spans="1:13" x14ac:dyDescent="0.2">
      <c r="A12" s="186" t="s">
        <v>159</v>
      </c>
      <c r="B12" s="188">
        <v>6.9038000000000002E-2</v>
      </c>
      <c r="C12" s="191">
        <v>0.13344</v>
      </c>
      <c r="D12" s="192">
        <v>8.1198999999999993E-2</v>
      </c>
      <c r="E12" s="188">
        <v>0.75917800000000002</v>
      </c>
      <c r="F12" s="191">
        <v>0.612344</v>
      </c>
      <c r="G12" s="192">
        <v>0.679678</v>
      </c>
      <c r="H12" s="188">
        <v>1.359</v>
      </c>
      <c r="I12" s="191">
        <v>0.77200000000000002</v>
      </c>
      <c r="J12" s="192">
        <v>1.3879999999999999</v>
      </c>
      <c r="K12" s="297">
        <v>2.1872160000000003</v>
      </c>
      <c r="L12" s="269">
        <v>1.517784</v>
      </c>
      <c r="M12" s="269">
        <v>2.1488769999999997</v>
      </c>
    </row>
    <row r="13" spans="1:13" x14ac:dyDescent="0.2">
      <c r="A13" s="186" t="s">
        <v>158</v>
      </c>
      <c r="B13" s="188">
        <v>0</v>
      </c>
      <c r="C13" s="191">
        <v>0</v>
      </c>
      <c r="D13" s="192">
        <v>0</v>
      </c>
      <c r="E13" s="188">
        <v>0.84099999999999997</v>
      </c>
      <c r="F13" s="191">
        <v>0</v>
      </c>
      <c r="G13" s="192">
        <v>0.28799999999999998</v>
      </c>
      <c r="H13" s="188">
        <v>1.9591000000000001E-2</v>
      </c>
      <c r="I13" s="191">
        <v>2.3605000000000001E-2</v>
      </c>
      <c r="J13" s="192">
        <v>4.265E-2</v>
      </c>
      <c r="K13" s="297">
        <v>0.86059099999999999</v>
      </c>
      <c r="L13" s="269">
        <v>2.3605000000000001E-2</v>
      </c>
      <c r="M13" s="269">
        <v>0.33065</v>
      </c>
    </row>
    <row r="14" spans="1:13" x14ac:dyDescent="0.2">
      <c r="A14" s="186" t="s">
        <v>157</v>
      </c>
      <c r="B14" s="188">
        <v>0.21282500000000001</v>
      </c>
      <c r="C14" s="191">
        <v>1.503E-2</v>
      </c>
      <c r="D14" s="192">
        <v>1.908E-2</v>
      </c>
      <c r="E14" s="188">
        <v>1.6148</v>
      </c>
      <c r="F14" s="191">
        <v>1.5635999999999999</v>
      </c>
      <c r="G14" s="192">
        <v>1.518</v>
      </c>
      <c r="H14" s="188">
        <v>11.106995999999999</v>
      </c>
      <c r="I14" s="191">
        <v>8.5013880000000004</v>
      </c>
      <c r="J14" s="192">
        <v>5.5705680000000006</v>
      </c>
      <c r="K14" s="297">
        <v>12.934620999999998</v>
      </c>
      <c r="L14" s="269">
        <v>10.080018000000001</v>
      </c>
      <c r="M14" s="269">
        <v>7.1076480000000011</v>
      </c>
    </row>
    <row r="15" spans="1:13" x14ac:dyDescent="0.2">
      <c r="A15" s="186" t="s">
        <v>156</v>
      </c>
      <c r="B15" s="188">
        <v>0.11382200000000001</v>
      </c>
      <c r="C15" s="191">
        <v>9.822199999999999E-2</v>
      </c>
      <c r="D15" s="192">
        <v>0.129133</v>
      </c>
      <c r="E15" s="188">
        <v>1.9239659999999998</v>
      </c>
      <c r="F15" s="191">
        <v>1.8788970000000003</v>
      </c>
      <c r="G15" s="192">
        <v>2.3148330000000006</v>
      </c>
      <c r="H15" s="188">
        <v>16.388884000000001</v>
      </c>
      <c r="I15" s="191">
        <v>18.011507999999999</v>
      </c>
      <c r="J15" s="192">
        <v>18.441822999999999</v>
      </c>
      <c r="K15" s="297">
        <v>18.426672</v>
      </c>
      <c r="L15" s="269">
        <v>19.988627000000001</v>
      </c>
      <c r="M15" s="269">
        <v>20.885788999999999</v>
      </c>
    </row>
    <row r="16" spans="1:13" x14ac:dyDescent="0.2">
      <c r="A16" s="186" t="s">
        <v>14</v>
      </c>
      <c r="B16" s="188">
        <v>0</v>
      </c>
      <c r="C16" s="191">
        <v>0</v>
      </c>
      <c r="D16" s="192">
        <v>0</v>
      </c>
      <c r="E16" s="188">
        <v>0</v>
      </c>
      <c r="F16" s="191">
        <v>0</v>
      </c>
      <c r="G16" s="192">
        <v>0</v>
      </c>
      <c r="H16" s="188">
        <v>0</v>
      </c>
      <c r="I16" s="191">
        <v>0</v>
      </c>
      <c r="J16" s="192">
        <v>0</v>
      </c>
      <c r="K16" s="297">
        <v>0</v>
      </c>
      <c r="L16" s="269">
        <v>0</v>
      </c>
      <c r="M16" s="269">
        <v>0</v>
      </c>
    </row>
    <row r="17" spans="1:13" x14ac:dyDescent="0.2">
      <c r="A17" s="186" t="s">
        <v>155</v>
      </c>
      <c r="B17" s="188">
        <v>0.35441599999999995</v>
      </c>
      <c r="C17" s="191">
        <v>0.34482200000000007</v>
      </c>
      <c r="D17" s="192">
        <v>0.36670999999999992</v>
      </c>
      <c r="E17" s="188">
        <v>8.6569999999999998E-3</v>
      </c>
      <c r="F17" s="191">
        <v>8.515E-3</v>
      </c>
      <c r="G17" s="192">
        <v>8.3390000000000009E-3</v>
      </c>
      <c r="H17" s="188">
        <v>0.19277</v>
      </c>
      <c r="I17" s="191">
        <v>1.8039000000000003E-2</v>
      </c>
      <c r="J17" s="192">
        <v>5.1845000000000002E-2</v>
      </c>
      <c r="K17" s="297">
        <v>0.55584299999999998</v>
      </c>
      <c r="L17" s="269">
        <v>0.37137600000000009</v>
      </c>
      <c r="M17" s="269">
        <v>0.42689399999999988</v>
      </c>
    </row>
    <row r="18" spans="1:13" x14ac:dyDescent="0.2">
      <c r="A18" s="187" t="s">
        <v>154</v>
      </c>
      <c r="B18" s="188">
        <v>21.218354000000005</v>
      </c>
      <c r="C18" s="189">
        <v>21.851938999999998</v>
      </c>
      <c r="D18" s="190">
        <v>28.414887000000029</v>
      </c>
      <c r="E18" s="188">
        <v>20.392771999999997</v>
      </c>
      <c r="F18" s="189">
        <v>20.606587000000005</v>
      </c>
      <c r="G18" s="190">
        <v>24.644749000000001</v>
      </c>
      <c r="H18" s="188">
        <v>35.958232000000002</v>
      </c>
      <c r="I18" s="189">
        <v>36.891151000000008</v>
      </c>
      <c r="J18" s="190">
        <v>40.258489999999981</v>
      </c>
      <c r="K18" s="297">
        <v>77.569357999999994</v>
      </c>
      <c r="L18" s="269">
        <v>79.349677000000014</v>
      </c>
      <c r="M18" s="269">
        <v>93.318126000000007</v>
      </c>
    </row>
    <row r="19" spans="1:13" s="64" customFormat="1" ht="13.5" customHeight="1" x14ac:dyDescent="0.25">
      <c r="A19" s="298" t="s">
        <v>249</v>
      </c>
      <c r="B19" s="297">
        <v>434.3239999999999</v>
      </c>
      <c r="C19" s="269">
        <v>437.1049999999999</v>
      </c>
      <c r="D19" s="299">
        <v>436.55799999999988</v>
      </c>
      <c r="E19" s="297">
        <v>391.70099999999996</v>
      </c>
      <c r="F19" s="269">
        <v>391.70099999999996</v>
      </c>
      <c r="G19" s="299">
        <v>392.87599999999992</v>
      </c>
      <c r="H19" s="297">
        <v>9641.0700000000052</v>
      </c>
      <c r="I19" s="269">
        <v>9663.9550000000054</v>
      </c>
      <c r="J19" s="299">
        <v>9589.6400000000049</v>
      </c>
      <c r="K19" s="297">
        <v>10467.095000000005</v>
      </c>
      <c r="L19" s="269">
        <v>10492.761000000006</v>
      </c>
      <c r="M19" s="269">
        <v>10419.074000000004</v>
      </c>
    </row>
    <row r="20" spans="1:13" s="64" customFormat="1" ht="13.5" customHeight="1" x14ac:dyDescent="0.25">
      <c r="A20" s="298" t="s">
        <v>250</v>
      </c>
      <c r="B20" s="297">
        <v>922.29900000000191</v>
      </c>
      <c r="C20" s="269">
        <v>921.3230000000018</v>
      </c>
      <c r="D20" s="299">
        <v>900.03800000000194</v>
      </c>
      <c r="E20" s="297">
        <v>1232.0049999999987</v>
      </c>
      <c r="F20" s="269">
        <v>1230.3279999999988</v>
      </c>
      <c r="G20" s="299">
        <v>1359.5449999999973</v>
      </c>
      <c r="H20" s="297">
        <v>18475.787999999997</v>
      </c>
      <c r="I20" s="269">
        <v>18572.047999999992</v>
      </c>
      <c r="J20" s="299">
        <v>18416.453999999994</v>
      </c>
      <c r="K20" s="297">
        <v>20630.091999999997</v>
      </c>
      <c r="L20" s="269">
        <v>20723.698999999993</v>
      </c>
      <c r="M20" s="269">
        <v>20676.036999999993</v>
      </c>
    </row>
    <row r="21" spans="1:13" x14ac:dyDescent="0.2">
      <c r="M21" s="14" t="s">
        <v>111</v>
      </c>
    </row>
    <row r="25" spans="1:13" ht="13.5" x14ac:dyDescent="0.25">
      <c r="I25" s="9" t="s">
        <v>272</v>
      </c>
      <c r="J25" s="9" t="s">
        <v>273</v>
      </c>
      <c r="K25" s="9" t="s">
        <v>274</v>
      </c>
    </row>
    <row r="26" spans="1:13" x14ac:dyDescent="0.2">
      <c r="H26" s="9" t="s">
        <v>164</v>
      </c>
      <c r="I26" s="43">
        <f>SUM(B7:D7)</f>
        <v>1.136323</v>
      </c>
      <c r="J26" s="43">
        <f t="shared" ref="J26:J37" si="1">SUM(E7:G7)</f>
        <v>18.088087000000002</v>
      </c>
      <c r="K26" s="43">
        <f t="shared" ref="K26:K37" si="2">SUM(H7:J7)</f>
        <v>301.39147100000002</v>
      </c>
      <c r="L26" s="43"/>
    </row>
    <row r="27" spans="1:13" x14ac:dyDescent="0.2">
      <c r="H27" s="9" t="s">
        <v>163</v>
      </c>
      <c r="I27" s="43">
        <f t="shared" ref="I27:I37" si="3">SUM(B8:D8)</f>
        <v>276.64209600000004</v>
      </c>
      <c r="J27" s="43">
        <f t="shared" si="1"/>
        <v>143.78627599999996</v>
      </c>
      <c r="K27" s="43">
        <f t="shared" si="2"/>
        <v>3.8828089999999995</v>
      </c>
      <c r="L27" s="43"/>
    </row>
    <row r="28" spans="1:13" x14ac:dyDescent="0.2">
      <c r="H28" s="9" t="s">
        <v>162</v>
      </c>
      <c r="I28" s="43">
        <f t="shared" si="3"/>
        <v>0</v>
      </c>
      <c r="J28" s="43">
        <f t="shared" si="1"/>
        <v>1.2135539999999998</v>
      </c>
      <c r="K28" s="43">
        <f t="shared" si="2"/>
        <v>75.179530999999997</v>
      </c>
      <c r="L28" s="43"/>
    </row>
    <row r="29" spans="1:13" x14ac:dyDescent="0.2">
      <c r="H29" s="9" t="s">
        <v>161</v>
      </c>
      <c r="I29" s="43">
        <f t="shared" si="3"/>
        <v>0.40712800000000005</v>
      </c>
      <c r="J29" s="43">
        <f t="shared" si="1"/>
        <v>2.4205019999999999</v>
      </c>
      <c r="K29" s="43">
        <f t="shared" si="2"/>
        <v>414.49452100000002</v>
      </c>
      <c r="L29" s="43"/>
    </row>
    <row r="30" spans="1:13" x14ac:dyDescent="0.2">
      <c r="H30" s="9" t="s">
        <v>160</v>
      </c>
      <c r="I30" s="43">
        <f t="shared" si="3"/>
        <v>0</v>
      </c>
      <c r="J30" s="43">
        <f t="shared" si="1"/>
        <v>0</v>
      </c>
      <c r="K30" s="43">
        <f t="shared" si="2"/>
        <v>0</v>
      </c>
      <c r="L30" s="43"/>
    </row>
    <row r="31" spans="1:13" x14ac:dyDescent="0.2">
      <c r="H31" s="9" t="s">
        <v>159</v>
      </c>
      <c r="I31" s="43">
        <f t="shared" si="3"/>
        <v>0.28367699999999996</v>
      </c>
      <c r="J31" s="43">
        <f t="shared" si="1"/>
        <v>2.0512000000000001</v>
      </c>
      <c r="K31" s="43">
        <f t="shared" si="2"/>
        <v>3.5190000000000001</v>
      </c>
      <c r="L31" s="43"/>
    </row>
    <row r="32" spans="1:13" x14ac:dyDescent="0.2">
      <c r="H32" s="9" t="s">
        <v>158</v>
      </c>
      <c r="I32" s="43">
        <f t="shared" si="3"/>
        <v>0</v>
      </c>
      <c r="J32" s="43">
        <f t="shared" si="1"/>
        <v>1.129</v>
      </c>
      <c r="K32" s="43">
        <f t="shared" si="2"/>
        <v>8.5846000000000006E-2</v>
      </c>
      <c r="L32" s="43"/>
    </row>
    <row r="33" spans="8:12" x14ac:dyDescent="0.2">
      <c r="H33" s="9" t="s">
        <v>157</v>
      </c>
      <c r="I33" s="43">
        <f t="shared" si="3"/>
        <v>0.24693500000000002</v>
      </c>
      <c r="J33" s="43">
        <f t="shared" si="1"/>
        <v>4.6963999999999997</v>
      </c>
      <c r="K33" s="43">
        <f t="shared" si="2"/>
        <v>25.178952000000002</v>
      </c>
      <c r="L33" s="43"/>
    </row>
    <row r="34" spans="8:12" x14ac:dyDescent="0.2">
      <c r="H34" s="9" t="s">
        <v>156</v>
      </c>
      <c r="I34" s="43">
        <f t="shared" si="3"/>
        <v>0.34117700000000001</v>
      </c>
      <c r="J34" s="43">
        <f t="shared" si="1"/>
        <v>6.1176960000000005</v>
      </c>
      <c r="K34" s="43">
        <f t="shared" si="2"/>
        <v>52.842214999999996</v>
      </c>
      <c r="L34" s="43"/>
    </row>
    <row r="35" spans="8:12" x14ac:dyDescent="0.2">
      <c r="H35" s="9" t="s">
        <v>14</v>
      </c>
      <c r="I35" s="43">
        <f t="shared" si="3"/>
        <v>0</v>
      </c>
      <c r="J35" s="43">
        <f t="shared" si="1"/>
        <v>0</v>
      </c>
      <c r="K35" s="43">
        <f t="shared" si="2"/>
        <v>0</v>
      </c>
      <c r="L35" s="43"/>
    </row>
    <row r="36" spans="8:12" x14ac:dyDescent="0.2">
      <c r="H36" s="9" t="s">
        <v>155</v>
      </c>
      <c r="I36" s="43">
        <f t="shared" si="3"/>
        <v>1.0659479999999999</v>
      </c>
      <c r="J36" s="43">
        <f t="shared" si="1"/>
        <v>2.5510999999999999E-2</v>
      </c>
      <c r="K36" s="43">
        <f t="shared" si="2"/>
        <v>0.262654</v>
      </c>
      <c r="L36" s="43"/>
    </row>
    <row r="37" spans="8:12" x14ac:dyDescent="0.2">
      <c r="H37" s="9" t="s">
        <v>154</v>
      </c>
      <c r="I37" s="43">
        <f t="shared" si="3"/>
        <v>71.485180000000042</v>
      </c>
      <c r="J37" s="43">
        <f t="shared" si="1"/>
        <v>65.644108000000003</v>
      </c>
      <c r="K37" s="43">
        <f t="shared" si="2"/>
        <v>113.107873</v>
      </c>
      <c r="L37" s="43"/>
    </row>
  </sheetData>
  <mergeCells count="10">
    <mergeCell ref="H3:J3"/>
    <mergeCell ref="K3:M3"/>
    <mergeCell ref="A5:A6"/>
    <mergeCell ref="B5:D5"/>
    <mergeCell ref="B3:D3"/>
    <mergeCell ref="E3:G3"/>
    <mergeCell ref="E5:G5"/>
    <mergeCell ref="H5:J5"/>
    <mergeCell ref="K5:M5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 x14ac:dyDescent="0.2"/>
  <cols>
    <col min="1" max="1" width="22.28515625" style="11" customWidth="1"/>
    <col min="2" max="13" width="10.140625" style="11" customWidth="1"/>
    <col min="14" max="14" width="11.7109375" style="11" customWidth="1"/>
    <col min="15" max="16384" width="9.140625" style="11"/>
  </cols>
  <sheetData>
    <row r="1" spans="1:13" s="58" customFormat="1" ht="18.75" x14ac:dyDescent="0.3">
      <c r="A1" s="50" t="s">
        <v>330</v>
      </c>
      <c r="M1" s="129" t="str">
        <f>Titulní!A35</f>
        <v>III. čtvrtletí 2020</v>
      </c>
    </row>
    <row r="2" spans="1:13" ht="6" customHeight="1" x14ac:dyDescent="0.2"/>
    <row r="3" spans="1:13" x14ac:dyDescent="0.2">
      <c r="A3" s="460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4"/>
    </row>
    <row r="4" spans="1:13" x14ac:dyDescent="0.2">
      <c r="A4" s="461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</row>
    <row r="5" spans="1:13" x14ac:dyDescent="0.2">
      <c r="A5" s="444" t="s">
        <v>10</v>
      </c>
      <c r="B5" s="446">
        <f>D6</f>
        <v>21781.998850000102</v>
      </c>
      <c r="C5" s="447"/>
      <c r="D5" s="448"/>
      <c r="E5" s="446">
        <f>G6</f>
        <v>21784.983770000094</v>
      </c>
      <c r="F5" s="447"/>
      <c r="G5" s="448"/>
      <c r="H5" s="446">
        <f>J6</f>
        <v>21322.505620000087</v>
      </c>
      <c r="I5" s="447"/>
      <c r="J5" s="448"/>
      <c r="K5" s="449">
        <f>M6</f>
        <v>0</v>
      </c>
      <c r="L5" s="450"/>
      <c r="M5" s="450"/>
    </row>
    <row r="6" spans="1:13" x14ac:dyDescent="0.2">
      <c r="A6" s="459"/>
      <c r="B6" s="258">
        <f>SUM(B7:B14)</f>
        <v>21777.672160000104</v>
      </c>
      <c r="C6" s="259">
        <f t="shared" ref="C6:M6" si="0">SUM(C7:C14)</f>
        <v>21785.554670000107</v>
      </c>
      <c r="D6" s="260">
        <f t="shared" si="0"/>
        <v>21781.998850000102</v>
      </c>
      <c r="E6" s="258">
        <f t="shared" si="0"/>
        <v>21783.318650000099</v>
      </c>
      <c r="F6" s="259">
        <f t="shared" si="0"/>
        <v>21783.881160000095</v>
      </c>
      <c r="G6" s="260">
        <f t="shared" si="0"/>
        <v>21784.983770000094</v>
      </c>
      <c r="H6" s="258">
        <f t="shared" si="0"/>
        <v>21305.939190000092</v>
      </c>
      <c r="I6" s="259">
        <f t="shared" si="0"/>
        <v>21326.915830000093</v>
      </c>
      <c r="J6" s="260">
        <f t="shared" si="0"/>
        <v>21322.505620000087</v>
      </c>
      <c r="K6" s="283">
        <f t="shared" si="0"/>
        <v>0</v>
      </c>
      <c r="L6" s="284">
        <f t="shared" si="0"/>
        <v>0</v>
      </c>
      <c r="M6" s="284">
        <f t="shared" si="0"/>
        <v>0</v>
      </c>
    </row>
    <row r="7" spans="1:13" x14ac:dyDescent="0.2">
      <c r="A7" s="156" t="s">
        <v>0</v>
      </c>
      <c r="B7" s="181">
        <v>4290</v>
      </c>
      <c r="C7" s="197">
        <v>4290</v>
      </c>
      <c r="D7" s="200">
        <v>4290</v>
      </c>
      <c r="E7" s="181">
        <v>4290</v>
      </c>
      <c r="F7" s="197">
        <v>4290</v>
      </c>
      <c r="G7" s="200">
        <v>4290</v>
      </c>
      <c r="H7" s="181">
        <v>4290</v>
      </c>
      <c r="I7" s="197">
        <v>4290</v>
      </c>
      <c r="J7" s="200">
        <v>4290</v>
      </c>
      <c r="K7" s="300">
        <v>0</v>
      </c>
      <c r="L7" s="301">
        <v>0</v>
      </c>
      <c r="M7" s="301">
        <v>0</v>
      </c>
    </row>
    <row r="8" spans="1:13" x14ac:dyDescent="0.2">
      <c r="A8" s="156" t="s">
        <v>15</v>
      </c>
      <c r="B8" s="157">
        <v>10512.787999999999</v>
      </c>
      <c r="C8" s="158">
        <v>10512.787999999999</v>
      </c>
      <c r="D8" s="159">
        <v>10511.737999999999</v>
      </c>
      <c r="E8" s="157">
        <v>10511.348</v>
      </c>
      <c r="F8" s="158">
        <v>10510.647999999999</v>
      </c>
      <c r="G8" s="159">
        <v>10510.647999999999</v>
      </c>
      <c r="H8" s="157">
        <v>10036.098</v>
      </c>
      <c r="I8" s="158">
        <v>10059.038000000002</v>
      </c>
      <c r="J8" s="159">
        <v>10062.398000000001</v>
      </c>
      <c r="K8" s="303">
        <v>0</v>
      </c>
      <c r="L8" s="304">
        <v>0</v>
      </c>
      <c r="M8" s="306">
        <v>0</v>
      </c>
    </row>
    <row r="9" spans="1:13" x14ac:dyDescent="0.2">
      <c r="A9" s="156" t="s">
        <v>16</v>
      </c>
      <c r="B9" s="157">
        <v>1363.5</v>
      </c>
      <c r="C9" s="158">
        <v>1363.5</v>
      </c>
      <c r="D9" s="159">
        <v>1363.5</v>
      </c>
      <c r="E9" s="157">
        <v>1363.5</v>
      </c>
      <c r="F9" s="158">
        <v>1363.5</v>
      </c>
      <c r="G9" s="159">
        <v>1363.5</v>
      </c>
      <c r="H9" s="157">
        <v>1363.5</v>
      </c>
      <c r="I9" s="158">
        <v>1363.5</v>
      </c>
      <c r="J9" s="159">
        <v>1363.5</v>
      </c>
      <c r="K9" s="303">
        <v>0</v>
      </c>
      <c r="L9" s="304">
        <v>0</v>
      </c>
      <c r="M9" s="306">
        <v>0</v>
      </c>
    </row>
    <row r="10" spans="1:13" x14ac:dyDescent="0.2">
      <c r="A10" s="156" t="s">
        <v>17</v>
      </c>
      <c r="B10" s="157">
        <v>939.13099999999861</v>
      </c>
      <c r="C10" s="158">
        <v>946.71799999999871</v>
      </c>
      <c r="D10" s="159">
        <v>946.21799999999871</v>
      </c>
      <c r="E10" s="157">
        <v>947.33499999999867</v>
      </c>
      <c r="F10" s="158">
        <v>948.47699999999872</v>
      </c>
      <c r="G10" s="159">
        <v>950.25499999999874</v>
      </c>
      <c r="H10" s="157">
        <v>950.52199999999891</v>
      </c>
      <c r="I10" s="158">
        <v>953.98899999999912</v>
      </c>
      <c r="J10" s="159">
        <v>953.9519999999992</v>
      </c>
      <c r="K10" s="303">
        <v>0</v>
      </c>
      <c r="L10" s="304">
        <v>0</v>
      </c>
      <c r="M10" s="306">
        <v>0</v>
      </c>
    </row>
    <row r="11" spans="1:13" x14ac:dyDescent="0.2">
      <c r="A11" s="156" t="s">
        <v>3</v>
      </c>
      <c r="B11" s="157">
        <v>1094.4778899999974</v>
      </c>
      <c r="C11" s="158">
        <v>1094.4448899999975</v>
      </c>
      <c r="D11" s="159">
        <v>1094.4138899999975</v>
      </c>
      <c r="E11" s="157">
        <v>1093.9833899999976</v>
      </c>
      <c r="F11" s="158">
        <v>1094.0818899999974</v>
      </c>
      <c r="G11" s="159">
        <v>1093.8143899999973</v>
      </c>
      <c r="H11" s="157">
        <v>1092.3073899999977</v>
      </c>
      <c r="I11" s="158">
        <v>1091.2763899999977</v>
      </c>
      <c r="J11" s="159">
        <v>1090.0818899999977</v>
      </c>
      <c r="K11" s="303">
        <v>0</v>
      </c>
      <c r="L11" s="304">
        <v>0</v>
      </c>
      <c r="M11" s="306">
        <v>0</v>
      </c>
    </row>
    <row r="12" spans="1:13" x14ac:dyDescent="0.2">
      <c r="A12" s="156" t="s">
        <v>18</v>
      </c>
      <c r="B12" s="157">
        <v>1171.5</v>
      </c>
      <c r="C12" s="158">
        <v>1171.5</v>
      </c>
      <c r="D12" s="159">
        <v>1171.5</v>
      </c>
      <c r="E12" s="157">
        <v>1171.5</v>
      </c>
      <c r="F12" s="158">
        <v>1171.5</v>
      </c>
      <c r="G12" s="159">
        <v>1171.5</v>
      </c>
      <c r="H12" s="157">
        <v>1171.5</v>
      </c>
      <c r="I12" s="158">
        <v>1171.5</v>
      </c>
      <c r="J12" s="159">
        <v>1171.5</v>
      </c>
      <c r="K12" s="303">
        <v>0</v>
      </c>
      <c r="L12" s="304">
        <v>0</v>
      </c>
      <c r="M12" s="306">
        <v>0</v>
      </c>
    </row>
    <row r="13" spans="1:13" x14ac:dyDescent="0.2">
      <c r="A13" s="156" t="s">
        <v>1</v>
      </c>
      <c r="B13" s="157">
        <v>339.42440000000011</v>
      </c>
      <c r="C13" s="158">
        <v>339.4294000000001</v>
      </c>
      <c r="D13" s="159">
        <v>339.4294000000001</v>
      </c>
      <c r="E13" s="157">
        <v>339.4294000000001</v>
      </c>
      <c r="F13" s="158">
        <v>339.4294000000001</v>
      </c>
      <c r="G13" s="159">
        <v>339.4294000000001</v>
      </c>
      <c r="H13" s="157">
        <v>339.41940000000011</v>
      </c>
      <c r="I13" s="158">
        <v>339.41940000000011</v>
      </c>
      <c r="J13" s="159">
        <v>339.41440000000011</v>
      </c>
      <c r="K13" s="303">
        <v>0</v>
      </c>
      <c r="L13" s="304">
        <v>0</v>
      </c>
      <c r="M13" s="306">
        <v>0</v>
      </c>
    </row>
    <row r="14" spans="1:13" x14ac:dyDescent="0.2">
      <c r="A14" s="156" t="s">
        <v>2</v>
      </c>
      <c r="B14" s="160">
        <v>2066.8508700001071</v>
      </c>
      <c r="C14" s="161">
        <v>2067.1743800001077</v>
      </c>
      <c r="D14" s="162">
        <v>2065.1995600001069</v>
      </c>
      <c r="E14" s="160">
        <v>2066.2228600001026</v>
      </c>
      <c r="F14" s="161">
        <v>2066.2448700001009</v>
      </c>
      <c r="G14" s="162">
        <v>2065.8369800001001</v>
      </c>
      <c r="H14" s="160">
        <v>2062.5924000000959</v>
      </c>
      <c r="I14" s="161">
        <v>2058.1930400000915</v>
      </c>
      <c r="J14" s="162">
        <v>2051.6593300000886</v>
      </c>
      <c r="K14" s="307">
        <v>0</v>
      </c>
      <c r="L14" s="308">
        <v>0</v>
      </c>
      <c r="M14" s="308">
        <v>0</v>
      </c>
    </row>
    <row r="15" spans="1:13" x14ac:dyDescent="0.2">
      <c r="M15" s="14" t="s">
        <v>104</v>
      </c>
    </row>
    <row r="16" spans="1:13" ht="3.75" customHeight="1" x14ac:dyDescent="0.2"/>
    <row r="17" spans="1:10" x14ac:dyDescent="0.2">
      <c r="A17" s="135"/>
      <c r="B17" s="193" t="s">
        <v>7</v>
      </c>
      <c r="C17" s="193" t="s">
        <v>20</v>
      </c>
      <c r="D17" s="193" t="s">
        <v>21</v>
      </c>
      <c r="E17" s="193" t="s">
        <v>22</v>
      </c>
      <c r="F17" s="193" t="s">
        <v>43</v>
      </c>
      <c r="G17" s="193" t="s">
        <v>44</v>
      </c>
      <c r="H17" s="193" t="s">
        <v>45</v>
      </c>
      <c r="I17" s="193" t="s">
        <v>46</v>
      </c>
      <c r="J17" s="193" t="s">
        <v>54</v>
      </c>
    </row>
    <row r="18" spans="1:10" x14ac:dyDescent="0.2">
      <c r="A18" s="194" t="s">
        <v>10</v>
      </c>
      <c r="B18" s="195">
        <f>SUM(B19:B32)</f>
        <v>4290</v>
      </c>
      <c r="C18" s="195">
        <f t="shared" ref="C18:I18" si="1">SUM(C19:C32)</f>
        <v>10062.398000000001</v>
      </c>
      <c r="D18" s="177">
        <f t="shared" si="1"/>
        <v>1363.5</v>
      </c>
      <c r="E18" s="177">
        <f t="shared" si="1"/>
        <v>953.95200000000011</v>
      </c>
      <c r="F18" s="177">
        <f t="shared" si="1"/>
        <v>1090.0818899999999</v>
      </c>
      <c r="G18" s="177">
        <f t="shared" si="1"/>
        <v>1171.5</v>
      </c>
      <c r="H18" s="177">
        <f t="shared" si="1"/>
        <v>339.4144</v>
      </c>
      <c r="I18" s="177">
        <f t="shared" si="1"/>
        <v>2051.6593299999972</v>
      </c>
      <c r="J18" s="177">
        <f t="shared" ref="J18:J32" si="2">SUM(B18:I18)</f>
        <v>21322.505620000004</v>
      </c>
    </row>
    <row r="19" spans="1:10" x14ac:dyDescent="0.2">
      <c r="A19" s="196" t="s">
        <v>256</v>
      </c>
      <c r="B19" s="197">
        <v>0</v>
      </c>
      <c r="C19" s="197">
        <v>147.94</v>
      </c>
      <c r="D19" s="197">
        <v>0</v>
      </c>
      <c r="E19" s="197">
        <v>19.133999999999997</v>
      </c>
      <c r="F19" s="197">
        <v>11.205999999999998</v>
      </c>
      <c r="G19" s="197">
        <v>0</v>
      </c>
      <c r="H19" s="197">
        <v>0</v>
      </c>
      <c r="I19" s="197">
        <v>21.137000000000032</v>
      </c>
      <c r="J19" s="161">
        <f t="shared" si="2"/>
        <v>199.417</v>
      </c>
    </row>
    <row r="20" spans="1:10" x14ac:dyDescent="0.2">
      <c r="A20" s="198" t="s">
        <v>258</v>
      </c>
      <c r="B20" s="199">
        <v>2250</v>
      </c>
      <c r="C20" s="199">
        <v>222.99500000000003</v>
      </c>
      <c r="D20" s="199">
        <v>0</v>
      </c>
      <c r="E20" s="199">
        <v>49.970999999999989</v>
      </c>
      <c r="F20" s="199">
        <v>156.6934500000001</v>
      </c>
      <c r="G20" s="199">
        <v>0</v>
      </c>
      <c r="H20" s="199">
        <v>0</v>
      </c>
      <c r="I20" s="199">
        <v>242.71330000000023</v>
      </c>
      <c r="J20" s="179">
        <f t="shared" si="2"/>
        <v>2922.3727500000005</v>
      </c>
    </row>
    <row r="21" spans="1:10" x14ac:dyDescent="0.2">
      <c r="A21" s="198" t="s">
        <v>259</v>
      </c>
      <c r="B21" s="199">
        <v>0</v>
      </c>
      <c r="C21" s="199">
        <v>226.29999999999998</v>
      </c>
      <c r="D21" s="199">
        <v>118.5</v>
      </c>
      <c r="E21" s="199">
        <v>76.457999999999998</v>
      </c>
      <c r="F21" s="199">
        <v>33.938199999999995</v>
      </c>
      <c r="G21" s="199">
        <v>0</v>
      </c>
      <c r="H21" s="199">
        <v>8.4101999999999997</v>
      </c>
      <c r="I21" s="199">
        <v>447.05294999999956</v>
      </c>
      <c r="J21" s="179">
        <f t="shared" si="2"/>
        <v>910.65934999999945</v>
      </c>
    </row>
    <row r="22" spans="1:10" x14ac:dyDescent="0.2">
      <c r="A22" s="198" t="s">
        <v>260</v>
      </c>
      <c r="B22" s="199">
        <v>0</v>
      </c>
      <c r="C22" s="199">
        <v>539.9559999999999</v>
      </c>
      <c r="D22" s="199">
        <v>400</v>
      </c>
      <c r="E22" s="199">
        <v>20.701999999999998</v>
      </c>
      <c r="F22" s="199">
        <v>7.4434999999999985</v>
      </c>
      <c r="G22" s="199">
        <v>0</v>
      </c>
      <c r="H22" s="199">
        <v>67.91</v>
      </c>
      <c r="I22" s="199">
        <v>12.617099999999988</v>
      </c>
      <c r="J22" s="179">
        <f t="shared" si="2"/>
        <v>1048.6285999999998</v>
      </c>
    </row>
    <row r="23" spans="1:10" x14ac:dyDescent="0.2">
      <c r="A23" s="198" t="s">
        <v>257</v>
      </c>
      <c r="B23" s="199">
        <v>2040</v>
      </c>
      <c r="C23" s="199">
        <v>15.260000000000002</v>
      </c>
      <c r="D23" s="199">
        <v>0</v>
      </c>
      <c r="E23" s="199">
        <v>81.714000000000027</v>
      </c>
      <c r="F23" s="199">
        <v>16.372599999999988</v>
      </c>
      <c r="G23" s="199">
        <v>475</v>
      </c>
      <c r="H23" s="199">
        <v>10.91</v>
      </c>
      <c r="I23" s="199">
        <v>90.566119999999884</v>
      </c>
      <c r="J23" s="179">
        <f t="shared" si="2"/>
        <v>2729.8227200000001</v>
      </c>
    </row>
    <row r="24" spans="1:10" x14ac:dyDescent="0.2">
      <c r="A24" s="198" t="s">
        <v>261</v>
      </c>
      <c r="B24" s="199">
        <v>0</v>
      </c>
      <c r="C24" s="199">
        <v>182.59900000000002</v>
      </c>
      <c r="D24" s="199">
        <v>0</v>
      </c>
      <c r="E24" s="199">
        <v>58.02200000000002</v>
      </c>
      <c r="F24" s="199">
        <v>30.011899999999969</v>
      </c>
      <c r="G24" s="199">
        <v>0</v>
      </c>
      <c r="H24" s="199">
        <v>10.204499999999999</v>
      </c>
      <c r="I24" s="199">
        <v>91.841279999999671</v>
      </c>
      <c r="J24" s="179">
        <f t="shared" si="2"/>
        <v>372.67867999999964</v>
      </c>
    </row>
    <row r="25" spans="1:10" x14ac:dyDescent="0.2">
      <c r="A25" s="198" t="s">
        <v>262</v>
      </c>
      <c r="B25" s="199">
        <v>0</v>
      </c>
      <c r="C25" s="199">
        <v>4.835</v>
      </c>
      <c r="D25" s="199">
        <v>0</v>
      </c>
      <c r="E25" s="199">
        <v>37.521000000000008</v>
      </c>
      <c r="F25" s="199">
        <v>25.866799999999976</v>
      </c>
      <c r="G25" s="199">
        <v>0</v>
      </c>
      <c r="H25" s="199">
        <v>50.098699999999994</v>
      </c>
      <c r="I25" s="199">
        <v>110.27262999999988</v>
      </c>
      <c r="J25" s="179">
        <f t="shared" si="2"/>
        <v>228.59412999999984</v>
      </c>
    </row>
    <row r="26" spans="1:10" x14ac:dyDescent="0.2">
      <c r="A26" s="198" t="s">
        <v>263</v>
      </c>
      <c r="B26" s="199">
        <v>0</v>
      </c>
      <c r="C26" s="199">
        <v>1282.5810000000004</v>
      </c>
      <c r="D26" s="199">
        <v>0</v>
      </c>
      <c r="E26" s="199">
        <v>89.570999999999984</v>
      </c>
      <c r="F26" s="199">
        <v>17.801899999999986</v>
      </c>
      <c r="G26" s="199">
        <v>0</v>
      </c>
      <c r="H26" s="199">
        <v>28.4</v>
      </c>
      <c r="I26" s="199">
        <v>60.172100000000349</v>
      </c>
      <c r="J26" s="179">
        <f t="shared" si="2"/>
        <v>1478.5260000000007</v>
      </c>
    </row>
    <row r="27" spans="1:10" x14ac:dyDescent="0.2">
      <c r="A27" s="198" t="s">
        <v>264</v>
      </c>
      <c r="B27" s="199">
        <v>0</v>
      </c>
      <c r="C27" s="199">
        <v>111.60600000000001</v>
      </c>
      <c r="D27" s="199">
        <v>0</v>
      </c>
      <c r="E27" s="199">
        <v>116.67699999999994</v>
      </c>
      <c r="F27" s="199">
        <v>11.910539999999997</v>
      </c>
      <c r="G27" s="199">
        <v>650</v>
      </c>
      <c r="H27" s="199">
        <v>45.891999999999996</v>
      </c>
      <c r="I27" s="199">
        <v>109.08278999999995</v>
      </c>
      <c r="J27" s="179">
        <f t="shared" si="2"/>
        <v>1045.16833</v>
      </c>
    </row>
    <row r="28" spans="1:10" x14ac:dyDescent="0.2">
      <c r="A28" s="198" t="s">
        <v>265</v>
      </c>
      <c r="B28" s="199">
        <v>0</v>
      </c>
      <c r="C28" s="199">
        <v>1273.7099999999998</v>
      </c>
      <c r="D28" s="199">
        <v>0</v>
      </c>
      <c r="E28" s="199">
        <v>55.844000000000008</v>
      </c>
      <c r="F28" s="199">
        <v>29.734000000000012</v>
      </c>
      <c r="G28" s="199">
        <v>0</v>
      </c>
      <c r="H28" s="199">
        <v>19.2</v>
      </c>
      <c r="I28" s="199">
        <v>93.765969999999768</v>
      </c>
      <c r="J28" s="179">
        <f t="shared" si="2"/>
        <v>1472.2539699999995</v>
      </c>
    </row>
    <row r="29" spans="1:10" x14ac:dyDescent="0.2">
      <c r="A29" s="198" t="s">
        <v>266</v>
      </c>
      <c r="B29" s="199">
        <v>0</v>
      </c>
      <c r="C29" s="199">
        <v>262.08500000000004</v>
      </c>
      <c r="D29" s="199">
        <v>0</v>
      </c>
      <c r="E29" s="199">
        <v>67.629000000000005</v>
      </c>
      <c r="F29" s="199">
        <v>20.579799999999985</v>
      </c>
      <c r="G29" s="199">
        <v>1.5</v>
      </c>
      <c r="H29" s="199">
        <v>5.3199999999999994</v>
      </c>
      <c r="I29" s="199">
        <v>207.45327999999859</v>
      </c>
      <c r="J29" s="179">
        <f t="shared" si="2"/>
        <v>564.56707999999867</v>
      </c>
    </row>
    <row r="30" spans="1:10" x14ac:dyDescent="0.2">
      <c r="A30" s="198" t="s">
        <v>267</v>
      </c>
      <c r="B30" s="199">
        <v>0</v>
      </c>
      <c r="C30" s="199">
        <v>1652.4259999999999</v>
      </c>
      <c r="D30" s="199">
        <v>0</v>
      </c>
      <c r="E30" s="199">
        <v>198.06099999999998</v>
      </c>
      <c r="F30" s="199">
        <v>644.2242</v>
      </c>
      <c r="G30" s="199">
        <v>45</v>
      </c>
      <c r="H30" s="199">
        <v>6.0439999999999996</v>
      </c>
      <c r="I30" s="199">
        <v>246.15656999999896</v>
      </c>
      <c r="J30" s="179">
        <f t="shared" si="2"/>
        <v>2791.9117699999988</v>
      </c>
    </row>
    <row r="31" spans="1:10" x14ac:dyDescent="0.2">
      <c r="A31" s="198" t="s">
        <v>268</v>
      </c>
      <c r="B31" s="199">
        <v>0</v>
      </c>
      <c r="C31" s="199">
        <v>4003.413</v>
      </c>
      <c r="D31" s="199">
        <v>845</v>
      </c>
      <c r="E31" s="199">
        <v>45.634000000000022</v>
      </c>
      <c r="F31" s="199">
        <v>76.696499999999986</v>
      </c>
      <c r="G31" s="199">
        <v>0</v>
      </c>
      <c r="H31" s="199">
        <v>86.8</v>
      </c>
      <c r="I31" s="199">
        <v>161.93742999999998</v>
      </c>
      <c r="J31" s="179">
        <f t="shared" si="2"/>
        <v>5219.4809300000006</v>
      </c>
    </row>
    <row r="32" spans="1:10" x14ac:dyDescent="0.2">
      <c r="A32" s="196" t="s">
        <v>269</v>
      </c>
      <c r="B32" s="197">
        <v>0</v>
      </c>
      <c r="C32" s="197">
        <v>136.69200000000004</v>
      </c>
      <c r="D32" s="197">
        <v>0</v>
      </c>
      <c r="E32" s="197">
        <v>37.01400000000001</v>
      </c>
      <c r="F32" s="197">
        <v>7.6025</v>
      </c>
      <c r="G32" s="197">
        <v>0</v>
      </c>
      <c r="H32" s="197">
        <v>0.22500000000000001</v>
      </c>
      <c r="I32" s="197">
        <v>156.89081000000044</v>
      </c>
      <c r="J32" s="161">
        <f t="shared" si="2"/>
        <v>338.42431000000045</v>
      </c>
    </row>
    <row r="33" spans="10:10" x14ac:dyDescent="0.2">
      <c r="J33" s="14" t="s">
        <v>104</v>
      </c>
    </row>
  </sheetData>
  <sortState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0"/>
  <sheetViews>
    <sheetView showGridLines="0" zoomScaleNormal="100" zoomScaleSheetLayoutView="115" workbookViewId="0"/>
  </sheetViews>
  <sheetFormatPr defaultColWidth="9.140625" defaultRowHeight="12" x14ac:dyDescent="0.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18.75" x14ac:dyDescent="0.3">
      <c r="A1" s="50" t="s">
        <v>331</v>
      </c>
      <c r="J1" s="129" t="str">
        <f>Titulní!A35</f>
        <v>III. čtvrtletí 2020</v>
      </c>
    </row>
    <row r="2" spans="1:10" s="58" customFormat="1" ht="15.75" x14ac:dyDescent="0.25">
      <c r="A2" s="175" t="s">
        <v>332</v>
      </c>
    </row>
    <row r="3" spans="1:10" ht="6" customHeight="1" x14ac:dyDescent="0.2"/>
    <row r="4" spans="1:10" x14ac:dyDescent="0.2">
      <c r="A4" s="201"/>
      <c r="B4" s="193" t="s">
        <v>7</v>
      </c>
      <c r="C4" s="193" t="s">
        <v>20</v>
      </c>
      <c r="D4" s="193" t="s">
        <v>21</v>
      </c>
      <c r="E4" s="193" t="s">
        <v>22</v>
      </c>
      <c r="F4" s="193" t="s">
        <v>43</v>
      </c>
      <c r="G4" s="193" t="s">
        <v>44</v>
      </c>
      <c r="H4" s="193" t="s">
        <v>45</v>
      </c>
      <c r="I4" s="193" t="s">
        <v>46</v>
      </c>
      <c r="J4" s="193" t="s">
        <v>54</v>
      </c>
    </row>
    <row r="5" spans="1:10" x14ac:dyDescent="0.2">
      <c r="A5" s="202" t="s">
        <v>10</v>
      </c>
      <c r="B5" s="195">
        <f>SUM(B6:B19)</f>
        <v>7861581.1500000004</v>
      </c>
      <c r="C5" s="177">
        <f t="shared" ref="C5:I5" si="0">SUM(C6:C19)</f>
        <v>7101739.9679999994</v>
      </c>
      <c r="D5" s="177">
        <f t="shared" si="0"/>
        <v>1426082.3280000002</v>
      </c>
      <c r="E5" s="177">
        <f t="shared" si="0"/>
        <v>832484.43300000008</v>
      </c>
      <c r="F5" s="177">
        <f t="shared" si="0"/>
        <v>551951.73199999984</v>
      </c>
      <c r="G5" s="177">
        <f t="shared" si="0"/>
        <v>308016.21999999997</v>
      </c>
      <c r="H5" s="177">
        <f t="shared" si="0"/>
        <v>104113.12000000001</v>
      </c>
      <c r="I5" s="177">
        <f t="shared" si="0"/>
        <v>782171.95700000075</v>
      </c>
      <c r="J5" s="177">
        <f t="shared" ref="J5:J19" si="1">SUM(B5:I5)</f>
        <v>18968140.908000004</v>
      </c>
    </row>
    <row r="6" spans="1:10" x14ac:dyDescent="0.2">
      <c r="A6" s="196" t="s">
        <v>256</v>
      </c>
      <c r="B6" s="197">
        <v>0</v>
      </c>
      <c r="C6" s="197">
        <v>14794.841000000002</v>
      </c>
      <c r="D6" s="197">
        <v>0</v>
      </c>
      <c r="E6" s="197">
        <v>14009.786999999997</v>
      </c>
      <c r="F6" s="197">
        <v>10012.917000000003</v>
      </c>
      <c r="G6" s="197">
        <v>0</v>
      </c>
      <c r="H6" s="197">
        <v>0</v>
      </c>
      <c r="I6" s="197">
        <v>7549.3059999999859</v>
      </c>
      <c r="J6" s="161">
        <f t="shared" si="1"/>
        <v>46366.850999999981</v>
      </c>
    </row>
    <row r="7" spans="1:10" x14ac:dyDescent="0.2">
      <c r="A7" s="198" t="s">
        <v>258</v>
      </c>
      <c r="B7" s="199">
        <v>3682989.33</v>
      </c>
      <c r="C7" s="199">
        <v>72131.454999999987</v>
      </c>
      <c r="D7" s="199">
        <v>0</v>
      </c>
      <c r="E7" s="199">
        <v>68679.646999999983</v>
      </c>
      <c r="F7" s="199">
        <v>70644.430999999982</v>
      </c>
      <c r="G7" s="199">
        <v>0</v>
      </c>
      <c r="H7" s="199">
        <v>0</v>
      </c>
      <c r="I7" s="199">
        <v>92950.55399999996</v>
      </c>
      <c r="J7" s="179">
        <f t="shared" si="1"/>
        <v>3987395.4169999999</v>
      </c>
    </row>
    <row r="8" spans="1:10" x14ac:dyDescent="0.2">
      <c r="A8" s="198" t="s">
        <v>259</v>
      </c>
      <c r="B8" s="199">
        <v>0</v>
      </c>
      <c r="C8" s="199">
        <v>87227.23599999999</v>
      </c>
      <c r="D8" s="199">
        <v>2350.7580000000003</v>
      </c>
      <c r="E8" s="199">
        <v>76735.505000000019</v>
      </c>
      <c r="F8" s="199">
        <v>26532.909999999989</v>
      </c>
      <c r="G8" s="199">
        <v>0</v>
      </c>
      <c r="H8" s="199">
        <v>2286.15</v>
      </c>
      <c r="I8" s="199">
        <v>179057.36800000063</v>
      </c>
      <c r="J8" s="179">
        <f t="shared" si="1"/>
        <v>374189.92700000061</v>
      </c>
    </row>
    <row r="9" spans="1:10" x14ac:dyDescent="0.2">
      <c r="A9" s="198" t="s">
        <v>260</v>
      </c>
      <c r="B9" s="199">
        <v>0</v>
      </c>
      <c r="C9" s="199">
        <v>382770.549</v>
      </c>
      <c r="D9" s="199">
        <v>584321.41</v>
      </c>
      <c r="E9" s="199">
        <v>12997.669000000002</v>
      </c>
      <c r="F9" s="199">
        <v>2116.7559999999989</v>
      </c>
      <c r="G9" s="199">
        <v>0</v>
      </c>
      <c r="H9" s="199">
        <v>19943.781999999996</v>
      </c>
      <c r="I9" s="199">
        <v>4745.9889999999987</v>
      </c>
      <c r="J9" s="179">
        <f t="shared" si="1"/>
        <v>1006896.155</v>
      </c>
    </row>
    <row r="10" spans="1:10" x14ac:dyDescent="0.2">
      <c r="A10" s="198" t="s">
        <v>257</v>
      </c>
      <c r="B10" s="199">
        <v>4178591.82</v>
      </c>
      <c r="C10" s="199">
        <v>10702.067000000001</v>
      </c>
      <c r="D10" s="199">
        <v>0</v>
      </c>
      <c r="E10" s="199">
        <v>115914.23800000001</v>
      </c>
      <c r="F10" s="199">
        <v>30335.411999999997</v>
      </c>
      <c r="G10" s="199">
        <v>129682.86000000002</v>
      </c>
      <c r="H10" s="199">
        <v>3451.3250000000007</v>
      </c>
      <c r="I10" s="199">
        <v>33928.088999999993</v>
      </c>
      <c r="J10" s="179">
        <f t="shared" si="1"/>
        <v>4502605.8109999998</v>
      </c>
    </row>
    <row r="11" spans="1:10" x14ac:dyDescent="0.2">
      <c r="A11" s="198" t="s">
        <v>261</v>
      </c>
      <c r="B11" s="199">
        <v>0</v>
      </c>
      <c r="C11" s="199">
        <v>91910.541000000012</v>
      </c>
      <c r="D11" s="199">
        <v>0</v>
      </c>
      <c r="E11" s="199">
        <v>70552.320000000007</v>
      </c>
      <c r="F11" s="199">
        <v>13401.864000000003</v>
      </c>
      <c r="G11" s="199">
        <v>0</v>
      </c>
      <c r="H11" s="199">
        <v>3493.9459999999999</v>
      </c>
      <c r="I11" s="199">
        <v>33791.58000000006</v>
      </c>
      <c r="J11" s="179">
        <f t="shared" si="1"/>
        <v>213150.25100000011</v>
      </c>
    </row>
    <row r="12" spans="1:10" x14ac:dyDescent="0.2">
      <c r="A12" s="198" t="s">
        <v>262</v>
      </c>
      <c r="B12" s="199">
        <v>0</v>
      </c>
      <c r="C12" s="199">
        <v>7339.8</v>
      </c>
      <c r="D12" s="199">
        <v>0</v>
      </c>
      <c r="E12" s="199">
        <v>22181.728999999996</v>
      </c>
      <c r="F12" s="199">
        <v>6731.7509999999975</v>
      </c>
      <c r="G12" s="199">
        <v>0</v>
      </c>
      <c r="H12" s="199">
        <v>15444.537000000008</v>
      </c>
      <c r="I12" s="199">
        <v>41303.832000000133</v>
      </c>
      <c r="J12" s="179">
        <f t="shared" si="1"/>
        <v>93001.649000000121</v>
      </c>
    </row>
    <row r="13" spans="1:10" x14ac:dyDescent="0.2">
      <c r="A13" s="198" t="s">
        <v>263</v>
      </c>
      <c r="B13" s="199">
        <v>0</v>
      </c>
      <c r="C13" s="199">
        <v>573662.57399999991</v>
      </c>
      <c r="D13" s="199">
        <v>0</v>
      </c>
      <c r="E13" s="199">
        <v>112745.943</v>
      </c>
      <c r="F13" s="199">
        <v>14418.113000000014</v>
      </c>
      <c r="G13" s="199">
        <v>0</v>
      </c>
      <c r="H13" s="199">
        <v>12124.860000000002</v>
      </c>
      <c r="I13" s="199">
        <v>21643.331000000013</v>
      </c>
      <c r="J13" s="179">
        <f t="shared" si="1"/>
        <v>734594.82099999988</v>
      </c>
    </row>
    <row r="14" spans="1:10" x14ac:dyDescent="0.2">
      <c r="A14" s="198" t="s">
        <v>264</v>
      </c>
      <c r="B14" s="199">
        <v>0</v>
      </c>
      <c r="C14" s="199">
        <v>29783.729000000003</v>
      </c>
      <c r="D14" s="199">
        <v>0</v>
      </c>
      <c r="E14" s="199">
        <v>64192.54699999997</v>
      </c>
      <c r="F14" s="199">
        <v>10476.879000000001</v>
      </c>
      <c r="G14" s="199">
        <v>178333.36</v>
      </c>
      <c r="H14" s="199">
        <v>15125.996999999999</v>
      </c>
      <c r="I14" s="199">
        <v>41026.477999999843</v>
      </c>
      <c r="J14" s="179">
        <f t="shared" si="1"/>
        <v>338938.98999999976</v>
      </c>
    </row>
    <row r="15" spans="1:10" x14ac:dyDescent="0.2">
      <c r="A15" s="198" t="s">
        <v>265</v>
      </c>
      <c r="B15" s="199">
        <v>0</v>
      </c>
      <c r="C15" s="199">
        <v>748440.64899999998</v>
      </c>
      <c r="D15" s="199">
        <v>0</v>
      </c>
      <c r="E15" s="199">
        <v>77332.196999999971</v>
      </c>
      <c r="F15" s="199">
        <v>18105.294999999991</v>
      </c>
      <c r="G15" s="199">
        <v>0</v>
      </c>
      <c r="H15" s="199">
        <v>1888.8719999999998</v>
      </c>
      <c r="I15" s="199">
        <v>34174.464000000014</v>
      </c>
      <c r="J15" s="179">
        <f t="shared" si="1"/>
        <v>879941.47699999996</v>
      </c>
    </row>
    <row r="16" spans="1:10" x14ac:dyDescent="0.2">
      <c r="A16" s="198" t="s">
        <v>266</v>
      </c>
      <c r="B16" s="199">
        <v>0</v>
      </c>
      <c r="C16" s="199">
        <v>172772.48300000001</v>
      </c>
      <c r="D16" s="199">
        <v>0</v>
      </c>
      <c r="E16" s="199">
        <v>57132.387999999999</v>
      </c>
      <c r="F16" s="199">
        <v>12129.930000000006</v>
      </c>
      <c r="G16" s="199">
        <v>0</v>
      </c>
      <c r="H16" s="199">
        <v>1376.201</v>
      </c>
      <c r="I16" s="199">
        <v>79091.955000000045</v>
      </c>
      <c r="J16" s="179">
        <f t="shared" si="1"/>
        <v>322502.95700000005</v>
      </c>
    </row>
    <row r="17" spans="1:10" x14ac:dyDescent="0.2">
      <c r="A17" s="198" t="s">
        <v>267</v>
      </c>
      <c r="B17" s="199">
        <v>0</v>
      </c>
      <c r="C17" s="199">
        <v>1101763.1229999997</v>
      </c>
      <c r="D17" s="199">
        <v>0</v>
      </c>
      <c r="E17" s="199">
        <v>86506.086000000068</v>
      </c>
      <c r="F17" s="199">
        <v>264420.55999999994</v>
      </c>
      <c r="G17" s="199">
        <v>0</v>
      </c>
      <c r="H17" s="199">
        <v>1249.9170000000001</v>
      </c>
      <c r="I17" s="199">
        <v>92964.769000000146</v>
      </c>
      <c r="J17" s="179">
        <f t="shared" si="1"/>
        <v>1546904.4549999998</v>
      </c>
    </row>
    <row r="18" spans="1:10" x14ac:dyDescent="0.2">
      <c r="A18" s="198" t="s">
        <v>268</v>
      </c>
      <c r="B18" s="199">
        <v>0</v>
      </c>
      <c r="C18" s="199">
        <v>3755761.8940000003</v>
      </c>
      <c r="D18" s="199">
        <v>839410.16</v>
      </c>
      <c r="E18" s="199">
        <v>29346.768999999982</v>
      </c>
      <c r="F18" s="199">
        <v>64347.447000000044</v>
      </c>
      <c r="G18" s="199">
        <v>0</v>
      </c>
      <c r="H18" s="199">
        <v>27713.811999999998</v>
      </c>
      <c r="I18" s="199">
        <v>58242.869999999952</v>
      </c>
      <c r="J18" s="179">
        <f t="shared" si="1"/>
        <v>4774822.9520000005</v>
      </c>
    </row>
    <row r="19" spans="1:10" x14ac:dyDescent="0.2">
      <c r="A19" s="196" t="s">
        <v>269</v>
      </c>
      <c r="B19" s="197">
        <v>0</v>
      </c>
      <c r="C19" s="197">
        <v>52679.027000000002</v>
      </c>
      <c r="D19" s="197">
        <v>0</v>
      </c>
      <c r="E19" s="197">
        <v>24157.608000000004</v>
      </c>
      <c r="F19" s="197">
        <v>8277.4670000000006</v>
      </c>
      <c r="G19" s="197">
        <v>0</v>
      </c>
      <c r="H19" s="197">
        <v>13.721</v>
      </c>
      <c r="I19" s="197">
        <v>61701.37200000001</v>
      </c>
      <c r="J19" s="161">
        <f t="shared" si="1"/>
        <v>146829.19500000004</v>
      </c>
    </row>
    <row r="20" spans="1:10" x14ac:dyDescent="0.2">
      <c r="J20" s="14" t="s">
        <v>104</v>
      </c>
    </row>
    <row r="21" spans="1:10" ht="11.25" customHeight="1" x14ac:dyDescent="0.2"/>
    <row r="22" spans="1:10" s="58" customFormat="1" ht="15.75" x14ac:dyDescent="0.25">
      <c r="A22" s="175" t="s">
        <v>333</v>
      </c>
      <c r="H22" s="65"/>
    </row>
    <row r="23" spans="1:10" ht="7.5" customHeight="1" x14ac:dyDescent="0.2"/>
    <row r="24" spans="1:10" x14ac:dyDescent="0.2">
      <c r="A24" s="201"/>
      <c r="B24" s="201" t="s">
        <v>8</v>
      </c>
      <c r="C24" s="201" t="s">
        <v>9</v>
      </c>
      <c r="D24" s="201" t="s">
        <v>146</v>
      </c>
      <c r="E24" s="201" t="s">
        <v>144</v>
      </c>
      <c r="F24" s="201" t="s">
        <v>54</v>
      </c>
    </row>
    <row r="25" spans="1:10" x14ac:dyDescent="0.2">
      <c r="A25" s="203" t="s">
        <v>10</v>
      </c>
      <c r="B25" s="177">
        <f>SUM(B26:B39)</f>
        <v>1858825.7950000004</v>
      </c>
      <c r="C25" s="177">
        <f>SUM(C26:C39)</f>
        <v>5607335.2520000003</v>
      </c>
      <c r="D25" s="177">
        <f>SUM(D26:D39)</f>
        <v>1646248.9846701082</v>
      </c>
      <c r="E25" s="177">
        <f>SUM(E26:E39)</f>
        <v>3047570.6343298899</v>
      </c>
      <c r="F25" s="177">
        <f t="shared" ref="F25:F39" si="2">SUM(B25:E25)</f>
        <v>12159980.665999997</v>
      </c>
    </row>
    <row r="26" spans="1:10" ht="13.5" customHeight="1" x14ac:dyDescent="0.2">
      <c r="A26" s="204" t="s">
        <v>256</v>
      </c>
      <c r="B26" s="161">
        <v>23771.175999999999</v>
      </c>
      <c r="C26" s="161">
        <v>762701.86600000004</v>
      </c>
      <c r="D26" s="161">
        <v>212500</v>
      </c>
      <c r="E26" s="161">
        <v>321119.27299999999</v>
      </c>
      <c r="F26" s="161">
        <f t="shared" si="2"/>
        <v>1320092.3149999999</v>
      </c>
    </row>
    <row r="27" spans="1:10" x14ac:dyDescent="0.2">
      <c r="A27" s="205" t="s">
        <v>258</v>
      </c>
      <c r="B27" s="158">
        <v>37484.082261691903</v>
      </c>
      <c r="C27" s="158">
        <v>253415.50693499879</v>
      </c>
      <c r="D27" s="158">
        <v>145110.06381930641</v>
      </c>
      <c r="E27" s="158">
        <v>251044.99339165451</v>
      </c>
      <c r="F27" s="179">
        <f t="shared" si="2"/>
        <v>687054.64640765171</v>
      </c>
    </row>
    <row r="28" spans="1:10" x14ac:dyDescent="0.2">
      <c r="A28" s="205" t="s">
        <v>259</v>
      </c>
      <c r="B28" s="158">
        <v>112345.62278103901</v>
      </c>
      <c r="C28" s="158">
        <v>662603.78816825105</v>
      </c>
      <c r="D28" s="158">
        <v>155389.38789264183</v>
      </c>
      <c r="E28" s="158">
        <v>263410.66186462523</v>
      </c>
      <c r="F28" s="179">
        <f t="shared" si="2"/>
        <v>1193749.4607065571</v>
      </c>
    </row>
    <row r="29" spans="1:10" x14ac:dyDescent="0.2">
      <c r="A29" s="205" t="s">
        <v>260</v>
      </c>
      <c r="B29" s="158">
        <v>26980.544999999998</v>
      </c>
      <c r="C29" s="158">
        <v>114304.209</v>
      </c>
      <c r="D29" s="158">
        <v>51111.301000000007</v>
      </c>
      <c r="E29" s="158">
        <v>72742.044999999998</v>
      </c>
      <c r="F29" s="179">
        <f t="shared" si="2"/>
        <v>265138.10000000003</v>
      </c>
    </row>
    <row r="30" spans="1:10" x14ac:dyDescent="0.2">
      <c r="A30" s="205" t="s">
        <v>257</v>
      </c>
      <c r="B30" s="158">
        <v>103707.79642733121</v>
      </c>
      <c r="C30" s="158">
        <v>292083.78535089199</v>
      </c>
      <c r="D30" s="158">
        <v>75289.244151515595</v>
      </c>
      <c r="E30" s="158">
        <v>147824.94104414628</v>
      </c>
      <c r="F30" s="179">
        <f t="shared" si="2"/>
        <v>618905.76697388513</v>
      </c>
    </row>
    <row r="31" spans="1:10" x14ac:dyDescent="0.2">
      <c r="A31" s="205" t="s">
        <v>261</v>
      </c>
      <c r="B31" s="158">
        <v>120058.215</v>
      </c>
      <c r="C31" s="158">
        <v>329266.73499999999</v>
      </c>
      <c r="D31" s="158">
        <v>105736.19</v>
      </c>
      <c r="E31" s="158">
        <v>185811.245</v>
      </c>
      <c r="F31" s="179">
        <f t="shared" si="2"/>
        <v>740872.38499999989</v>
      </c>
    </row>
    <row r="32" spans="1:10" x14ac:dyDescent="0.2">
      <c r="A32" s="205" t="s">
        <v>262</v>
      </c>
      <c r="B32" s="158">
        <v>15930.041000000001</v>
      </c>
      <c r="C32" s="158">
        <v>305936.36199999996</v>
      </c>
      <c r="D32" s="158">
        <v>73560.668999999994</v>
      </c>
      <c r="E32" s="158">
        <v>143942.891</v>
      </c>
      <c r="F32" s="179">
        <f t="shared" si="2"/>
        <v>539369.96299999999</v>
      </c>
    </row>
    <row r="33" spans="1:6" x14ac:dyDescent="0.2">
      <c r="A33" s="205" t="s">
        <v>263</v>
      </c>
      <c r="B33" s="158">
        <v>424863.08999999997</v>
      </c>
      <c r="C33" s="158">
        <v>609678.41299999994</v>
      </c>
      <c r="D33" s="158">
        <v>143222.05499999999</v>
      </c>
      <c r="E33" s="158">
        <v>260358.33899999998</v>
      </c>
      <c r="F33" s="179">
        <f t="shared" si="2"/>
        <v>1438121.8969999999</v>
      </c>
    </row>
    <row r="34" spans="1:6" x14ac:dyDescent="0.2">
      <c r="A34" s="205" t="s">
        <v>264</v>
      </c>
      <c r="B34" s="158">
        <v>94419.016999999993</v>
      </c>
      <c r="C34" s="158">
        <v>382941.94053501799</v>
      </c>
      <c r="D34" s="158">
        <v>78666.410685893701</v>
      </c>
      <c r="E34" s="158">
        <v>158270.91333262247</v>
      </c>
      <c r="F34" s="179">
        <f t="shared" si="2"/>
        <v>714298.28155353421</v>
      </c>
    </row>
    <row r="35" spans="1:6" x14ac:dyDescent="0.2">
      <c r="A35" s="205" t="s">
        <v>265</v>
      </c>
      <c r="B35" s="158">
        <v>77730.777000000002</v>
      </c>
      <c r="C35" s="158">
        <v>232861.861</v>
      </c>
      <c r="D35" s="158">
        <v>84675.671000000002</v>
      </c>
      <c r="E35" s="158">
        <v>140714.92799999999</v>
      </c>
      <c r="F35" s="179">
        <f t="shared" si="2"/>
        <v>535983.23699999996</v>
      </c>
    </row>
    <row r="36" spans="1:6" x14ac:dyDescent="0.2">
      <c r="A36" s="205" t="s">
        <v>266</v>
      </c>
      <c r="B36" s="158">
        <v>41894.001999999993</v>
      </c>
      <c r="C36" s="158">
        <v>342714.65</v>
      </c>
      <c r="D36" s="158">
        <v>99464.974000000002</v>
      </c>
      <c r="E36" s="158">
        <v>171137.777</v>
      </c>
      <c r="F36" s="179">
        <f t="shared" si="2"/>
        <v>655211.40299999993</v>
      </c>
    </row>
    <row r="37" spans="1:6" x14ac:dyDescent="0.2">
      <c r="A37" s="205" t="s">
        <v>267</v>
      </c>
      <c r="B37" s="158">
        <v>145330.21399999998</v>
      </c>
      <c r="C37" s="158">
        <v>691965.47200000007</v>
      </c>
      <c r="D37" s="158">
        <v>212073.49300000002</v>
      </c>
      <c r="E37" s="158">
        <v>544308.48300000001</v>
      </c>
      <c r="F37" s="179">
        <f t="shared" si="2"/>
        <v>1593677.662</v>
      </c>
    </row>
    <row r="38" spans="1:6" x14ac:dyDescent="0.2">
      <c r="A38" s="205" t="s">
        <v>268</v>
      </c>
      <c r="B38" s="158">
        <v>491630.20700000005</v>
      </c>
      <c r="C38" s="158">
        <v>387383.83999999997</v>
      </c>
      <c r="D38" s="158">
        <v>117076.65</v>
      </c>
      <c r="E38" s="158">
        <v>203027.315</v>
      </c>
      <c r="F38" s="179">
        <f t="shared" si="2"/>
        <v>1199118.0120000001</v>
      </c>
    </row>
    <row r="39" spans="1:6" x14ac:dyDescent="0.2">
      <c r="A39" s="204" t="s">
        <v>269</v>
      </c>
      <c r="B39" s="161">
        <v>142681.00952993799</v>
      </c>
      <c r="C39" s="161">
        <v>239476.82301084051</v>
      </c>
      <c r="D39" s="161">
        <v>92372.875120750832</v>
      </c>
      <c r="E39" s="161">
        <v>183856.8286968414</v>
      </c>
      <c r="F39" s="161">
        <f t="shared" si="2"/>
        <v>658387.53635837068</v>
      </c>
    </row>
    <row r="40" spans="1:6" x14ac:dyDescent="0.2">
      <c r="F40" s="14" t="s">
        <v>103</v>
      </c>
    </row>
  </sheetData>
  <sortState ref="A26:F39">
    <sortCondition ref="A25"/>
  </sortState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 x14ac:dyDescent="0.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8" customFormat="1" ht="15.75" x14ac:dyDescent="0.25">
      <c r="A1" s="175" t="s">
        <v>334</v>
      </c>
      <c r="B1" s="66"/>
      <c r="J1" s="129" t="str">
        <f>Titulní!A35</f>
        <v>III. čtvrtletí 2020</v>
      </c>
    </row>
    <row r="2" spans="1:10" ht="6" customHeight="1" x14ac:dyDescent="0.2">
      <c r="A2" s="20"/>
      <c r="B2" s="495"/>
      <c r="C2" s="495"/>
      <c r="D2" s="495"/>
      <c r="E2" s="495"/>
      <c r="F2" s="495"/>
      <c r="G2" s="495"/>
      <c r="H2" s="495"/>
      <c r="I2" s="495"/>
      <c r="J2" s="495"/>
    </row>
    <row r="3" spans="1:10" ht="24" x14ac:dyDescent="0.2">
      <c r="A3" s="206"/>
      <c r="B3" s="207" t="s">
        <v>101</v>
      </c>
      <c r="C3" s="207" t="s">
        <v>11</v>
      </c>
      <c r="D3" s="207" t="s">
        <v>12</v>
      </c>
      <c r="E3" s="207" t="s">
        <v>13</v>
      </c>
      <c r="F3" s="207" t="s">
        <v>48</v>
      </c>
      <c r="G3" s="207" t="s">
        <v>100</v>
      </c>
      <c r="H3" s="207" t="s">
        <v>47</v>
      </c>
      <c r="I3" s="207" t="s">
        <v>14</v>
      </c>
      <c r="J3" s="207" t="s">
        <v>54</v>
      </c>
    </row>
    <row r="4" spans="1:10" x14ac:dyDescent="0.2">
      <c r="A4" s="202" t="s">
        <v>10</v>
      </c>
      <c r="B4" s="177">
        <f>SUM(B5:B18)</f>
        <v>5220258.202780826</v>
      </c>
      <c r="C4" s="177">
        <f t="shared" ref="C4:I4" si="0">SUM(C5:C18)</f>
        <v>1012035.2902237332</v>
      </c>
      <c r="D4" s="177">
        <f t="shared" si="0"/>
        <v>155213.0464024095</v>
      </c>
      <c r="E4" s="177">
        <f t="shared" si="0"/>
        <v>112843.43896430371</v>
      </c>
      <c r="F4" s="177">
        <f t="shared" si="0"/>
        <v>224767.16499214977</v>
      </c>
      <c r="G4" s="177">
        <f t="shared" si="0"/>
        <v>3047743.4363298896</v>
      </c>
      <c r="H4" s="177">
        <f t="shared" si="0"/>
        <v>3132500.7859017118</v>
      </c>
      <c r="I4" s="177">
        <f t="shared" si="0"/>
        <v>186893.73440497494</v>
      </c>
      <c r="J4" s="177">
        <f t="shared" ref="J4:J18" si="1">SUM(B4:I4)</f>
        <v>13092255.1</v>
      </c>
    </row>
    <row r="5" spans="1:10" x14ac:dyDescent="0.2">
      <c r="A5" s="196" t="s">
        <v>256</v>
      </c>
      <c r="B5" s="208">
        <v>123163.53899999999</v>
      </c>
      <c r="C5" s="208">
        <v>63808.123999999996</v>
      </c>
      <c r="D5" s="208">
        <v>80994.463000000003</v>
      </c>
      <c r="E5" s="208">
        <v>24243.357</v>
      </c>
      <c r="F5" s="208">
        <v>4163.6840000000002</v>
      </c>
      <c r="G5" s="208">
        <v>321246.75</v>
      </c>
      <c r="H5" s="208">
        <v>651226.71299999999</v>
      </c>
      <c r="I5" s="208">
        <v>51865.58</v>
      </c>
      <c r="J5" s="161">
        <f t="shared" si="1"/>
        <v>1320712.21</v>
      </c>
    </row>
    <row r="6" spans="1:10" x14ac:dyDescent="0.2">
      <c r="A6" s="198" t="s">
        <v>258</v>
      </c>
      <c r="B6" s="209">
        <v>247204.02383119048</v>
      </c>
      <c r="C6" s="209">
        <v>22259.917105849239</v>
      </c>
      <c r="D6" s="209">
        <v>3454.8493839418697</v>
      </c>
      <c r="E6" s="209">
        <v>2900.7004416328314</v>
      </c>
      <c r="F6" s="209">
        <v>22175.218798599351</v>
      </c>
      <c r="G6" s="209">
        <v>251044.99339165451</v>
      </c>
      <c r="H6" s="209">
        <v>131773.79288293063</v>
      </c>
      <c r="I6" s="209">
        <v>15174.202571852709</v>
      </c>
      <c r="J6" s="179">
        <f t="shared" si="1"/>
        <v>695987.69840765162</v>
      </c>
    </row>
    <row r="7" spans="1:10" x14ac:dyDescent="0.2">
      <c r="A7" s="198" t="s">
        <v>259</v>
      </c>
      <c r="B7" s="209">
        <v>483416.71429991297</v>
      </c>
      <c r="C7" s="209">
        <v>66265.922639111202</v>
      </c>
      <c r="D7" s="209">
        <v>17031.86296123486</v>
      </c>
      <c r="E7" s="209">
        <v>12314.366491788411</v>
      </c>
      <c r="F7" s="209">
        <v>28973.148097944268</v>
      </c>
      <c r="G7" s="209">
        <v>263411.86486462521</v>
      </c>
      <c r="H7" s="209">
        <v>316451.806994894</v>
      </c>
      <c r="I7" s="209">
        <v>10903.28035704491</v>
      </c>
      <c r="J7" s="179">
        <f t="shared" si="1"/>
        <v>1198768.9667065558</v>
      </c>
    </row>
    <row r="8" spans="1:10" x14ac:dyDescent="0.2">
      <c r="A8" s="198" t="s">
        <v>260</v>
      </c>
      <c r="B8" s="209">
        <v>96918.449000000008</v>
      </c>
      <c r="C8" s="209">
        <v>62841.34</v>
      </c>
      <c r="D8" s="209">
        <v>565.96600000000001</v>
      </c>
      <c r="E8" s="209">
        <v>4596.2089999999998</v>
      </c>
      <c r="F8" s="209">
        <v>3765.6280000000002</v>
      </c>
      <c r="G8" s="209">
        <v>72746.615000000005</v>
      </c>
      <c r="H8" s="209">
        <v>82424.929000000004</v>
      </c>
      <c r="I8" s="209">
        <v>11.976000000000001</v>
      </c>
      <c r="J8" s="179">
        <f t="shared" si="1"/>
        <v>323871.11200000002</v>
      </c>
    </row>
    <row r="9" spans="1:10" x14ac:dyDescent="0.2">
      <c r="A9" s="198" t="s">
        <v>257</v>
      </c>
      <c r="B9" s="209">
        <v>336401.00791306741</v>
      </c>
      <c r="C9" s="209">
        <v>13139.40712689602</v>
      </c>
      <c r="D9" s="209">
        <v>2022.0066683253708</v>
      </c>
      <c r="E9" s="209">
        <v>3401.1204653388977</v>
      </c>
      <c r="F9" s="209">
        <v>26379.054644520089</v>
      </c>
      <c r="G9" s="209">
        <v>147830.41904414629</v>
      </c>
      <c r="H9" s="209">
        <v>90100.466595836289</v>
      </c>
      <c r="I9" s="209">
        <v>2606.8445157550841</v>
      </c>
      <c r="J9" s="179">
        <f t="shared" si="1"/>
        <v>621880.32697388553</v>
      </c>
    </row>
    <row r="10" spans="1:10" x14ac:dyDescent="0.2">
      <c r="A10" s="198" t="s">
        <v>261</v>
      </c>
      <c r="B10" s="209">
        <v>305380.32</v>
      </c>
      <c r="C10" s="209">
        <v>71584.964000000007</v>
      </c>
      <c r="D10" s="209">
        <v>4137.7370000000001</v>
      </c>
      <c r="E10" s="209">
        <v>5214.8200000000006</v>
      </c>
      <c r="F10" s="209">
        <v>16338.789000000001</v>
      </c>
      <c r="G10" s="209">
        <v>185818.375</v>
      </c>
      <c r="H10" s="209">
        <v>194224.43599999999</v>
      </c>
      <c r="I10" s="209">
        <v>436.02200000000005</v>
      </c>
      <c r="J10" s="179">
        <f t="shared" si="1"/>
        <v>783135.46299999999</v>
      </c>
    </row>
    <row r="11" spans="1:10" x14ac:dyDescent="0.2">
      <c r="A11" s="198" t="s">
        <v>262</v>
      </c>
      <c r="B11" s="209">
        <v>246652.13800000001</v>
      </c>
      <c r="C11" s="209">
        <v>30673.663</v>
      </c>
      <c r="D11" s="209">
        <v>2825.7559999999999</v>
      </c>
      <c r="E11" s="209">
        <v>4717.3549999999996</v>
      </c>
      <c r="F11" s="209">
        <v>4863.2860000000001</v>
      </c>
      <c r="G11" s="209">
        <v>143942.891</v>
      </c>
      <c r="H11" s="209">
        <v>113228.97200000001</v>
      </c>
      <c r="I11" s="209">
        <v>0</v>
      </c>
      <c r="J11" s="179">
        <f t="shared" si="1"/>
        <v>546904.06099999999</v>
      </c>
    </row>
    <row r="12" spans="1:10" x14ac:dyDescent="0.2">
      <c r="A12" s="198" t="s">
        <v>263</v>
      </c>
      <c r="B12" s="209">
        <v>869393.91100000008</v>
      </c>
      <c r="C12" s="209">
        <v>324925.88199999998</v>
      </c>
      <c r="D12" s="209">
        <v>10642.585999999999</v>
      </c>
      <c r="E12" s="209">
        <v>7894.5010000000002</v>
      </c>
      <c r="F12" s="209">
        <v>10379.478000000001</v>
      </c>
      <c r="G12" s="209">
        <v>260374.31599999999</v>
      </c>
      <c r="H12" s="209">
        <v>320080.821</v>
      </c>
      <c r="I12" s="209">
        <v>3120.047</v>
      </c>
      <c r="J12" s="179">
        <f t="shared" si="1"/>
        <v>1806811.5419999997</v>
      </c>
    </row>
    <row r="13" spans="1:10" x14ac:dyDescent="0.2">
      <c r="A13" s="198" t="s">
        <v>264</v>
      </c>
      <c r="B13" s="209">
        <v>343338.10838887125</v>
      </c>
      <c r="C13" s="209">
        <v>31159.203309944151</v>
      </c>
      <c r="D13" s="209">
        <v>2567.4829360669437</v>
      </c>
      <c r="E13" s="209">
        <v>8833.6758117120244</v>
      </c>
      <c r="F13" s="209">
        <v>14611.763800865949</v>
      </c>
      <c r="G13" s="209">
        <v>158270.91333262247</v>
      </c>
      <c r="H13" s="209">
        <v>155953.43238509551</v>
      </c>
      <c r="I13" s="209">
        <v>329.11858835584599</v>
      </c>
      <c r="J13" s="179">
        <f t="shared" si="1"/>
        <v>715063.69855353411</v>
      </c>
    </row>
    <row r="14" spans="1:10" x14ac:dyDescent="0.2">
      <c r="A14" s="198" t="s">
        <v>265</v>
      </c>
      <c r="B14" s="209">
        <v>243088.56499999997</v>
      </c>
      <c r="C14" s="209">
        <v>22212.065999999999</v>
      </c>
      <c r="D14" s="209">
        <v>4552.4930000000004</v>
      </c>
      <c r="E14" s="209">
        <v>4272.5839999999998</v>
      </c>
      <c r="F14" s="209">
        <v>18584.264999999999</v>
      </c>
      <c r="G14" s="209">
        <v>140717.37899999999</v>
      </c>
      <c r="H14" s="209">
        <v>108934.73099999999</v>
      </c>
      <c r="I14" s="209">
        <v>1034.29</v>
      </c>
      <c r="J14" s="179">
        <f t="shared" si="1"/>
        <v>543396.37300000002</v>
      </c>
    </row>
    <row r="15" spans="1:10" x14ac:dyDescent="0.2">
      <c r="A15" s="198" t="s">
        <v>266</v>
      </c>
      <c r="B15" s="209">
        <v>254640.63099999999</v>
      </c>
      <c r="C15" s="209">
        <v>25889.305</v>
      </c>
      <c r="D15" s="209">
        <v>5973</v>
      </c>
      <c r="E15" s="209">
        <v>4821.3969999999999</v>
      </c>
      <c r="F15" s="209">
        <v>17020.149000000001</v>
      </c>
      <c r="G15" s="209">
        <v>171137.777</v>
      </c>
      <c r="H15" s="209">
        <v>176897.85199999998</v>
      </c>
      <c r="I15" s="209">
        <v>0</v>
      </c>
      <c r="J15" s="179">
        <f t="shared" si="1"/>
        <v>656380.11099999992</v>
      </c>
    </row>
    <row r="16" spans="1:10" x14ac:dyDescent="0.2">
      <c r="A16" s="198" t="s">
        <v>267</v>
      </c>
      <c r="B16" s="209">
        <v>675445.37800000003</v>
      </c>
      <c r="C16" s="209">
        <v>62250.96</v>
      </c>
      <c r="D16" s="209">
        <v>8781.871000000001</v>
      </c>
      <c r="E16" s="209">
        <v>16724.597000000002</v>
      </c>
      <c r="F16" s="209">
        <v>34778.949999999997</v>
      </c>
      <c r="G16" s="209">
        <v>544316.99899999995</v>
      </c>
      <c r="H16" s="209">
        <v>421859.53600000002</v>
      </c>
      <c r="I16" s="209">
        <v>475.19099999999992</v>
      </c>
      <c r="J16" s="179">
        <f t="shared" si="1"/>
        <v>1764633.4820000001</v>
      </c>
    </row>
    <row r="17" spans="1:10" x14ac:dyDescent="0.2">
      <c r="A17" s="198" t="s">
        <v>268</v>
      </c>
      <c r="B17" s="209">
        <v>694936.51300000004</v>
      </c>
      <c r="C17" s="209">
        <v>75771.207999999999</v>
      </c>
      <c r="D17" s="209">
        <v>8534.8369999999995</v>
      </c>
      <c r="E17" s="209">
        <v>9866.8690000000006</v>
      </c>
      <c r="F17" s="209">
        <v>10614.984</v>
      </c>
      <c r="G17" s="209">
        <v>203027.315</v>
      </c>
      <c r="H17" s="209">
        <v>260143.08</v>
      </c>
      <c r="I17" s="209">
        <v>97979.342000000004</v>
      </c>
      <c r="J17" s="179">
        <f t="shared" si="1"/>
        <v>1360874.148</v>
      </c>
    </row>
    <row r="18" spans="1:10" x14ac:dyDescent="0.2">
      <c r="A18" s="196" t="s">
        <v>269</v>
      </c>
      <c r="B18" s="208">
        <v>300278.90434778295</v>
      </c>
      <c r="C18" s="208">
        <v>139253.32804193252</v>
      </c>
      <c r="D18" s="208">
        <v>3128.1354528404563</v>
      </c>
      <c r="E18" s="208">
        <v>3041.886753831544</v>
      </c>
      <c r="F18" s="208">
        <v>12118.766650220125</v>
      </c>
      <c r="G18" s="208">
        <v>183856.8286968414</v>
      </c>
      <c r="H18" s="208">
        <v>109200.21704295572</v>
      </c>
      <c r="I18" s="208">
        <v>2957.840371966402</v>
      </c>
      <c r="J18" s="161">
        <f t="shared" si="1"/>
        <v>753835.90735837107</v>
      </c>
    </row>
    <row r="19" spans="1:10" x14ac:dyDescent="0.2">
      <c r="J19" s="14" t="s">
        <v>109</v>
      </c>
    </row>
  </sheetData>
  <sortState ref="A5:J18">
    <sortCondition ref="A4"/>
  </sortState>
  <mergeCells count="1">
    <mergeCell ref="B2:J2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 x14ac:dyDescent="0.2"/>
  <cols>
    <col min="1" max="1" width="15.85546875" style="11" customWidth="1"/>
    <col min="2" max="13" width="9.85546875" style="11" customWidth="1"/>
    <col min="14" max="14" width="10" style="11" customWidth="1"/>
    <col min="15" max="15" width="12.7109375" style="11" customWidth="1"/>
    <col min="16" max="16384" width="9.140625" style="11"/>
  </cols>
  <sheetData>
    <row r="1" spans="1:14" s="58" customFormat="1" ht="15.75" x14ac:dyDescent="0.25">
      <c r="A1" s="175" t="s">
        <v>335</v>
      </c>
      <c r="B1" s="66"/>
      <c r="N1" s="129" t="str">
        <f>Titulní!A35</f>
        <v>III. čtvrtletí 2020</v>
      </c>
    </row>
    <row r="2" spans="1:14" ht="6" customHeight="1" x14ac:dyDescent="0.2"/>
    <row r="3" spans="1:14" ht="12.75" customHeight="1" x14ac:dyDescent="0.2">
      <c r="A3" s="460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4"/>
      <c r="N3" s="454" t="s">
        <v>54</v>
      </c>
    </row>
    <row r="4" spans="1:14" x14ac:dyDescent="0.2">
      <c r="A4" s="461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55"/>
    </row>
    <row r="5" spans="1:14" ht="12.75" customHeight="1" x14ac:dyDescent="0.2">
      <c r="A5" s="444" t="s">
        <v>88</v>
      </c>
      <c r="B5" s="446">
        <f>SUM(B6:D6)</f>
        <v>15176502.303999998</v>
      </c>
      <c r="C5" s="447"/>
      <c r="D5" s="448"/>
      <c r="E5" s="446">
        <f>SUM(E6:G6)</f>
        <v>11752554.473000001</v>
      </c>
      <c r="F5" s="447"/>
      <c r="G5" s="448"/>
      <c r="H5" s="446">
        <f>SUM(H6:J6)</f>
        <v>12159980.665999997</v>
      </c>
      <c r="I5" s="447"/>
      <c r="J5" s="448"/>
      <c r="K5" s="449">
        <f>SUM(K6:M6)</f>
        <v>0</v>
      </c>
      <c r="L5" s="450"/>
      <c r="M5" s="450"/>
      <c r="N5" s="452">
        <f>SUM(B6:M6)</f>
        <v>39089037.442999996</v>
      </c>
    </row>
    <row r="6" spans="1:14" x14ac:dyDescent="0.2">
      <c r="A6" s="459"/>
      <c r="B6" s="258">
        <f t="shared" ref="B6:M6" si="0">SUM(B7:B10)</f>
        <v>5404159.7069999995</v>
      </c>
      <c r="C6" s="259">
        <f t="shared" si="0"/>
        <v>4891159.3199999994</v>
      </c>
      <c r="D6" s="260">
        <f t="shared" si="0"/>
        <v>4881183.2769999998</v>
      </c>
      <c r="E6" s="258">
        <f t="shared" si="0"/>
        <v>3873713.8820000002</v>
      </c>
      <c r="F6" s="259">
        <f t="shared" si="0"/>
        <v>3943050.6379999989</v>
      </c>
      <c r="G6" s="260">
        <f t="shared" si="0"/>
        <v>3935789.9530000016</v>
      </c>
      <c r="H6" s="258">
        <f t="shared" si="0"/>
        <v>3963134.1669999985</v>
      </c>
      <c r="I6" s="259">
        <f t="shared" si="0"/>
        <v>4008585.402999999</v>
      </c>
      <c r="J6" s="260">
        <f t="shared" si="0"/>
        <v>4188261.0959999999</v>
      </c>
      <c r="K6" s="283">
        <f t="shared" si="0"/>
        <v>0</v>
      </c>
      <c r="L6" s="284">
        <f t="shared" si="0"/>
        <v>0</v>
      </c>
      <c r="M6" s="284">
        <f t="shared" si="0"/>
        <v>0</v>
      </c>
      <c r="N6" s="453"/>
    </row>
    <row r="7" spans="1:14" x14ac:dyDescent="0.2">
      <c r="A7" s="156" t="s">
        <v>8</v>
      </c>
      <c r="B7" s="181">
        <v>670309.13699999987</v>
      </c>
      <c r="C7" s="197">
        <v>631698.23399999994</v>
      </c>
      <c r="D7" s="200">
        <v>661845.1860000001</v>
      </c>
      <c r="E7" s="181">
        <v>538304.19099999999</v>
      </c>
      <c r="F7" s="197">
        <v>565862.95200000005</v>
      </c>
      <c r="G7" s="200">
        <v>597017.75600000005</v>
      </c>
      <c r="H7" s="181">
        <v>610608.81800000009</v>
      </c>
      <c r="I7" s="197">
        <v>586909.36100000003</v>
      </c>
      <c r="J7" s="200">
        <v>661307.61599999992</v>
      </c>
      <c r="K7" s="300">
        <v>0</v>
      </c>
      <c r="L7" s="301">
        <v>0</v>
      </c>
      <c r="M7" s="301">
        <v>0</v>
      </c>
      <c r="N7" s="310">
        <f>SUM(B7:M7)</f>
        <v>5523863.2510000002</v>
      </c>
    </row>
    <row r="8" spans="1:14" x14ac:dyDescent="0.2">
      <c r="A8" s="156" t="s">
        <v>9</v>
      </c>
      <c r="B8" s="211">
        <v>2118508.48</v>
      </c>
      <c r="C8" s="199">
        <v>2004455.929</v>
      </c>
      <c r="D8" s="212">
        <v>1968341.97</v>
      </c>
      <c r="E8" s="211">
        <v>1516882.2709999999</v>
      </c>
      <c r="F8" s="199">
        <v>1620089.9910000002</v>
      </c>
      <c r="G8" s="212">
        <v>1791475.837000001</v>
      </c>
      <c r="H8" s="211">
        <v>1813444.844999999</v>
      </c>
      <c r="I8" s="199">
        <v>1862388.2239999999</v>
      </c>
      <c r="J8" s="212">
        <v>1931502.183</v>
      </c>
      <c r="K8" s="311">
        <v>0</v>
      </c>
      <c r="L8" s="312">
        <v>0</v>
      </c>
      <c r="M8" s="314">
        <v>0</v>
      </c>
      <c r="N8" s="310">
        <f t="shared" ref="N8:N30" si="1">SUM(B8:M8)</f>
        <v>16627089.729999999</v>
      </c>
    </row>
    <row r="9" spans="1:14" x14ac:dyDescent="0.2">
      <c r="A9" s="156" t="s">
        <v>146</v>
      </c>
      <c r="B9" s="211">
        <v>922548.94848782208</v>
      </c>
      <c r="C9" s="199">
        <v>696708.41181239695</v>
      </c>
      <c r="D9" s="212">
        <v>739642.66903813602</v>
      </c>
      <c r="E9" s="211">
        <v>584803.39265398099</v>
      </c>
      <c r="F9" s="199">
        <v>561435.34809391201</v>
      </c>
      <c r="G9" s="212">
        <v>537146.64711458597</v>
      </c>
      <c r="H9" s="211">
        <v>533253.33809983195</v>
      </c>
      <c r="I9" s="199">
        <v>555938.57557027589</v>
      </c>
      <c r="J9" s="212">
        <v>557057.07099999988</v>
      </c>
      <c r="K9" s="311">
        <v>0</v>
      </c>
      <c r="L9" s="312">
        <v>0</v>
      </c>
      <c r="M9" s="314">
        <v>0</v>
      </c>
      <c r="N9" s="310">
        <f t="shared" si="1"/>
        <v>5688534.4018709417</v>
      </c>
    </row>
    <row r="10" spans="1:14" x14ac:dyDescent="0.2">
      <c r="A10" s="156" t="s">
        <v>144</v>
      </c>
      <c r="B10" s="181">
        <v>1692793.1415121779</v>
      </c>
      <c r="C10" s="197">
        <v>1558296.7451876029</v>
      </c>
      <c r="D10" s="200">
        <v>1511353.451961864</v>
      </c>
      <c r="E10" s="181">
        <v>1233724.0273460199</v>
      </c>
      <c r="F10" s="197">
        <v>1195662.3469060869</v>
      </c>
      <c r="G10" s="200">
        <v>1010149.712885414</v>
      </c>
      <c r="H10" s="181">
        <v>1005827.165900167</v>
      </c>
      <c r="I10" s="197">
        <v>1003349.242429723</v>
      </c>
      <c r="J10" s="200">
        <v>1038394.226</v>
      </c>
      <c r="K10" s="300">
        <v>0</v>
      </c>
      <c r="L10" s="301">
        <v>0</v>
      </c>
      <c r="M10" s="301">
        <v>0</v>
      </c>
      <c r="N10" s="310">
        <f t="shared" si="1"/>
        <v>11249550.060129054</v>
      </c>
    </row>
    <row r="11" spans="1:14" x14ac:dyDescent="0.2">
      <c r="A11" s="210" t="s">
        <v>418</v>
      </c>
      <c r="B11" s="153">
        <f>SUM(B12:B15)</f>
        <v>3511439.7860000003</v>
      </c>
      <c r="C11" s="195">
        <f t="shared" ref="C11:M11" si="2">SUM(C12:C15)</f>
        <v>3185113.2930000001</v>
      </c>
      <c r="D11" s="155">
        <f t="shared" si="2"/>
        <v>3187524.6859999998</v>
      </c>
      <c r="E11" s="153">
        <f t="shared" si="2"/>
        <v>2508426.7319999998</v>
      </c>
      <c r="F11" s="195">
        <f t="shared" si="2"/>
        <v>2535981.5329999998</v>
      </c>
      <c r="G11" s="155">
        <f t="shared" si="2"/>
        <v>2523974.9900000002</v>
      </c>
      <c r="H11" s="153">
        <f t="shared" si="2"/>
        <v>2542010.378</v>
      </c>
      <c r="I11" s="195">
        <f t="shared" si="2"/>
        <v>2547709.3190000001</v>
      </c>
      <c r="J11" s="155">
        <f t="shared" si="2"/>
        <v>2716433.2749999999</v>
      </c>
      <c r="K11" s="317">
        <f t="shared" si="2"/>
        <v>0</v>
      </c>
      <c r="L11" s="317">
        <f t="shared" si="2"/>
        <v>0</v>
      </c>
      <c r="M11" s="317">
        <f t="shared" si="2"/>
        <v>0</v>
      </c>
      <c r="N11" s="153">
        <f t="shared" si="1"/>
        <v>25258613.991999999</v>
      </c>
    </row>
    <row r="12" spans="1:14" ht="13.5" customHeight="1" x14ac:dyDescent="0.2">
      <c r="A12" s="156" t="s">
        <v>8</v>
      </c>
      <c r="B12" s="166">
        <v>561448.65899999999</v>
      </c>
      <c r="C12" s="167">
        <v>522629.86800000002</v>
      </c>
      <c r="D12" s="168">
        <v>541760.10100000002</v>
      </c>
      <c r="E12" s="166">
        <v>442934.30900000001</v>
      </c>
      <c r="F12" s="167">
        <v>456643.04100000003</v>
      </c>
      <c r="G12" s="168">
        <v>471519.79200000002</v>
      </c>
      <c r="H12" s="166">
        <v>488591.185</v>
      </c>
      <c r="I12" s="167">
        <v>462270.33199999999</v>
      </c>
      <c r="J12" s="168">
        <v>533388.67299999995</v>
      </c>
      <c r="K12" s="315">
        <v>0</v>
      </c>
      <c r="L12" s="316">
        <v>0</v>
      </c>
      <c r="M12" s="316">
        <v>0</v>
      </c>
      <c r="N12" s="261">
        <f t="shared" si="1"/>
        <v>4481185.96</v>
      </c>
    </row>
    <row r="13" spans="1:14" x14ac:dyDescent="0.2">
      <c r="A13" s="156" t="s">
        <v>9</v>
      </c>
      <c r="B13" s="211">
        <v>1294688.9550000001</v>
      </c>
      <c r="C13" s="199">
        <v>1232946.7779999999</v>
      </c>
      <c r="D13" s="212">
        <v>1211962.6299999999</v>
      </c>
      <c r="E13" s="211">
        <v>911133.40700000001</v>
      </c>
      <c r="F13" s="199">
        <v>981858.21100000001</v>
      </c>
      <c r="G13" s="212">
        <v>1090746.666</v>
      </c>
      <c r="H13" s="211">
        <v>1097870.71</v>
      </c>
      <c r="I13" s="199">
        <v>1123374.902</v>
      </c>
      <c r="J13" s="212">
        <v>1191646.0379999999</v>
      </c>
      <c r="K13" s="311">
        <v>0</v>
      </c>
      <c r="L13" s="312">
        <v>0</v>
      </c>
      <c r="M13" s="314">
        <v>0</v>
      </c>
      <c r="N13" s="310">
        <f t="shared" si="1"/>
        <v>10136228.297</v>
      </c>
    </row>
    <row r="14" spans="1:14" x14ac:dyDescent="0.2">
      <c r="A14" s="156" t="s">
        <v>146</v>
      </c>
      <c r="B14" s="211">
        <v>508958.94900000002</v>
      </c>
      <c r="C14" s="199">
        <v>451161.29499999998</v>
      </c>
      <c r="D14" s="212">
        <v>436025.755</v>
      </c>
      <c r="E14" s="211">
        <v>349017.94799999997</v>
      </c>
      <c r="F14" s="199">
        <v>334850.86800000002</v>
      </c>
      <c r="G14" s="212">
        <v>323286.50699999998</v>
      </c>
      <c r="H14" s="211">
        <v>324314.16899999999</v>
      </c>
      <c r="I14" s="199">
        <v>330723.016</v>
      </c>
      <c r="J14" s="212">
        <v>337265.337</v>
      </c>
      <c r="K14" s="311">
        <v>0</v>
      </c>
      <c r="L14" s="312">
        <v>0</v>
      </c>
      <c r="M14" s="314">
        <v>0</v>
      </c>
      <c r="N14" s="310">
        <f t="shared" si="1"/>
        <v>3395603.8439999991</v>
      </c>
    </row>
    <row r="15" spans="1:14" x14ac:dyDescent="0.2">
      <c r="A15" s="156" t="s">
        <v>144</v>
      </c>
      <c r="B15" s="181">
        <v>1146343.223</v>
      </c>
      <c r="C15" s="197">
        <v>978375.35199999996</v>
      </c>
      <c r="D15" s="200">
        <v>997776.2</v>
      </c>
      <c r="E15" s="181">
        <v>805341.06799999997</v>
      </c>
      <c r="F15" s="197">
        <v>762629.41299999994</v>
      </c>
      <c r="G15" s="200">
        <v>638422.02500000002</v>
      </c>
      <c r="H15" s="181">
        <v>631234.31400000001</v>
      </c>
      <c r="I15" s="197">
        <v>631341.06900000002</v>
      </c>
      <c r="J15" s="200">
        <v>654133.22699999996</v>
      </c>
      <c r="K15" s="300">
        <v>0</v>
      </c>
      <c r="L15" s="301">
        <v>0</v>
      </c>
      <c r="M15" s="301">
        <v>0</v>
      </c>
      <c r="N15" s="310">
        <f t="shared" si="1"/>
        <v>7245595.8910000008</v>
      </c>
    </row>
    <row r="16" spans="1:14" x14ac:dyDescent="0.2">
      <c r="A16" s="210" t="s">
        <v>57</v>
      </c>
      <c r="B16" s="153">
        <f>SUM(B17:B20)</f>
        <v>1313038.4450000003</v>
      </c>
      <c r="C16" s="195">
        <f t="shared" ref="C16:M16" si="3">SUM(C17:C20)</f>
        <v>1180818.0440000002</v>
      </c>
      <c r="D16" s="155">
        <f t="shared" si="3"/>
        <v>1182970.656</v>
      </c>
      <c r="E16" s="153">
        <f t="shared" si="3"/>
        <v>951925.428000001</v>
      </c>
      <c r="F16" s="195">
        <f t="shared" si="3"/>
        <v>982024.43199999898</v>
      </c>
      <c r="G16" s="155">
        <f t="shared" si="3"/>
        <v>982823.97300000105</v>
      </c>
      <c r="H16" s="153">
        <f t="shared" si="3"/>
        <v>984092.84299999801</v>
      </c>
      <c r="I16" s="195">
        <f t="shared" si="3"/>
        <v>1009044.7569999991</v>
      </c>
      <c r="J16" s="155">
        <f t="shared" si="3"/>
        <v>1028842.027</v>
      </c>
      <c r="K16" s="317">
        <f t="shared" si="3"/>
        <v>0</v>
      </c>
      <c r="L16" s="317">
        <f t="shared" si="3"/>
        <v>0</v>
      </c>
      <c r="M16" s="317">
        <f t="shared" si="3"/>
        <v>0</v>
      </c>
      <c r="N16" s="153">
        <f t="shared" si="1"/>
        <v>9615580.6050000004</v>
      </c>
    </row>
    <row r="17" spans="1:14" x14ac:dyDescent="0.2">
      <c r="A17" s="156" t="s">
        <v>8</v>
      </c>
      <c r="B17" s="181">
        <v>103924.69</v>
      </c>
      <c r="C17" s="197">
        <v>101978.546</v>
      </c>
      <c r="D17" s="200">
        <v>110449.697</v>
      </c>
      <c r="E17" s="181">
        <v>86679.539000000004</v>
      </c>
      <c r="F17" s="197">
        <v>100442.99800000001</v>
      </c>
      <c r="G17" s="200">
        <v>118048.68399999999</v>
      </c>
      <c r="H17" s="181">
        <v>113878.598</v>
      </c>
      <c r="I17" s="197">
        <v>117221.576</v>
      </c>
      <c r="J17" s="200">
        <v>119704.255</v>
      </c>
      <c r="K17" s="300">
        <v>0</v>
      </c>
      <c r="L17" s="301">
        <v>0</v>
      </c>
      <c r="M17" s="301">
        <v>0</v>
      </c>
      <c r="N17" s="310">
        <f t="shared" si="1"/>
        <v>972328.58299999998</v>
      </c>
    </row>
    <row r="18" spans="1:14" x14ac:dyDescent="0.2">
      <c r="A18" s="156" t="s">
        <v>9</v>
      </c>
      <c r="B18" s="211">
        <v>527045.61600000004</v>
      </c>
      <c r="C18" s="199">
        <v>498651.79100000003</v>
      </c>
      <c r="D18" s="212">
        <v>500220.56599999999</v>
      </c>
      <c r="E18" s="211">
        <v>396134.90100000001</v>
      </c>
      <c r="F18" s="199">
        <v>413106.179</v>
      </c>
      <c r="G18" s="212">
        <v>456463.61000000103</v>
      </c>
      <c r="H18" s="211">
        <v>458204.53199999896</v>
      </c>
      <c r="I18" s="199">
        <v>473192.17200000002</v>
      </c>
      <c r="J18" s="212">
        <v>488767.32799999998</v>
      </c>
      <c r="K18" s="311">
        <v>0</v>
      </c>
      <c r="L18" s="312">
        <v>0</v>
      </c>
      <c r="M18" s="314">
        <v>0</v>
      </c>
      <c r="N18" s="310">
        <f t="shared" si="1"/>
        <v>4211786.6950000003</v>
      </c>
    </row>
    <row r="19" spans="1:14" x14ac:dyDescent="0.2">
      <c r="A19" s="156" t="s">
        <v>146</v>
      </c>
      <c r="B19" s="211">
        <v>288199.39948782203</v>
      </c>
      <c r="C19" s="199">
        <v>135354.10681239699</v>
      </c>
      <c r="D19" s="212">
        <v>185327.53903813599</v>
      </c>
      <c r="E19" s="211">
        <v>144801.092653981</v>
      </c>
      <c r="F19" s="199">
        <v>144601.77709391201</v>
      </c>
      <c r="G19" s="212">
        <v>147001.26011458598</v>
      </c>
      <c r="H19" s="211">
        <v>143088.75109983201</v>
      </c>
      <c r="I19" s="199">
        <v>154358.695570276</v>
      </c>
      <c r="J19" s="212">
        <v>143820.96799999999</v>
      </c>
      <c r="K19" s="311">
        <v>0</v>
      </c>
      <c r="L19" s="312">
        <v>0</v>
      </c>
      <c r="M19" s="314">
        <v>0</v>
      </c>
      <c r="N19" s="310">
        <f t="shared" si="1"/>
        <v>1486553.5898709418</v>
      </c>
    </row>
    <row r="20" spans="1:14" x14ac:dyDescent="0.2">
      <c r="A20" s="156" t="s">
        <v>144</v>
      </c>
      <c r="B20" s="181">
        <v>393868.739512178</v>
      </c>
      <c r="C20" s="197">
        <v>444833.60018760304</v>
      </c>
      <c r="D20" s="200">
        <v>386972.85396186402</v>
      </c>
      <c r="E20" s="181">
        <v>324309.89534601994</v>
      </c>
      <c r="F20" s="197">
        <v>323873.47790608695</v>
      </c>
      <c r="G20" s="200">
        <v>261310.41888541402</v>
      </c>
      <c r="H20" s="181">
        <v>268920.96190016699</v>
      </c>
      <c r="I20" s="197">
        <v>264272.31342972303</v>
      </c>
      <c r="J20" s="200">
        <v>276549.47600000002</v>
      </c>
      <c r="K20" s="300">
        <v>0</v>
      </c>
      <c r="L20" s="301">
        <v>0</v>
      </c>
      <c r="M20" s="301">
        <v>0</v>
      </c>
      <c r="N20" s="310">
        <f t="shared" si="1"/>
        <v>2944911.7371290559</v>
      </c>
    </row>
    <row r="21" spans="1:14" x14ac:dyDescent="0.2">
      <c r="A21" s="210" t="s">
        <v>58</v>
      </c>
      <c r="B21" s="153">
        <f>SUM(B22:B25)</f>
        <v>574697.88300000003</v>
      </c>
      <c r="C21" s="195">
        <f t="shared" ref="C21:M21" si="4">SUM(C22:C25)</f>
        <v>519706.06700000004</v>
      </c>
      <c r="D21" s="155">
        <f t="shared" si="4"/>
        <v>505349.13099999999</v>
      </c>
      <c r="E21" s="153">
        <f t="shared" si="4"/>
        <v>408268.80300000001</v>
      </c>
      <c r="F21" s="195">
        <f t="shared" si="4"/>
        <v>419898.261</v>
      </c>
      <c r="G21" s="155">
        <f t="shared" si="4"/>
        <v>424504.96499999997</v>
      </c>
      <c r="H21" s="153">
        <f t="shared" si="4"/>
        <v>434589.62699999998</v>
      </c>
      <c r="I21" s="195">
        <f t="shared" si="4"/>
        <v>447489.94500000001</v>
      </c>
      <c r="J21" s="155">
        <f t="shared" si="4"/>
        <v>438012.74299999996</v>
      </c>
      <c r="K21" s="317">
        <f t="shared" si="4"/>
        <v>0</v>
      </c>
      <c r="L21" s="317">
        <f t="shared" si="4"/>
        <v>0</v>
      </c>
      <c r="M21" s="317">
        <f t="shared" si="4"/>
        <v>0</v>
      </c>
      <c r="N21" s="153">
        <f t="shared" si="1"/>
        <v>4172517.4249999998</v>
      </c>
    </row>
    <row r="22" spans="1:14" x14ac:dyDescent="0.2">
      <c r="A22" s="156" t="s">
        <v>8</v>
      </c>
      <c r="B22" s="181">
        <v>4935.7879999999996</v>
      </c>
      <c r="C22" s="197">
        <v>7089.82</v>
      </c>
      <c r="D22" s="200">
        <v>9635.3880000000008</v>
      </c>
      <c r="E22" s="181">
        <v>8690.3430000000008</v>
      </c>
      <c r="F22" s="197">
        <v>8776.9130000000005</v>
      </c>
      <c r="G22" s="200">
        <v>7449.28</v>
      </c>
      <c r="H22" s="181">
        <v>8139.0349999999999</v>
      </c>
      <c r="I22" s="197">
        <v>7417.4530000000004</v>
      </c>
      <c r="J22" s="200">
        <v>8214.6880000000001</v>
      </c>
      <c r="K22" s="300">
        <v>0</v>
      </c>
      <c r="L22" s="301">
        <v>0</v>
      </c>
      <c r="M22" s="301">
        <v>0</v>
      </c>
      <c r="N22" s="310">
        <f t="shared" si="1"/>
        <v>70348.707999999999</v>
      </c>
    </row>
    <row r="23" spans="1:14" x14ac:dyDescent="0.2">
      <c r="A23" s="156" t="s">
        <v>9</v>
      </c>
      <c r="B23" s="211">
        <v>291880.91600000003</v>
      </c>
      <c r="C23" s="199">
        <v>267428.45400000003</v>
      </c>
      <c r="D23" s="212">
        <v>250909.345</v>
      </c>
      <c r="E23" s="211">
        <v>204605.39600000001</v>
      </c>
      <c r="F23" s="199">
        <v>220061.89199999999</v>
      </c>
      <c r="G23" s="212">
        <v>239838.416</v>
      </c>
      <c r="H23" s="211">
        <v>254978.70199999999</v>
      </c>
      <c r="I23" s="199">
        <v>261536.63200000001</v>
      </c>
      <c r="J23" s="212">
        <v>246186.53200000001</v>
      </c>
      <c r="K23" s="311">
        <v>0</v>
      </c>
      <c r="L23" s="312">
        <v>0</v>
      </c>
      <c r="M23" s="314">
        <v>0</v>
      </c>
      <c r="N23" s="310">
        <f t="shared" si="1"/>
        <v>2237426.2850000001</v>
      </c>
    </row>
    <row r="24" spans="1:14" x14ac:dyDescent="0.2">
      <c r="A24" s="156" t="s">
        <v>146</v>
      </c>
      <c r="B24" s="211">
        <v>125300</v>
      </c>
      <c r="C24" s="199">
        <v>110100</v>
      </c>
      <c r="D24" s="212">
        <v>118200</v>
      </c>
      <c r="E24" s="211">
        <v>90900</v>
      </c>
      <c r="F24" s="199">
        <v>81900</v>
      </c>
      <c r="G24" s="212">
        <v>66800</v>
      </c>
      <c r="H24" s="211">
        <v>65800</v>
      </c>
      <c r="I24" s="199">
        <v>70800</v>
      </c>
      <c r="J24" s="212">
        <v>75900</v>
      </c>
      <c r="K24" s="311">
        <v>0</v>
      </c>
      <c r="L24" s="312">
        <v>0</v>
      </c>
      <c r="M24" s="314">
        <v>0</v>
      </c>
      <c r="N24" s="310">
        <f t="shared" si="1"/>
        <v>805700</v>
      </c>
    </row>
    <row r="25" spans="1:14" x14ac:dyDescent="0.2">
      <c r="A25" s="156" t="s">
        <v>144</v>
      </c>
      <c r="B25" s="181">
        <v>152581.179</v>
      </c>
      <c r="C25" s="197">
        <v>135087.79300000001</v>
      </c>
      <c r="D25" s="200">
        <v>126604.398</v>
      </c>
      <c r="E25" s="181">
        <v>104073.064</v>
      </c>
      <c r="F25" s="197">
        <v>109159.45600000001</v>
      </c>
      <c r="G25" s="200">
        <v>110417.269</v>
      </c>
      <c r="H25" s="181">
        <v>105671.89</v>
      </c>
      <c r="I25" s="197">
        <v>107735.86</v>
      </c>
      <c r="J25" s="200">
        <v>107711.523</v>
      </c>
      <c r="K25" s="300">
        <v>0</v>
      </c>
      <c r="L25" s="301">
        <v>0</v>
      </c>
      <c r="M25" s="301">
        <v>0</v>
      </c>
      <c r="N25" s="310">
        <f t="shared" si="1"/>
        <v>1059042.432</v>
      </c>
    </row>
    <row r="26" spans="1:14" x14ac:dyDescent="0.2">
      <c r="A26" s="210" t="s">
        <v>279</v>
      </c>
      <c r="B26" s="153">
        <f>SUM(B27:B30)</f>
        <v>4983.5930000000008</v>
      </c>
      <c r="C26" s="195">
        <f t="shared" ref="C26:M26" si="5">SUM(C27:C30)</f>
        <v>5521.9160000000002</v>
      </c>
      <c r="D26" s="155">
        <f t="shared" si="5"/>
        <v>5338.8040000000001</v>
      </c>
      <c r="E26" s="153">
        <f t="shared" si="5"/>
        <v>5092.9189999999999</v>
      </c>
      <c r="F26" s="195">
        <f t="shared" si="5"/>
        <v>5146.4120000000003</v>
      </c>
      <c r="G26" s="155">
        <f t="shared" si="5"/>
        <v>4486.0250000000005</v>
      </c>
      <c r="H26" s="153">
        <f t="shared" si="5"/>
        <v>2441.319</v>
      </c>
      <c r="I26" s="195">
        <f t="shared" si="5"/>
        <v>4341.3819999999996</v>
      </c>
      <c r="J26" s="155">
        <f t="shared" si="5"/>
        <v>4973.0509999999995</v>
      </c>
      <c r="K26" s="317">
        <f t="shared" si="5"/>
        <v>0</v>
      </c>
      <c r="L26" s="317">
        <f t="shared" si="5"/>
        <v>0</v>
      </c>
      <c r="M26" s="317">
        <f t="shared" si="5"/>
        <v>0</v>
      </c>
      <c r="N26" s="153">
        <f t="shared" si="1"/>
        <v>42325.421000000002</v>
      </c>
    </row>
    <row r="27" spans="1:14" x14ac:dyDescent="0.2">
      <c r="A27" s="156" t="s">
        <v>8</v>
      </c>
      <c r="B27" s="181">
        <v>0</v>
      </c>
      <c r="C27" s="197">
        <v>0</v>
      </c>
      <c r="D27" s="200">
        <v>0</v>
      </c>
      <c r="E27" s="181">
        <v>0</v>
      </c>
      <c r="F27" s="197">
        <v>0</v>
      </c>
      <c r="G27" s="200">
        <v>0</v>
      </c>
      <c r="H27" s="181">
        <v>0</v>
      </c>
      <c r="I27" s="197">
        <v>0</v>
      </c>
      <c r="J27" s="200">
        <v>0</v>
      </c>
      <c r="K27" s="300">
        <v>0</v>
      </c>
      <c r="L27" s="301">
        <v>0</v>
      </c>
      <c r="M27" s="301">
        <v>0</v>
      </c>
      <c r="N27" s="310">
        <f t="shared" si="1"/>
        <v>0</v>
      </c>
    </row>
    <row r="28" spans="1:14" x14ac:dyDescent="0.2">
      <c r="A28" s="156" t="s">
        <v>9</v>
      </c>
      <c r="B28" s="211">
        <v>4892.9930000000004</v>
      </c>
      <c r="C28" s="199">
        <v>5428.9059999999999</v>
      </c>
      <c r="D28" s="212">
        <v>5249.4290000000001</v>
      </c>
      <c r="E28" s="211">
        <v>5008.567</v>
      </c>
      <c r="F28" s="199">
        <v>5063.7089999999998</v>
      </c>
      <c r="G28" s="212">
        <v>4427.1450000000004</v>
      </c>
      <c r="H28" s="211">
        <v>2390.9009999999998</v>
      </c>
      <c r="I28" s="199">
        <v>4284.518</v>
      </c>
      <c r="J28" s="212">
        <v>4902.2849999999999</v>
      </c>
      <c r="K28" s="311">
        <v>0</v>
      </c>
      <c r="L28" s="312">
        <v>0</v>
      </c>
      <c r="M28" s="314">
        <v>0</v>
      </c>
      <c r="N28" s="310">
        <f t="shared" si="1"/>
        <v>41648.453000000009</v>
      </c>
    </row>
    <row r="29" spans="1:14" x14ac:dyDescent="0.2">
      <c r="A29" s="156" t="s">
        <v>146</v>
      </c>
      <c r="B29" s="211">
        <v>90.6</v>
      </c>
      <c r="C29" s="199">
        <v>93.01</v>
      </c>
      <c r="D29" s="212">
        <v>89.375</v>
      </c>
      <c r="E29" s="211">
        <v>84.352000000000004</v>
      </c>
      <c r="F29" s="199">
        <v>82.703000000000003</v>
      </c>
      <c r="G29" s="212">
        <v>58.88</v>
      </c>
      <c r="H29" s="211">
        <v>50.417999999999999</v>
      </c>
      <c r="I29" s="199">
        <v>56.863999999999997</v>
      </c>
      <c r="J29" s="212">
        <v>70.766000000000005</v>
      </c>
      <c r="K29" s="311">
        <v>0</v>
      </c>
      <c r="L29" s="312">
        <v>0</v>
      </c>
      <c r="M29" s="314">
        <v>0</v>
      </c>
      <c r="N29" s="310">
        <f t="shared" si="1"/>
        <v>676.96799999999996</v>
      </c>
    </row>
    <row r="30" spans="1:14" x14ac:dyDescent="0.2">
      <c r="A30" s="156" t="s">
        <v>144</v>
      </c>
      <c r="B30" s="181">
        <v>0</v>
      </c>
      <c r="C30" s="197">
        <v>0</v>
      </c>
      <c r="D30" s="200">
        <v>0</v>
      </c>
      <c r="E30" s="181">
        <v>0</v>
      </c>
      <c r="F30" s="197">
        <v>0</v>
      </c>
      <c r="G30" s="200">
        <v>0</v>
      </c>
      <c r="H30" s="181">
        <v>0</v>
      </c>
      <c r="I30" s="197">
        <v>0</v>
      </c>
      <c r="J30" s="200">
        <v>0</v>
      </c>
      <c r="K30" s="300">
        <v>0</v>
      </c>
      <c r="L30" s="301">
        <v>0</v>
      </c>
      <c r="M30" s="301">
        <v>0</v>
      </c>
      <c r="N30" s="310">
        <f t="shared" si="1"/>
        <v>0</v>
      </c>
    </row>
    <row r="31" spans="1:14" x14ac:dyDescent="0.2">
      <c r="A31" s="20"/>
      <c r="B31" s="19"/>
      <c r="N31" s="14" t="s">
        <v>103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18" type="noConversion"/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 x14ac:dyDescent="0.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8" customFormat="1" ht="15.75" x14ac:dyDescent="0.25">
      <c r="A1" s="175" t="s">
        <v>336</v>
      </c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129" t="str">
        <f>Titulní!A35</f>
        <v>III. čtvrtletí 2020</v>
      </c>
      <c r="O1" s="9"/>
      <c r="P1" s="9"/>
      <c r="Q1" s="9"/>
      <c r="R1" s="9"/>
      <c r="S1" s="9"/>
      <c r="T1" s="9"/>
    </row>
    <row r="2" spans="1:20" ht="6" customHeight="1" x14ac:dyDescent="0.2"/>
    <row r="3" spans="1:20" x14ac:dyDescent="0.2">
      <c r="A3" s="460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94"/>
      <c r="N3" s="454" t="s">
        <v>54</v>
      </c>
    </row>
    <row r="4" spans="1:20" x14ac:dyDescent="0.2">
      <c r="A4" s="461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5" t="s">
        <v>73</v>
      </c>
      <c r="N4" s="455" t="s">
        <v>54</v>
      </c>
    </row>
    <row r="5" spans="1:20" ht="12.75" customHeight="1" x14ac:dyDescent="0.2">
      <c r="A5" s="444" t="s">
        <v>105</v>
      </c>
      <c r="B5" s="446">
        <f>SUM(B6:D6)</f>
        <v>18250.748</v>
      </c>
      <c r="C5" s="447"/>
      <c r="D5" s="448"/>
      <c r="E5" s="446">
        <f>SUM(E6:G6)</f>
        <v>14180.463</v>
      </c>
      <c r="F5" s="447"/>
      <c r="G5" s="448"/>
      <c r="H5" s="446">
        <f>SUM(H6:J6)</f>
        <v>15339.413</v>
      </c>
      <c r="I5" s="447"/>
      <c r="J5" s="448"/>
      <c r="K5" s="449">
        <f>SUM(K6:M6)</f>
        <v>0</v>
      </c>
      <c r="L5" s="450"/>
      <c r="M5" s="450"/>
      <c r="N5" s="452">
        <f>SUM(N7:N9)</f>
        <v>47770.623999999996</v>
      </c>
    </row>
    <row r="6" spans="1:20" x14ac:dyDescent="0.2">
      <c r="A6" s="459"/>
      <c r="B6" s="258">
        <f>SUM(B7:B9)</f>
        <v>6963.7439999999997</v>
      </c>
      <c r="C6" s="259">
        <f t="shared" ref="C6:M6" si="0">SUM(C7:C9)</f>
        <v>5853.4440000000004</v>
      </c>
      <c r="D6" s="260">
        <f t="shared" si="0"/>
        <v>5433.56</v>
      </c>
      <c r="E6" s="258">
        <f t="shared" si="0"/>
        <v>4443.41</v>
      </c>
      <c r="F6" s="259">
        <f t="shared" si="0"/>
        <v>4930.768</v>
      </c>
      <c r="G6" s="260">
        <f t="shared" si="0"/>
        <v>4806.2849999999999</v>
      </c>
      <c r="H6" s="258">
        <f t="shared" si="0"/>
        <v>4869.1589999999997</v>
      </c>
      <c r="I6" s="259">
        <f t="shared" si="0"/>
        <v>5243.7169999999996</v>
      </c>
      <c r="J6" s="260">
        <f t="shared" si="0"/>
        <v>5226.5370000000003</v>
      </c>
      <c r="K6" s="283">
        <f t="shared" si="0"/>
        <v>0</v>
      </c>
      <c r="L6" s="284">
        <f t="shared" si="0"/>
        <v>0</v>
      </c>
      <c r="M6" s="284">
        <f t="shared" si="0"/>
        <v>0</v>
      </c>
      <c r="N6" s="453"/>
    </row>
    <row r="7" spans="1:20" x14ac:dyDescent="0.2">
      <c r="A7" s="178" t="s">
        <v>25</v>
      </c>
      <c r="B7" s="213">
        <v>5263.9269999999997</v>
      </c>
      <c r="C7" s="214">
        <v>4526.8</v>
      </c>
      <c r="D7" s="215">
        <v>4200.2550000000001</v>
      </c>
      <c r="E7" s="213">
        <v>3321.6570000000002</v>
      </c>
      <c r="F7" s="214">
        <v>3921.1489999999999</v>
      </c>
      <c r="G7" s="215">
        <v>4079.7759999999998</v>
      </c>
      <c r="H7" s="213">
        <v>3773.027</v>
      </c>
      <c r="I7" s="214">
        <v>4496.6499999999996</v>
      </c>
      <c r="J7" s="215">
        <v>4433.3580000000002</v>
      </c>
      <c r="K7" s="318">
        <v>0</v>
      </c>
      <c r="L7" s="319">
        <v>0</v>
      </c>
      <c r="M7" s="320">
        <v>0</v>
      </c>
      <c r="N7" s="310">
        <f>SUM(B7:M7)</f>
        <v>38016.599000000002</v>
      </c>
    </row>
    <row r="8" spans="1:20" x14ac:dyDescent="0.2">
      <c r="A8" s="178" t="s">
        <v>37</v>
      </c>
      <c r="B8" s="216">
        <v>7.3339999999999996</v>
      </c>
      <c r="C8" s="199">
        <v>13.634</v>
      </c>
      <c r="D8" s="212">
        <v>14.42</v>
      </c>
      <c r="E8" s="211">
        <v>15.904999999999999</v>
      </c>
      <c r="F8" s="199">
        <v>7.4249999999999998</v>
      </c>
      <c r="G8" s="212">
        <v>13.04</v>
      </c>
      <c r="H8" s="211">
        <v>10.273</v>
      </c>
      <c r="I8" s="199">
        <v>7.4080000000000004</v>
      </c>
      <c r="J8" s="212">
        <v>20.907</v>
      </c>
      <c r="K8" s="311">
        <v>0</v>
      </c>
      <c r="L8" s="312">
        <v>0</v>
      </c>
      <c r="M8" s="313">
        <v>0</v>
      </c>
      <c r="N8" s="310">
        <f>SUM(B8:M8)</f>
        <v>110.34599999999999</v>
      </c>
    </row>
    <row r="9" spans="1:20" x14ac:dyDescent="0.2">
      <c r="A9" s="178" t="s">
        <v>40</v>
      </c>
      <c r="B9" s="217">
        <v>1692.4829999999999</v>
      </c>
      <c r="C9" s="197">
        <v>1313.01</v>
      </c>
      <c r="D9" s="200">
        <v>1218.885</v>
      </c>
      <c r="E9" s="181">
        <v>1105.848</v>
      </c>
      <c r="F9" s="197">
        <v>1002.194</v>
      </c>
      <c r="G9" s="200">
        <v>713.46900000000005</v>
      </c>
      <c r="H9" s="181">
        <v>1085.8589999999999</v>
      </c>
      <c r="I9" s="197">
        <v>739.65899999999999</v>
      </c>
      <c r="J9" s="200">
        <v>772.27200000000005</v>
      </c>
      <c r="K9" s="300">
        <v>0</v>
      </c>
      <c r="L9" s="301">
        <v>0</v>
      </c>
      <c r="M9" s="302">
        <v>0</v>
      </c>
      <c r="N9" s="310">
        <f>SUM(B9:M9)</f>
        <v>9643.6790000000001</v>
      </c>
    </row>
    <row r="10" spans="1:20" ht="12.75" customHeight="1" x14ac:dyDescent="0.2">
      <c r="A10" s="444" t="s">
        <v>106</v>
      </c>
      <c r="B10" s="446">
        <f>SUM(B11:D11)</f>
        <v>-18250.748</v>
      </c>
      <c r="C10" s="447"/>
      <c r="D10" s="448"/>
      <c r="E10" s="446">
        <f>SUM(E11:G11)</f>
        <v>-14180.465</v>
      </c>
      <c r="F10" s="447"/>
      <c r="G10" s="448"/>
      <c r="H10" s="446">
        <f>SUM(H11:J11)</f>
        <v>-15339.414000000001</v>
      </c>
      <c r="I10" s="447"/>
      <c r="J10" s="448"/>
      <c r="K10" s="449">
        <f>SUM(K11:M11)</f>
        <v>0</v>
      </c>
      <c r="L10" s="450"/>
      <c r="M10" s="450"/>
      <c r="N10" s="452">
        <f>SUM(N12:N17)</f>
        <v>-47770.626999999993</v>
      </c>
    </row>
    <row r="11" spans="1:20" x14ac:dyDescent="0.2">
      <c r="A11" s="459"/>
      <c r="B11" s="258">
        <f>SUM(B12:B17)</f>
        <v>-6963.7439999999988</v>
      </c>
      <c r="C11" s="259">
        <f t="shared" ref="C11:M11" si="1">SUM(C12:C17)</f>
        <v>-5853.4440000000004</v>
      </c>
      <c r="D11" s="260">
        <f t="shared" si="1"/>
        <v>-5433.56</v>
      </c>
      <c r="E11" s="258">
        <f t="shared" si="1"/>
        <v>-4443.4100000000008</v>
      </c>
      <c r="F11" s="259">
        <f t="shared" si="1"/>
        <v>-4930.7690000000002</v>
      </c>
      <c r="G11" s="260">
        <f t="shared" si="1"/>
        <v>-4806.2860000000001</v>
      </c>
      <c r="H11" s="258">
        <f t="shared" si="1"/>
        <v>-4869.1600000000008</v>
      </c>
      <c r="I11" s="259">
        <f t="shared" si="1"/>
        <v>-5243.7179999999989</v>
      </c>
      <c r="J11" s="260">
        <f t="shared" si="1"/>
        <v>-5226.5359999999991</v>
      </c>
      <c r="K11" s="283">
        <f t="shared" si="1"/>
        <v>0</v>
      </c>
      <c r="L11" s="284">
        <f t="shared" si="1"/>
        <v>0</v>
      </c>
      <c r="M11" s="284">
        <f t="shared" si="1"/>
        <v>0</v>
      </c>
      <c r="N11" s="453"/>
    </row>
    <row r="12" spans="1:20" x14ac:dyDescent="0.2">
      <c r="A12" s="178" t="s">
        <v>38</v>
      </c>
      <c r="B12" s="217">
        <v>-4134.3419999999996</v>
      </c>
      <c r="C12" s="197">
        <v>-3626.4479999999999</v>
      </c>
      <c r="D12" s="200">
        <v>-3492.8029999999999</v>
      </c>
      <c r="E12" s="181">
        <v>-2694.732</v>
      </c>
      <c r="F12" s="197">
        <v>-2902.0459999999998</v>
      </c>
      <c r="G12" s="200">
        <v>-3004.904</v>
      </c>
      <c r="H12" s="181">
        <v>-3000.732</v>
      </c>
      <c r="I12" s="197">
        <v>-3091.902</v>
      </c>
      <c r="J12" s="200">
        <v>-3197.1889999999999</v>
      </c>
      <c r="K12" s="300">
        <v>0</v>
      </c>
      <c r="L12" s="301">
        <v>0</v>
      </c>
      <c r="M12" s="302">
        <v>0</v>
      </c>
      <c r="N12" s="310">
        <f t="shared" ref="N12:N17" si="2">SUM(B12:M12)</f>
        <v>-29145.097999999998</v>
      </c>
    </row>
    <row r="13" spans="1:20" x14ac:dyDescent="0.2">
      <c r="A13" s="178" t="s">
        <v>39</v>
      </c>
      <c r="B13" s="216">
        <v>-2514.4560000000001</v>
      </c>
      <c r="C13" s="199">
        <v>-1952.095</v>
      </c>
      <c r="D13" s="212">
        <v>-1680.8979999999999</v>
      </c>
      <c r="E13" s="211">
        <v>-1475.7840000000001</v>
      </c>
      <c r="F13" s="199">
        <v>-1774.0170000000001</v>
      </c>
      <c r="G13" s="212">
        <v>-1620.145</v>
      </c>
      <c r="H13" s="211">
        <v>-1621.6890000000001</v>
      </c>
      <c r="I13" s="199">
        <v>-1901.616</v>
      </c>
      <c r="J13" s="212">
        <v>-1797.068</v>
      </c>
      <c r="K13" s="311">
        <v>0</v>
      </c>
      <c r="L13" s="312">
        <v>0</v>
      </c>
      <c r="M13" s="313">
        <v>0</v>
      </c>
      <c r="N13" s="310">
        <f t="shared" si="2"/>
        <v>-16337.768</v>
      </c>
    </row>
    <row r="14" spans="1:20" x14ac:dyDescent="0.2">
      <c r="A14" s="178" t="s">
        <v>41</v>
      </c>
      <c r="B14" s="216">
        <v>0</v>
      </c>
      <c r="C14" s="199">
        <v>0</v>
      </c>
      <c r="D14" s="212">
        <v>0</v>
      </c>
      <c r="E14" s="211">
        <v>0</v>
      </c>
      <c r="F14" s="199">
        <v>0</v>
      </c>
      <c r="G14" s="212">
        <v>0</v>
      </c>
      <c r="H14" s="211">
        <v>0</v>
      </c>
      <c r="I14" s="199">
        <v>0</v>
      </c>
      <c r="J14" s="212">
        <v>0</v>
      </c>
      <c r="K14" s="311">
        <v>0</v>
      </c>
      <c r="L14" s="312">
        <v>0</v>
      </c>
      <c r="M14" s="313">
        <v>0</v>
      </c>
      <c r="N14" s="310">
        <f t="shared" si="2"/>
        <v>0</v>
      </c>
    </row>
    <row r="15" spans="1:20" x14ac:dyDescent="0.2">
      <c r="A15" s="178" t="s">
        <v>31</v>
      </c>
      <c r="B15" s="216">
        <v>-140.50299999999999</v>
      </c>
      <c r="C15" s="199">
        <v>-140.04499999999999</v>
      </c>
      <c r="D15" s="212">
        <v>-137.624</v>
      </c>
      <c r="E15" s="211">
        <v>-170.56899999999999</v>
      </c>
      <c r="F15" s="199">
        <v>-153.977</v>
      </c>
      <c r="G15" s="212">
        <v>-79.197999999999993</v>
      </c>
      <c r="H15" s="211">
        <v>-131.685</v>
      </c>
      <c r="I15" s="199">
        <v>-131.28399999999999</v>
      </c>
      <c r="J15" s="212">
        <v>-135.071</v>
      </c>
      <c r="K15" s="311">
        <v>0</v>
      </c>
      <c r="L15" s="312">
        <v>0</v>
      </c>
      <c r="M15" s="313">
        <v>0</v>
      </c>
      <c r="N15" s="310">
        <f t="shared" si="2"/>
        <v>-1219.9559999999997</v>
      </c>
    </row>
    <row r="16" spans="1:20" x14ac:dyDescent="0.2">
      <c r="A16" s="178" t="s">
        <v>226</v>
      </c>
      <c r="B16" s="216">
        <v>-9.0380000000000003</v>
      </c>
      <c r="C16" s="199">
        <v>-8.8680000000000003</v>
      </c>
      <c r="D16" s="212">
        <v>-21.902999999999999</v>
      </c>
      <c r="E16" s="211">
        <v>-22.6</v>
      </c>
      <c r="F16" s="199">
        <v>-14.231999999999999</v>
      </c>
      <c r="G16" s="212">
        <v>-23.696000000000002</v>
      </c>
      <c r="H16" s="211">
        <v>-34.399000000000001</v>
      </c>
      <c r="I16" s="199">
        <v>-28.306000000000001</v>
      </c>
      <c r="J16" s="212">
        <v>-12.24</v>
      </c>
      <c r="K16" s="311">
        <v>0</v>
      </c>
      <c r="L16" s="312">
        <v>0</v>
      </c>
      <c r="M16" s="313">
        <v>0</v>
      </c>
      <c r="N16" s="310">
        <f t="shared" si="2"/>
        <v>-175.28200000000001</v>
      </c>
    </row>
    <row r="17" spans="1:14" x14ac:dyDescent="0.2">
      <c r="A17" s="178" t="s">
        <v>99</v>
      </c>
      <c r="B17" s="217">
        <v>-165.405</v>
      </c>
      <c r="C17" s="197">
        <v>-125.988</v>
      </c>
      <c r="D17" s="200">
        <v>-100.33199999999999</v>
      </c>
      <c r="E17" s="181">
        <v>-79.724999999999994</v>
      </c>
      <c r="F17" s="197">
        <v>-86.497</v>
      </c>
      <c r="G17" s="200">
        <v>-78.343000000000004</v>
      </c>
      <c r="H17" s="181">
        <v>-80.655000000000001</v>
      </c>
      <c r="I17" s="197">
        <v>-90.61</v>
      </c>
      <c r="J17" s="200">
        <v>-84.968000000000004</v>
      </c>
      <c r="K17" s="300">
        <v>0</v>
      </c>
      <c r="L17" s="301">
        <v>0</v>
      </c>
      <c r="M17" s="302">
        <v>0</v>
      </c>
      <c r="N17" s="310">
        <f t="shared" si="2"/>
        <v>-892.52299999999991</v>
      </c>
    </row>
    <row r="18" spans="1:14" x14ac:dyDescent="0.2">
      <c r="B18" s="21"/>
      <c r="N18" s="14" t="s">
        <v>102</v>
      </c>
    </row>
    <row r="19" spans="1:14" ht="11.25" customHeight="1" x14ac:dyDescent="0.2">
      <c r="B19" s="21"/>
      <c r="N19" s="16"/>
    </row>
    <row r="20" spans="1:14" ht="11.25" customHeight="1" x14ac:dyDescent="0.2">
      <c r="B20" s="21"/>
      <c r="N20" s="16"/>
    </row>
    <row r="21" spans="1:14" x14ac:dyDescent="0.2">
      <c r="A21" s="460"/>
      <c r="B21" s="456" t="s">
        <v>198</v>
      </c>
      <c r="C21" s="457"/>
      <c r="D21" s="458"/>
      <c r="E21" s="456" t="s">
        <v>200</v>
      </c>
      <c r="F21" s="457"/>
      <c r="G21" s="458"/>
      <c r="H21" s="456" t="s">
        <v>201</v>
      </c>
      <c r="I21" s="457"/>
      <c r="J21" s="458"/>
      <c r="K21" s="456" t="s">
        <v>202</v>
      </c>
      <c r="L21" s="457"/>
      <c r="M21" s="494"/>
      <c r="N21" s="454" t="s">
        <v>54</v>
      </c>
    </row>
    <row r="22" spans="1:14" x14ac:dyDescent="0.2">
      <c r="A22" s="461"/>
      <c r="B22" s="134" t="s">
        <v>62</v>
      </c>
      <c r="C22" s="135" t="s">
        <v>63</v>
      </c>
      <c r="D22" s="136" t="s">
        <v>64</v>
      </c>
      <c r="E22" s="134" t="s">
        <v>65</v>
      </c>
      <c r="F22" s="408" t="s">
        <v>66</v>
      </c>
      <c r="G22" s="136" t="s">
        <v>67</v>
      </c>
      <c r="H22" s="134" t="s">
        <v>68</v>
      </c>
      <c r="I22" s="135" t="s">
        <v>69</v>
      </c>
      <c r="J22" s="136" t="s">
        <v>70</v>
      </c>
      <c r="K22" s="134" t="s">
        <v>71</v>
      </c>
      <c r="L22" s="135" t="s">
        <v>72</v>
      </c>
      <c r="M22" s="135" t="s">
        <v>73</v>
      </c>
      <c r="N22" s="455" t="s">
        <v>54</v>
      </c>
    </row>
    <row r="23" spans="1:14" ht="12.75" customHeight="1" x14ac:dyDescent="0.2">
      <c r="A23" s="444" t="s">
        <v>107</v>
      </c>
      <c r="B23" s="446">
        <f>SUM(B24:D24)</f>
        <v>18215.137804933071</v>
      </c>
      <c r="C23" s="447"/>
      <c r="D23" s="448"/>
      <c r="E23" s="446">
        <f>SUM(E24:G24)</f>
        <v>14135.216847066931</v>
      </c>
      <c r="F23" s="447"/>
      <c r="G23" s="448"/>
      <c r="H23" s="446">
        <f>SUM(H24:J24)</f>
        <v>14420.286075</v>
      </c>
      <c r="I23" s="447"/>
      <c r="J23" s="448"/>
      <c r="K23" s="449">
        <f>SUM(K24:M24)</f>
        <v>0</v>
      </c>
      <c r="L23" s="450"/>
      <c r="M23" s="450"/>
      <c r="N23" s="452">
        <f>SUM(N25:N29)</f>
        <v>46770.640727000005</v>
      </c>
    </row>
    <row r="24" spans="1:14" x14ac:dyDescent="0.2">
      <c r="A24" s="459"/>
      <c r="B24" s="258">
        <f>SUM(B25:B29)</f>
        <v>6504.9563428623696</v>
      </c>
      <c r="C24" s="259">
        <f t="shared" ref="C24:M24" si="3">SUM(C25:C29)</f>
        <v>5864.0442230707004</v>
      </c>
      <c r="D24" s="260">
        <f t="shared" si="3"/>
        <v>5846.1372390000006</v>
      </c>
      <c r="E24" s="258">
        <f t="shared" si="3"/>
        <v>4669.5131019999999</v>
      </c>
      <c r="F24" s="259">
        <f t="shared" si="3"/>
        <v>4739.1503450669297</v>
      </c>
      <c r="G24" s="260">
        <f t="shared" si="3"/>
        <v>4726.5534000000007</v>
      </c>
      <c r="H24" s="258">
        <f t="shared" si="3"/>
        <v>4646.7629209999996</v>
      </c>
      <c r="I24" s="259">
        <f t="shared" si="3"/>
        <v>4798.9633690000001</v>
      </c>
      <c r="J24" s="260">
        <f t="shared" si="3"/>
        <v>4974.5597850000004</v>
      </c>
      <c r="K24" s="283">
        <f t="shared" si="3"/>
        <v>0</v>
      </c>
      <c r="L24" s="284">
        <f t="shared" si="3"/>
        <v>0</v>
      </c>
      <c r="M24" s="284">
        <f t="shared" si="3"/>
        <v>0</v>
      </c>
      <c r="N24" s="453">
        <f>SUM(N25:N29)</f>
        <v>46770.640727000005</v>
      </c>
    </row>
    <row r="25" spans="1:14" x14ac:dyDescent="0.2">
      <c r="A25" s="178" t="s">
        <v>23</v>
      </c>
      <c r="B25" s="218">
        <v>4134.3422899999996</v>
      </c>
      <c r="C25" s="219">
        <v>3626.4479259999998</v>
      </c>
      <c r="D25" s="220">
        <v>3492.8025539999999</v>
      </c>
      <c r="E25" s="409">
        <v>2694.7323819999997</v>
      </c>
      <c r="F25" s="219">
        <v>2902.0461519999999</v>
      </c>
      <c r="G25" s="220">
        <v>3004.9036719999999</v>
      </c>
      <c r="H25" s="409">
        <v>3000.7316719999999</v>
      </c>
      <c r="I25" s="219">
        <v>3091.9019540000004</v>
      </c>
      <c r="J25" s="220">
        <v>3197.1885580000003</v>
      </c>
      <c r="K25" s="321">
        <v>0</v>
      </c>
      <c r="L25" s="322">
        <v>0</v>
      </c>
      <c r="M25" s="323">
        <v>0</v>
      </c>
      <c r="N25" s="310">
        <f>SUM(B25:M25)</f>
        <v>29145.097160000005</v>
      </c>
    </row>
    <row r="26" spans="1:14" x14ac:dyDescent="0.2">
      <c r="A26" s="178" t="s">
        <v>24</v>
      </c>
      <c r="B26" s="221">
        <v>735.18892400000004</v>
      </c>
      <c r="C26" s="222">
        <v>641.58435699999995</v>
      </c>
      <c r="D26" s="223">
        <v>647.56344100000001</v>
      </c>
      <c r="E26" s="410">
        <v>539.14286000000004</v>
      </c>
      <c r="F26" s="222">
        <v>554.9225449999999</v>
      </c>
      <c r="G26" s="223">
        <v>531.91335800000002</v>
      </c>
      <c r="H26" s="410">
        <v>445.48478299999999</v>
      </c>
      <c r="I26" s="222">
        <v>499.557954</v>
      </c>
      <c r="J26" s="223">
        <v>529.2556800000001</v>
      </c>
      <c r="K26" s="324">
        <v>0</v>
      </c>
      <c r="L26" s="325">
        <v>0</v>
      </c>
      <c r="M26" s="326">
        <v>0</v>
      </c>
      <c r="N26" s="310">
        <f>SUM(B26:M26)</f>
        <v>5124.6139020000001</v>
      </c>
    </row>
    <row r="27" spans="1:14" x14ac:dyDescent="0.2">
      <c r="A27" s="178" t="s">
        <v>25</v>
      </c>
      <c r="B27" s="221">
        <v>1370.5720663103298</v>
      </c>
      <c r="C27" s="222">
        <v>1373.8020391564701</v>
      </c>
      <c r="D27" s="223">
        <v>1491.181711</v>
      </c>
      <c r="E27" s="410">
        <v>1242.733688</v>
      </c>
      <c r="F27" s="222">
        <v>1075.2738235332001</v>
      </c>
      <c r="G27" s="223">
        <v>1061.687686</v>
      </c>
      <c r="H27" s="410">
        <v>1001.517843</v>
      </c>
      <c r="I27" s="222">
        <v>1010.474101</v>
      </c>
      <c r="J27" s="223">
        <v>1055.1150949999999</v>
      </c>
      <c r="K27" s="324">
        <v>0</v>
      </c>
      <c r="L27" s="325">
        <v>0</v>
      </c>
      <c r="M27" s="326">
        <v>0</v>
      </c>
      <c r="N27" s="310">
        <f>SUM(B27:M27)</f>
        <v>10682.358053</v>
      </c>
    </row>
    <row r="28" spans="1:14" x14ac:dyDescent="0.2">
      <c r="A28" s="178" t="s">
        <v>26</v>
      </c>
      <c r="B28" s="221">
        <v>264.76923255203997</v>
      </c>
      <c r="C28" s="222">
        <v>222.09862691423001</v>
      </c>
      <c r="D28" s="223">
        <v>214.58953299999999</v>
      </c>
      <c r="E28" s="410">
        <v>192.72568699999999</v>
      </c>
      <c r="F28" s="222">
        <v>205.31435753372998</v>
      </c>
      <c r="G28" s="223">
        <v>127.018978</v>
      </c>
      <c r="H28" s="410">
        <v>198.82711600000002</v>
      </c>
      <c r="I28" s="222">
        <v>196.95111800000001</v>
      </c>
      <c r="J28" s="223">
        <v>192.82144299999999</v>
      </c>
      <c r="K28" s="324">
        <v>0</v>
      </c>
      <c r="L28" s="325">
        <v>0</v>
      </c>
      <c r="M28" s="326">
        <v>0</v>
      </c>
      <c r="N28" s="310">
        <f>SUM(B28:M28)</f>
        <v>1815.116092</v>
      </c>
    </row>
    <row r="29" spans="1:14" x14ac:dyDescent="0.2">
      <c r="A29" s="178" t="s">
        <v>40</v>
      </c>
      <c r="B29" s="218">
        <v>8.3830000000000002E-2</v>
      </c>
      <c r="C29" s="219">
        <v>0.111274</v>
      </c>
      <c r="D29" s="220">
        <v>0</v>
      </c>
      <c r="E29" s="409">
        <v>0.178485</v>
      </c>
      <c r="F29" s="219">
        <v>1.5934670000000002</v>
      </c>
      <c r="G29" s="220">
        <v>1.0297060000000002</v>
      </c>
      <c r="H29" s="409">
        <v>0.20150699999999999</v>
      </c>
      <c r="I29" s="219">
        <v>7.8242000000000006E-2</v>
      </c>
      <c r="J29" s="220">
        <v>0.17900899999999997</v>
      </c>
      <c r="K29" s="321">
        <v>0</v>
      </c>
      <c r="L29" s="322">
        <v>0</v>
      </c>
      <c r="M29" s="323">
        <v>0</v>
      </c>
      <c r="N29" s="310">
        <f>SUM(B29:M29)</f>
        <v>3.4555199999999999</v>
      </c>
    </row>
    <row r="30" spans="1:14" ht="12.75" customHeight="1" x14ac:dyDescent="0.2">
      <c r="A30" s="444" t="s">
        <v>108</v>
      </c>
      <c r="B30" s="446">
        <f>SUM(B31:D31)</f>
        <v>-18215.137804999998</v>
      </c>
      <c r="C30" s="447"/>
      <c r="D30" s="448"/>
      <c r="E30" s="446">
        <f>SUM(E31:G31)</f>
        <v>-14135.216847</v>
      </c>
      <c r="F30" s="447"/>
      <c r="G30" s="448"/>
      <c r="H30" s="446">
        <f>SUM(H31:J31)</f>
        <v>-14420.286075000002</v>
      </c>
      <c r="I30" s="447"/>
      <c r="J30" s="448"/>
      <c r="K30" s="449">
        <f>SUM(K31:M31)</f>
        <v>0</v>
      </c>
      <c r="L30" s="450"/>
      <c r="M30" s="450"/>
      <c r="N30" s="452">
        <f>SUM(N32:N43)</f>
        <v>-46770.640726999998</v>
      </c>
    </row>
    <row r="31" spans="1:14" x14ac:dyDescent="0.2">
      <c r="A31" s="459"/>
      <c r="B31" s="258">
        <f>SUM(B32:B43)</f>
        <v>-6504.9563430000007</v>
      </c>
      <c r="C31" s="259">
        <f t="shared" ref="C31:M31" si="4">SUM(C32:C43)</f>
        <v>-5864.0442229999999</v>
      </c>
      <c r="D31" s="260">
        <f t="shared" si="4"/>
        <v>-5846.1372389999997</v>
      </c>
      <c r="E31" s="258">
        <f t="shared" si="4"/>
        <v>-4669.5131020000008</v>
      </c>
      <c r="F31" s="259">
        <f t="shared" si="4"/>
        <v>-4739.1503449999982</v>
      </c>
      <c r="G31" s="260">
        <f t="shared" si="4"/>
        <v>-4726.5533999999998</v>
      </c>
      <c r="H31" s="258">
        <f t="shared" si="4"/>
        <v>-4646.7629209999986</v>
      </c>
      <c r="I31" s="259">
        <f t="shared" si="4"/>
        <v>-4798.9633690000001</v>
      </c>
      <c r="J31" s="260">
        <f t="shared" si="4"/>
        <v>-4974.5597850000031</v>
      </c>
      <c r="K31" s="283">
        <f t="shared" si="4"/>
        <v>0</v>
      </c>
      <c r="L31" s="284">
        <f t="shared" si="4"/>
        <v>0</v>
      </c>
      <c r="M31" s="284">
        <f t="shared" si="4"/>
        <v>0</v>
      </c>
      <c r="N31" s="453"/>
    </row>
    <row r="32" spans="1:14" ht="12" customHeight="1" x14ac:dyDescent="0.2">
      <c r="A32" s="178" t="s">
        <v>27</v>
      </c>
      <c r="B32" s="218">
        <v>-7.3335020000000011</v>
      </c>
      <c r="C32" s="219">
        <v>-13.6341</v>
      </c>
      <c r="D32" s="220">
        <v>-14.419962999999989</v>
      </c>
      <c r="E32" s="409">
        <v>-15.904527000000012</v>
      </c>
      <c r="F32" s="219">
        <v>-7.4252719999999988</v>
      </c>
      <c r="G32" s="220">
        <v>-13.040206</v>
      </c>
      <c r="H32" s="409">
        <v>-10.273485000000012</v>
      </c>
      <c r="I32" s="219">
        <v>-7.4081220000000005</v>
      </c>
      <c r="J32" s="220">
        <v>-20.907328</v>
      </c>
      <c r="K32" s="321">
        <v>0</v>
      </c>
      <c r="L32" s="322">
        <v>0</v>
      </c>
      <c r="M32" s="323">
        <v>0</v>
      </c>
      <c r="N32" s="310">
        <f t="shared" ref="N32:N43" si="5">SUM(B32:M32)</f>
        <v>-110.34650500000001</v>
      </c>
    </row>
    <row r="33" spans="1:14" x14ac:dyDescent="0.2">
      <c r="A33" s="178" t="s">
        <v>28</v>
      </c>
      <c r="B33" s="221">
        <v>-735.18892400000004</v>
      </c>
      <c r="C33" s="222">
        <v>-641.58435699999995</v>
      </c>
      <c r="D33" s="223">
        <v>-647.56344100000001</v>
      </c>
      <c r="E33" s="410">
        <v>-539.14286000000004</v>
      </c>
      <c r="F33" s="222">
        <v>-554.9225449999999</v>
      </c>
      <c r="G33" s="223">
        <v>-531.9133589999999</v>
      </c>
      <c r="H33" s="410">
        <v>-445.48478299999999</v>
      </c>
      <c r="I33" s="222">
        <v>-499.557954</v>
      </c>
      <c r="J33" s="223">
        <v>-529.25567999999998</v>
      </c>
      <c r="K33" s="324">
        <v>0</v>
      </c>
      <c r="L33" s="325">
        <v>0</v>
      </c>
      <c r="M33" s="326">
        <v>0</v>
      </c>
      <c r="N33" s="310">
        <f t="shared" si="5"/>
        <v>-5124.6139029999995</v>
      </c>
    </row>
    <row r="34" spans="1:14" x14ac:dyDescent="0.2">
      <c r="A34" s="178" t="s">
        <v>39</v>
      </c>
      <c r="B34" s="221">
        <v>-44.936388000000001</v>
      </c>
      <c r="C34" s="222">
        <v>-41.537957999999996</v>
      </c>
      <c r="D34" s="223">
        <v>-33.139870999999999</v>
      </c>
      <c r="E34" s="410">
        <v>-24.807558999999998</v>
      </c>
      <c r="F34" s="222">
        <v>-20.880217999999999</v>
      </c>
      <c r="G34" s="223">
        <v>-46.349638999999996</v>
      </c>
      <c r="H34" s="410">
        <v>-27.200652999999999</v>
      </c>
      <c r="I34" s="222">
        <v>-33.775305999999993</v>
      </c>
      <c r="J34" s="223">
        <v>-24.944792999999997</v>
      </c>
      <c r="K34" s="324">
        <v>0</v>
      </c>
      <c r="L34" s="325">
        <v>0</v>
      </c>
      <c r="M34" s="326">
        <v>0</v>
      </c>
      <c r="N34" s="310">
        <f t="shared" si="5"/>
        <v>-297.57238499999994</v>
      </c>
    </row>
    <row r="35" spans="1:14" x14ac:dyDescent="0.2">
      <c r="A35" s="178" t="s">
        <v>29</v>
      </c>
      <c r="B35" s="221">
        <v>-664.79075643781994</v>
      </c>
      <c r="C35" s="222">
        <v>-620.92940259561999</v>
      </c>
      <c r="D35" s="223">
        <v>-631.03110801672005</v>
      </c>
      <c r="E35" s="410">
        <v>-496.37256199999996</v>
      </c>
      <c r="F35" s="222">
        <v>-505.91120594983994</v>
      </c>
      <c r="G35" s="223">
        <v>-562.72117199999991</v>
      </c>
      <c r="H35" s="410">
        <v>-576.75794599999995</v>
      </c>
      <c r="I35" s="222">
        <v>-600.78166799999997</v>
      </c>
      <c r="J35" s="223">
        <v>-638.61810600000001</v>
      </c>
      <c r="K35" s="324">
        <v>0</v>
      </c>
      <c r="L35" s="325">
        <v>0</v>
      </c>
      <c r="M35" s="326">
        <v>0</v>
      </c>
      <c r="N35" s="310">
        <f t="shared" si="5"/>
        <v>-5297.9139269999987</v>
      </c>
    </row>
    <row r="36" spans="1:14" x14ac:dyDescent="0.2">
      <c r="A36" s="178" t="s">
        <v>30</v>
      </c>
      <c r="B36" s="221">
        <v>-246.62149939348998</v>
      </c>
      <c r="C36" s="222">
        <v>-233.16820794176002</v>
      </c>
      <c r="D36" s="223">
        <v>-227.22590300000002</v>
      </c>
      <c r="E36" s="410">
        <v>-173.86354399999999</v>
      </c>
      <c r="F36" s="222">
        <v>-196.15789466474999</v>
      </c>
      <c r="G36" s="223">
        <v>-202.562659</v>
      </c>
      <c r="H36" s="410">
        <v>-205.38397800000004</v>
      </c>
      <c r="I36" s="222">
        <v>-224.28544099999999</v>
      </c>
      <c r="J36" s="223">
        <v>-223.003355</v>
      </c>
      <c r="K36" s="324">
        <v>0</v>
      </c>
      <c r="L36" s="325">
        <v>0</v>
      </c>
      <c r="M36" s="326">
        <v>0</v>
      </c>
      <c r="N36" s="310">
        <f t="shared" si="5"/>
        <v>-1932.2724820000001</v>
      </c>
    </row>
    <row r="37" spans="1:14" x14ac:dyDescent="0.2">
      <c r="A37" s="178" t="s">
        <v>31</v>
      </c>
      <c r="B37" s="221">
        <v>-7.2217859999999998</v>
      </c>
      <c r="C37" s="222">
        <v>-6.6778199999999996</v>
      </c>
      <c r="D37" s="223">
        <v>-7.5732299999999997</v>
      </c>
      <c r="E37" s="410">
        <v>-8.349145</v>
      </c>
      <c r="F37" s="222">
        <v>-0.76169500000000001</v>
      </c>
      <c r="G37" s="223">
        <v>-0.25496999999999997</v>
      </c>
      <c r="H37" s="410">
        <v>-0.165965</v>
      </c>
      <c r="I37" s="222">
        <v>-0.19838499999999998</v>
      </c>
      <c r="J37" s="223">
        <v>-0.186635</v>
      </c>
      <c r="K37" s="324">
        <v>0</v>
      </c>
      <c r="L37" s="325">
        <v>0</v>
      </c>
      <c r="M37" s="326">
        <v>0</v>
      </c>
      <c r="N37" s="310">
        <f t="shared" si="5"/>
        <v>-31.389630999999994</v>
      </c>
    </row>
    <row r="38" spans="1:14" x14ac:dyDescent="0.2">
      <c r="A38" s="178" t="s">
        <v>32</v>
      </c>
      <c r="B38" s="221">
        <v>-127.92457709999999</v>
      </c>
      <c r="C38" s="222">
        <v>-120.01903799999999</v>
      </c>
      <c r="D38" s="223">
        <v>-130.202238725</v>
      </c>
      <c r="E38" s="410">
        <v>-112.67447800000001</v>
      </c>
      <c r="F38" s="222">
        <v>-137.443748175</v>
      </c>
      <c r="G38" s="223">
        <v>-130.00975199999999</v>
      </c>
      <c r="H38" s="410">
        <v>-132.895974</v>
      </c>
      <c r="I38" s="222">
        <v>-129.269656</v>
      </c>
      <c r="J38" s="223">
        <v>-129.56080700000001</v>
      </c>
      <c r="K38" s="324">
        <v>0</v>
      </c>
      <c r="L38" s="325">
        <v>0</v>
      </c>
      <c r="M38" s="326">
        <v>0</v>
      </c>
      <c r="N38" s="310">
        <f t="shared" si="5"/>
        <v>-1150.0002690000001</v>
      </c>
    </row>
    <row r="39" spans="1:14" x14ac:dyDescent="0.2">
      <c r="A39" s="178" t="s">
        <v>33</v>
      </c>
      <c r="B39" s="221">
        <v>-1757.6023737786902</v>
      </c>
      <c r="C39" s="222">
        <v>-1668.49908123512</v>
      </c>
      <c r="D39" s="223">
        <v>-1641.7748097582798</v>
      </c>
      <c r="E39" s="410">
        <v>-1272.673237</v>
      </c>
      <c r="F39" s="222">
        <v>-1356.0276882279102</v>
      </c>
      <c r="G39" s="223">
        <v>-1498.932024</v>
      </c>
      <c r="H39" s="410">
        <v>-1515.849185</v>
      </c>
      <c r="I39" s="222">
        <v>-1549.7613919999999</v>
      </c>
      <c r="J39" s="223">
        <v>-1610.8396100000011</v>
      </c>
      <c r="K39" s="324">
        <v>0</v>
      </c>
      <c r="L39" s="325">
        <v>0</v>
      </c>
      <c r="M39" s="326">
        <v>0</v>
      </c>
      <c r="N39" s="310">
        <f t="shared" si="5"/>
        <v>-13871.959401000002</v>
      </c>
    </row>
    <row r="40" spans="1:14" x14ac:dyDescent="0.2">
      <c r="A40" s="178" t="s">
        <v>34</v>
      </c>
      <c r="B40" s="221">
        <v>-913.23675813282216</v>
      </c>
      <c r="C40" s="222">
        <v>-689.07351960502297</v>
      </c>
      <c r="D40" s="223">
        <v>-733.63895128813613</v>
      </c>
      <c r="E40" s="410">
        <v>-579.82378465398097</v>
      </c>
      <c r="F40" s="222">
        <v>-556.35057458516201</v>
      </c>
      <c r="G40" s="223">
        <v>-532.25864411458599</v>
      </c>
      <c r="H40" s="410">
        <v>-528.53760559983186</v>
      </c>
      <c r="I40" s="222">
        <v>-550.92040957027609</v>
      </c>
      <c r="J40" s="223">
        <v>-551.84859546630594</v>
      </c>
      <c r="K40" s="324">
        <v>0</v>
      </c>
      <c r="L40" s="325">
        <v>0</v>
      </c>
      <c r="M40" s="326">
        <v>0</v>
      </c>
      <c r="N40" s="310">
        <f t="shared" si="5"/>
        <v>-5635.6888430161243</v>
      </c>
    </row>
    <row r="41" spans="1:14" x14ac:dyDescent="0.2">
      <c r="A41" s="178" t="s">
        <v>35</v>
      </c>
      <c r="B41" s="221">
        <v>-1685.7364591571779</v>
      </c>
      <c r="C41" s="222">
        <v>-1552.5117586224771</v>
      </c>
      <c r="D41" s="223">
        <v>-1507.0184342118641</v>
      </c>
      <c r="E41" s="410">
        <v>-1229.9192313460201</v>
      </c>
      <c r="F41" s="222">
        <v>-1191.7989143973371</v>
      </c>
      <c r="G41" s="223">
        <v>-1006.488113885414</v>
      </c>
      <c r="H41" s="410">
        <v>-1002.2921054001671</v>
      </c>
      <c r="I41" s="222">
        <v>-999.6206244297241</v>
      </c>
      <c r="J41" s="223">
        <v>-1034.547385533695</v>
      </c>
      <c r="K41" s="324">
        <v>0</v>
      </c>
      <c r="L41" s="325">
        <v>0</v>
      </c>
      <c r="M41" s="326">
        <v>0</v>
      </c>
      <c r="N41" s="310">
        <f t="shared" si="5"/>
        <v>-11209.933026983877</v>
      </c>
    </row>
    <row r="42" spans="1:14" x14ac:dyDescent="0.2">
      <c r="A42" s="178" t="s">
        <v>36</v>
      </c>
      <c r="B42" s="221">
        <v>-10.363939</v>
      </c>
      <c r="C42" s="222">
        <v>-8.5901250000000005</v>
      </c>
      <c r="D42" s="223">
        <v>-8.0277100000000008</v>
      </c>
      <c r="E42" s="410">
        <v>-5.5320390000000002</v>
      </c>
      <c r="F42" s="222">
        <v>-4.3954929999999992</v>
      </c>
      <c r="G42" s="223">
        <v>-3.4944500000000001</v>
      </c>
      <c r="H42" s="410">
        <v>-3.336522</v>
      </c>
      <c r="I42" s="222">
        <v>-3.3904239999999999</v>
      </c>
      <c r="J42" s="223">
        <v>-3.5396369999999999</v>
      </c>
      <c r="K42" s="324">
        <v>0</v>
      </c>
      <c r="L42" s="325">
        <v>0</v>
      </c>
      <c r="M42" s="326">
        <v>0</v>
      </c>
      <c r="N42" s="310">
        <f t="shared" si="5"/>
        <v>-50.670339000000006</v>
      </c>
    </row>
    <row r="43" spans="1:14" x14ac:dyDescent="0.2">
      <c r="A43" s="178" t="s">
        <v>99</v>
      </c>
      <c r="B43" s="217">
        <v>-303.99938000000003</v>
      </c>
      <c r="C43" s="197">
        <v>-267.81885500000004</v>
      </c>
      <c r="D43" s="200">
        <v>-264.52157899999997</v>
      </c>
      <c r="E43" s="181">
        <v>-210.45013499999999</v>
      </c>
      <c r="F43" s="197">
        <v>-207.075096</v>
      </c>
      <c r="G43" s="200">
        <v>-198.52841100000001</v>
      </c>
      <c r="H43" s="181">
        <v>-198.58471899999998</v>
      </c>
      <c r="I43" s="197">
        <v>-199.993987</v>
      </c>
      <c r="J43" s="200">
        <v>-207.30785299999999</v>
      </c>
      <c r="K43" s="300">
        <v>0</v>
      </c>
      <c r="L43" s="301">
        <v>0</v>
      </c>
      <c r="M43" s="302">
        <v>0</v>
      </c>
      <c r="N43" s="310">
        <f t="shared" si="5"/>
        <v>-2058.2800149999998</v>
      </c>
    </row>
    <row r="44" spans="1:14" x14ac:dyDescent="0.2">
      <c r="N44" s="14" t="s">
        <v>103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8.75" x14ac:dyDescent="0.3">
      <c r="A1" s="224" t="s">
        <v>338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75"/>
      <c r="O1" s="75"/>
    </row>
    <row r="2" spans="1:21" ht="15.75" x14ac:dyDescent="0.25">
      <c r="A2" s="132" t="s">
        <v>337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N2" s="75"/>
      <c r="O2" s="75"/>
    </row>
    <row r="3" spans="1:21" ht="6" customHeight="1" x14ac:dyDescent="0.3">
      <c r="A3" s="327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21" x14ac:dyDescent="0.2">
      <c r="A4" s="229"/>
      <c r="B4" s="497" t="s">
        <v>205</v>
      </c>
      <c r="C4" s="498"/>
      <c r="D4" s="498"/>
      <c r="E4" s="498"/>
      <c r="F4" s="498"/>
      <c r="G4" s="499"/>
      <c r="H4" s="497" t="s">
        <v>19</v>
      </c>
      <c r="I4" s="498"/>
      <c r="J4" s="498"/>
      <c r="K4" s="498"/>
      <c r="L4" s="498"/>
      <c r="M4" s="498"/>
      <c r="N4" s="24"/>
    </row>
    <row r="5" spans="1:21" ht="13.5" customHeight="1" x14ac:dyDescent="0.25">
      <c r="A5" s="229"/>
      <c r="B5" s="500" t="s">
        <v>186</v>
      </c>
      <c r="C5" s="501"/>
      <c r="D5" s="501"/>
      <c r="E5" s="501"/>
      <c r="F5" s="501"/>
      <c r="G5" s="502"/>
      <c r="H5" s="500" t="s">
        <v>5</v>
      </c>
      <c r="I5" s="501"/>
      <c r="J5" s="501"/>
      <c r="K5" s="501"/>
      <c r="L5" s="501"/>
      <c r="M5" s="501"/>
      <c r="N5" s="79"/>
    </row>
    <row r="6" spans="1:21" x14ac:dyDescent="0.2">
      <c r="A6" s="230"/>
      <c r="B6" s="503" t="s">
        <v>68</v>
      </c>
      <c r="C6" s="496"/>
      <c r="D6" s="496" t="s">
        <v>69</v>
      </c>
      <c r="E6" s="496"/>
      <c r="F6" s="496" t="s">
        <v>70</v>
      </c>
      <c r="G6" s="504"/>
      <c r="H6" s="503" t="s">
        <v>68</v>
      </c>
      <c r="I6" s="496"/>
      <c r="J6" s="496" t="s">
        <v>69</v>
      </c>
      <c r="K6" s="496"/>
      <c r="L6" s="496" t="s">
        <v>70</v>
      </c>
      <c r="M6" s="496"/>
      <c r="N6" s="91"/>
    </row>
    <row r="7" spans="1:21" x14ac:dyDescent="0.2">
      <c r="A7" s="230"/>
      <c r="B7" s="231" t="s">
        <v>228</v>
      </c>
      <c r="C7" s="232" t="s">
        <v>227</v>
      </c>
      <c r="D7" s="232" t="s">
        <v>228</v>
      </c>
      <c r="E7" s="232" t="s">
        <v>227</v>
      </c>
      <c r="F7" s="232" t="s">
        <v>228</v>
      </c>
      <c r="G7" s="233" t="s">
        <v>227</v>
      </c>
      <c r="H7" s="231" t="s">
        <v>228</v>
      </c>
      <c r="I7" s="232" t="s">
        <v>227</v>
      </c>
      <c r="J7" s="232" t="s">
        <v>228</v>
      </c>
      <c r="K7" s="232" t="s">
        <v>227</v>
      </c>
      <c r="L7" s="232" t="s">
        <v>228</v>
      </c>
      <c r="M7" s="232" t="s">
        <v>227</v>
      </c>
      <c r="N7" s="91"/>
    </row>
    <row r="8" spans="1:21" x14ac:dyDescent="0.2">
      <c r="A8" s="508" t="s">
        <v>54</v>
      </c>
      <c r="B8" s="446">
        <f>F9</f>
        <v>199.417</v>
      </c>
      <c r="C8" s="447"/>
      <c r="D8" s="447"/>
      <c r="E8" s="447"/>
      <c r="F8" s="447"/>
      <c r="G8" s="448"/>
      <c r="H8" s="446">
        <f>SUM(H9,J9,L9)</f>
        <v>46366.850999999988</v>
      </c>
      <c r="I8" s="447"/>
      <c r="J8" s="447"/>
      <c r="K8" s="447"/>
      <c r="L8" s="447"/>
      <c r="M8" s="447"/>
      <c r="N8" s="80"/>
    </row>
    <row r="9" spans="1:21" x14ac:dyDescent="0.2">
      <c r="A9" s="509"/>
      <c r="B9" s="411">
        <f>SUM(B10:B17)</f>
        <v>200.03465000000006</v>
      </c>
      <c r="C9" s="412">
        <v>9.3886802274309924E-3</v>
      </c>
      <c r="D9" s="413">
        <f>SUM(D10:D17)</f>
        <v>199.90334000000004</v>
      </c>
      <c r="E9" s="412">
        <v>9.3732887396123805E-3</v>
      </c>
      <c r="F9" s="413">
        <f>SUM(F10:F17)</f>
        <v>199.417</v>
      </c>
      <c r="G9" s="414">
        <v>9.352418686336357E-3</v>
      </c>
      <c r="H9" s="411">
        <f>SUM(H10:H17)</f>
        <v>18378.34199999999</v>
      </c>
      <c r="I9" s="412">
        <v>3.1771162655652601E-3</v>
      </c>
      <c r="J9" s="413">
        <f>SUM(J10:J17)</f>
        <v>15991.291999999996</v>
      </c>
      <c r="K9" s="412">
        <v>2.4314833082275359E-3</v>
      </c>
      <c r="L9" s="413">
        <f>SUM(L10:L17)</f>
        <v>11997.217000000002</v>
      </c>
      <c r="M9" s="412">
        <v>1.8158951839649254E-3</v>
      </c>
      <c r="N9" s="10"/>
    </row>
    <row r="10" spans="1:21" x14ac:dyDescent="0.2">
      <c r="A10" s="204" t="s">
        <v>7</v>
      </c>
      <c r="B10" s="188">
        <v>0</v>
      </c>
      <c r="C10" s="225">
        <v>0</v>
      </c>
      <c r="D10" s="189">
        <v>0</v>
      </c>
      <c r="E10" s="225">
        <v>0</v>
      </c>
      <c r="F10" s="189">
        <v>0</v>
      </c>
      <c r="G10" s="226">
        <v>0</v>
      </c>
      <c r="H10" s="188">
        <v>0</v>
      </c>
      <c r="I10" s="225">
        <v>0</v>
      </c>
      <c r="J10" s="189">
        <v>0</v>
      </c>
      <c r="K10" s="225">
        <v>0</v>
      </c>
      <c r="L10" s="189">
        <v>0</v>
      </c>
      <c r="M10" s="225">
        <v>0</v>
      </c>
      <c r="N10" s="83"/>
      <c r="O10" s="92"/>
    </row>
    <row r="11" spans="1:21" x14ac:dyDescent="0.2">
      <c r="A11" s="204" t="s">
        <v>20</v>
      </c>
      <c r="B11" s="188">
        <v>147.94</v>
      </c>
      <c r="C11" s="225">
        <v>1.474078870094732E-2</v>
      </c>
      <c r="D11" s="191">
        <v>147.94</v>
      </c>
      <c r="E11" s="225">
        <v>1.4707171799132279E-2</v>
      </c>
      <c r="F11" s="191">
        <v>147.94</v>
      </c>
      <c r="G11" s="226">
        <v>1.4702260832855149E-2</v>
      </c>
      <c r="H11" s="188">
        <v>7273.6890000000003</v>
      </c>
      <c r="I11" s="225">
        <v>3.7203048860163642E-3</v>
      </c>
      <c r="J11" s="191">
        <v>5961.9260000000004</v>
      </c>
      <c r="K11" s="225">
        <v>2.5230426618508667E-3</v>
      </c>
      <c r="L11" s="191">
        <v>1559.2260000000001</v>
      </c>
      <c r="M11" s="225">
        <v>5.6014388988641643E-4</v>
      </c>
      <c r="N11" s="83"/>
      <c r="O11" s="92"/>
    </row>
    <row r="12" spans="1:21" x14ac:dyDescent="0.2">
      <c r="A12" s="204" t="s">
        <v>21</v>
      </c>
      <c r="B12" s="188">
        <v>0</v>
      </c>
      <c r="C12" s="225">
        <v>0</v>
      </c>
      <c r="D12" s="191">
        <v>0</v>
      </c>
      <c r="E12" s="225">
        <v>0</v>
      </c>
      <c r="F12" s="191">
        <v>0</v>
      </c>
      <c r="G12" s="226">
        <v>0</v>
      </c>
      <c r="H12" s="188">
        <v>0</v>
      </c>
      <c r="I12" s="225">
        <v>0</v>
      </c>
      <c r="J12" s="191">
        <v>0</v>
      </c>
      <c r="K12" s="225">
        <v>0</v>
      </c>
      <c r="L12" s="191">
        <v>0</v>
      </c>
      <c r="M12" s="225">
        <v>0</v>
      </c>
      <c r="N12" s="83"/>
      <c r="O12" s="92"/>
    </row>
    <row r="13" spans="1:21" x14ac:dyDescent="0.2">
      <c r="A13" s="204" t="s">
        <v>22</v>
      </c>
      <c r="B13" s="188">
        <v>18.933999999999997</v>
      </c>
      <c r="C13" s="225">
        <v>1.9919581030212893E-2</v>
      </c>
      <c r="D13" s="191">
        <v>18.933999999999997</v>
      </c>
      <c r="E13" s="225">
        <v>1.9847189013709816E-2</v>
      </c>
      <c r="F13" s="191">
        <v>19.133999999999997</v>
      </c>
      <c r="G13" s="226">
        <v>2.005761296165846E-2</v>
      </c>
      <c r="H13" s="188">
        <v>4372.4039999999995</v>
      </c>
      <c r="I13" s="225">
        <v>1.5892474041186325E-2</v>
      </c>
      <c r="J13" s="191">
        <v>4442.1489999999994</v>
      </c>
      <c r="K13" s="225">
        <v>1.6080752091458435E-2</v>
      </c>
      <c r="L13" s="191">
        <v>5195.2339999999995</v>
      </c>
      <c r="M13" s="225">
        <v>1.8480477379137744E-2</v>
      </c>
      <c r="N13" s="83"/>
      <c r="O13" s="92"/>
    </row>
    <row r="14" spans="1:21" x14ac:dyDescent="0.2">
      <c r="A14" s="204" t="s">
        <v>43</v>
      </c>
      <c r="B14" s="188">
        <v>11.625999999999998</v>
      </c>
      <c r="C14" s="225">
        <v>1.0643524072468276E-2</v>
      </c>
      <c r="D14" s="191">
        <v>11.625999999999998</v>
      </c>
      <c r="E14" s="225">
        <v>1.0653579704038125E-2</v>
      </c>
      <c r="F14" s="191">
        <v>11.205999999999998</v>
      </c>
      <c r="G14" s="226">
        <v>1.0279961627470019E-2</v>
      </c>
      <c r="H14" s="188">
        <v>3795.3360000000002</v>
      </c>
      <c r="I14" s="225">
        <v>1.7896552288523319E-2</v>
      </c>
      <c r="J14" s="191">
        <v>3064.0250000000005</v>
      </c>
      <c r="K14" s="225">
        <v>1.6850899649762635E-2</v>
      </c>
      <c r="L14" s="191">
        <v>3153.556</v>
      </c>
      <c r="M14" s="225">
        <v>1.9952976348793929E-2</v>
      </c>
      <c r="N14" s="83"/>
      <c r="O14" s="92"/>
    </row>
    <row r="15" spans="1:21" x14ac:dyDescent="0.2">
      <c r="A15" s="204" t="s">
        <v>44</v>
      </c>
      <c r="B15" s="188">
        <v>0</v>
      </c>
      <c r="C15" s="225">
        <v>0</v>
      </c>
      <c r="D15" s="191">
        <v>0</v>
      </c>
      <c r="E15" s="225">
        <v>0</v>
      </c>
      <c r="F15" s="191">
        <v>0</v>
      </c>
      <c r="G15" s="226">
        <v>0</v>
      </c>
      <c r="H15" s="188">
        <v>0</v>
      </c>
      <c r="I15" s="225">
        <v>0</v>
      </c>
      <c r="J15" s="191">
        <v>0</v>
      </c>
      <c r="K15" s="225">
        <v>0</v>
      </c>
      <c r="L15" s="191">
        <v>0</v>
      </c>
      <c r="M15" s="225">
        <v>0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45</v>
      </c>
      <c r="B16" s="188">
        <v>0</v>
      </c>
      <c r="C16" s="225">
        <v>0</v>
      </c>
      <c r="D16" s="191">
        <v>0</v>
      </c>
      <c r="E16" s="227">
        <v>0</v>
      </c>
      <c r="F16" s="191">
        <v>0</v>
      </c>
      <c r="G16" s="228">
        <v>0</v>
      </c>
      <c r="H16" s="188">
        <v>0</v>
      </c>
      <c r="I16" s="225">
        <v>0</v>
      </c>
      <c r="J16" s="191">
        <v>0</v>
      </c>
      <c r="K16" s="227">
        <v>0</v>
      </c>
      <c r="L16" s="191">
        <v>0</v>
      </c>
      <c r="M16" s="227">
        <v>0</v>
      </c>
      <c r="N16" s="83"/>
      <c r="O16" s="92"/>
      <c r="P16" s="63"/>
      <c r="Q16" s="78"/>
      <c r="R16" s="55"/>
      <c r="S16" s="55"/>
      <c r="T16" s="55"/>
      <c r="U16" s="55"/>
    </row>
    <row r="17" spans="1:21" x14ac:dyDescent="0.2">
      <c r="A17" s="329" t="s">
        <v>46</v>
      </c>
      <c r="B17" s="188">
        <v>21.534650000000045</v>
      </c>
      <c r="C17" s="225">
        <v>1.0440574686496484E-2</v>
      </c>
      <c r="D17" s="189">
        <v>21.403340000000036</v>
      </c>
      <c r="E17" s="227">
        <v>1.0399092594346751E-2</v>
      </c>
      <c r="F17" s="189">
        <v>21.137000000000032</v>
      </c>
      <c r="G17" s="228">
        <v>1.0302392649173398E-2</v>
      </c>
      <c r="H17" s="188">
        <v>2936.9129999999909</v>
      </c>
      <c r="I17" s="225">
        <v>9.9157371684736664E-3</v>
      </c>
      <c r="J17" s="189">
        <v>2523.1919999999941</v>
      </c>
      <c r="K17" s="227">
        <v>9.5327226059674728E-3</v>
      </c>
      <c r="L17" s="189">
        <v>2089.2010000000023</v>
      </c>
      <c r="M17" s="227">
        <v>9.440691489199465E-3</v>
      </c>
      <c r="N17" s="83"/>
      <c r="O17" s="92"/>
      <c r="P17" s="63"/>
      <c r="Q17" s="78"/>
      <c r="R17" s="55"/>
      <c r="S17" s="55"/>
      <c r="T17" s="55"/>
      <c r="U17" s="55"/>
    </row>
    <row r="18" spans="1:21" x14ac:dyDescent="0.2">
      <c r="A18" s="257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6"/>
      <c r="M18" s="76" t="s">
        <v>104</v>
      </c>
      <c r="N18" s="84"/>
      <c r="O18" s="76"/>
    </row>
    <row r="19" spans="1:21" x14ac:dyDescent="0.2">
      <c r="A19" s="234"/>
      <c r="B19" s="497" t="s">
        <v>252</v>
      </c>
      <c r="C19" s="498"/>
      <c r="D19" s="498"/>
      <c r="E19" s="498"/>
      <c r="F19" s="498"/>
      <c r="G19" s="498"/>
      <c r="H19" s="22"/>
      <c r="I19" s="22"/>
      <c r="J19" s="22"/>
      <c r="K19" s="22"/>
      <c r="L19" s="22"/>
      <c r="M19" s="22"/>
      <c r="N19" s="85"/>
      <c r="O19" s="75"/>
      <c r="P19" s="96"/>
      <c r="Q19" s="78"/>
      <c r="R19" s="23"/>
      <c r="S19" s="23"/>
      <c r="T19" s="23"/>
    </row>
    <row r="20" spans="1:21" x14ac:dyDescent="0.2">
      <c r="A20" s="235"/>
      <c r="B20" s="500" t="s">
        <v>5</v>
      </c>
      <c r="C20" s="501"/>
      <c r="D20" s="501"/>
      <c r="E20" s="501"/>
      <c r="F20" s="501"/>
      <c r="G20" s="501"/>
      <c r="H20" s="85" t="str">
        <f>A25</f>
        <v>VO z vvn</v>
      </c>
      <c r="I20" s="93">
        <f>(B25+D25+F25)/'6.1, 6.2'!B25</f>
        <v>1.2788275299353695E-2</v>
      </c>
      <c r="J20" s="94" t="str">
        <f>A10</f>
        <v>JE</v>
      </c>
      <c r="K20" s="83">
        <f t="shared" ref="K20:K27" si="0">H10+J10+L10</f>
        <v>0</v>
      </c>
      <c r="L20" s="94" t="str">
        <f>A10</f>
        <v>JE</v>
      </c>
      <c r="M20" s="92">
        <f>K20/'6.1, 6.2'!B5</f>
        <v>0</v>
      </c>
      <c r="N20" s="85"/>
      <c r="O20" s="75"/>
      <c r="P20" s="96"/>
      <c r="Q20" s="78"/>
      <c r="R20" s="23"/>
      <c r="S20" s="23"/>
      <c r="T20" s="23"/>
    </row>
    <row r="21" spans="1:21" x14ac:dyDescent="0.2">
      <c r="A21" s="236"/>
      <c r="B21" s="503" t="s">
        <v>68</v>
      </c>
      <c r="C21" s="496"/>
      <c r="D21" s="496" t="s">
        <v>69</v>
      </c>
      <c r="E21" s="496"/>
      <c r="F21" s="496" t="s">
        <v>70</v>
      </c>
      <c r="G21" s="496"/>
      <c r="H21" s="85" t="str">
        <f>A26</f>
        <v>VO z vn</v>
      </c>
      <c r="I21" s="93">
        <f>(B26+D26+F26)/'6.1, 6.2'!C25</f>
        <v>0.13601859559368468</v>
      </c>
      <c r="J21" s="94" t="str">
        <f t="shared" ref="J21:J27" si="1">A11</f>
        <v>PE</v>
      </c>
      <c r="K21" s="83">
        <f t="shared" si="0"/>
        <v>14794.841000000002</v>
      </c>
      <c r="L21" s="94" t="str">
        <f t="shared" ref="L21:L27" si="2">A11</f>
        <v>PE</v>
      </c>
      <c r="M21" s="92">
        <f>K21/'6.1, 6.2'!C5</f>
        <v>2.0832698840938472E-3</v>
      </c>
      <c r="N21" s="85"/>
      <c r="O21" s="75"/>
      <c r="P21" s="96"/>
      <c r="Q21" s="78"/>
      <c r="R21" s="82"/>
      <c r="S21" s="82"/>
      <c r="T21" s="82"/>
    </row>
    <row r="22" spans="1:21" x14ac:dyDescent="0.2">
      <c r="A22" s="237"/>
      <c r="B22" s="231" t="s">
        <v>228</v>
      </c>
      <c r="C22" s="232" t="s">
        <v>227</v>
      </c>
      <c r="D22" s="232" t="s">
        <v>228</v>
      </c>
      <c r="E22" s="232" t="s">
        <v>227</v>
      </c>
      <c r="F22" s="232" t="s">
        <v>228</v>
      </c>
      <c r="G22" s="232" t="s">
        <v>227</v>
      </c>
      <c r="H22" s="85" t="str">
        <f>A27</f>
        <v>MOP</v>
      </c>
      <c r="I22" s="93">
        <f>(B27+D27+F27)/'6.1, 6.2'!D25</f>
        <v>0.12908132486568116</v>
      </c>
      <c r="J22" s="94" t="str">
        <f t="shared" si="1"/>
        <v>PPE</v>
      </c>
      <c r="K22" s="83">
        <f t="shared" si="0"/>
        <v>0</v>
      </c>
      <c r="L22" s="94" t="str">
        <f t="shared" si="2"/>
        <v>PPE</v>
      </c>
      <c r="M22" s="92">
        <f>K22/'6.1, 6.2'!D5</f>
        <v>0</v>
      </c>
      <c r="N22" s="85"/>
      <c r="O22" s="75"/>
      <c r="P22" s="96"/>
      <c r="Q22" s="78"/>
      <c r="R22" s="23"/>
      <c r="S22" s="23"/>
      <c r="T22" s="23"/>
    </row>
    <row r="23" spans="1:21" x14ac:dyDescent="0.2">
      <c r="A23" s="505" t="s">
        <v>54</v>
      </c>
      <c r="B23" s="507">
        <f>SUM(B24,D24,F24)</f>
        <v>1320092.3149999999</v>
      </c>
      <c r="C23" s="507"/>
      <c r="D23" s="507"/>
      <c r="E23" s="507"/>
      <c r="F23" s="507"/>
      <c r="G23" s="507"/>
      <c r="H23" s="85" t="str">
        <f>A28</f>
        <v>MOO</v>
      </c>
      <c r="I23" s="93">
        <f>(B28+D28+F28)/'6.1, 6.2'!E25</f>
        <v>0.10536893530299053</v>
      </c>
      <c r="J23" s="94" t="str">
        <f t="shared" si="1"/>
        <v>PSE</v>
      </c>
      <c r="K23" s="83">
        <f t="shared" si="0"/>
        <v>14009.787</v>
      </c>
      <c r="L23" s="94" t="str">
        <f t="shared" si="2"/>
        <v>PSE</v>
      </c>
      <c r="M23" s="92">
        <f>K23/'6.1, 6.2'!E5</f>
        <v>1.6828887658011018E-2</v>
      </c>
      <c r="N23" s="85"/>
      <c r="O23" s="75"/>
      <c r="P23" s="96"/>
      <c r="Q23" s="78"/>
      <c r="R23" s="23"/>
      <c r="S23" s="23"/>
      <c r="T23" s="23"/>
    </row>
    <row r="24" spans="1:21" x14ac:dyDescent="0.2">
      <c r="A24" s="506"/>
      <c r="B24" s="411">
        <f>SUM(B25:B28)</f>
        <v>434589.62699999998</v>
      </c>
      <c r="C24" s="415">
        <v>0.10965806573461892</v>
      </c>
      <c r="D24" s="413">
        <f>SUM(D25:D28)</f>
        <v>447489.94500000001</v>
      </c>
      <c r="E24" s="415">
        <v>0.11163288292800282</v>
      </c>
      <c r="F24" s="413">
        <f>SUM(F25:F28)</f>
        <v>438012.74299999996</v>
      </c>
      <c r="G24" s="415">
        <v>0.10458104997759671</v>
      </c>
      <c r="H24" s="75"/>
      <c r="I24" s="75"/>
      <c r="J24" s="94" t="str">
        <f t="shared" si="1"/>
        <v>VE</v>
      </c>
      <c r="K24" s="83">
        <f t="shared" si="0"/>
        <v>10012.917000000001</v>
      </c>
      <c r="L24" s="94" t="str">
        <f t="shared" si="2"/>
        <v>VE</v>
      </c>
      <c r="M24" s="92">
        <f>K24/'6.1, 6.2'!F5</f>
        <v>1.8140928670915022E-2</v>
      </c>
      <c r="N24" s="85"/>
      <c r="O24" s="75"/>
      <c r="P24" s="96"/>
      <c r="Q24" s="78"/>
      <c r="R24" s="81"/>
      <c r="S24" s="82"/>
      <c r="T24" s="82"/>
    </row>
    <row r="25" spans="1:21" x14ac:dyDescent="0.2">
      <c r="A25" s="178" t="s">
        <v>8</v>
      </c>
      <c r="B25" s="188">
        <v>8139.0349999999999</v>
      </c>
      <c r="C25" s="225">
        <v>1.3329376779488302E-2</v>
      </c>
      <c r="D25" s="189">
        <v>7417.4530000000004</v>
      </c>
      <c r="E25" s="225">
        <v>1.2638157597898665E-2</v>
      </c>
      <c r="F25" s="189">
        <v>8214.6880000000001</v>
      </c>
      <c r="G25" s="225">
        <v>1.2421886276900222E-2</v>
      </c>
      <c r="H25" s="75"/>
      <c r="I25" s="75"/>
      <c r="J25" s="94" t="str">
        <f t="shared" si="1"/>
        <v>PVE</v>
      </c>
      <c r="K25" s="83">
        <f t="shared" si="0"/>
        <v>0</v>
      </c>
      <c r="L25" s="94" t="str">
        <f t="shared" si="2"/>
        <v>PVE</v>
      </c>
      <c r="M25" s="92">
        <f>K25/'6.1, 6.2'!G5</f>
        <v>0</v>
      </c>
      <c r="N25" s="85"/>
      <c r="O25" s="93"/>
      <c r="T25" s="76"/>
    </row>
    <row r="26" spans="1:21" x14ac:dyDescent="0.2">
      <c r="A26" s="178" t="s">
        <v>9</v>
      </c>
      <c r="B26" s="188">
        <v>254978.70199999999</v>
      </c>
      <c r="C26" s="225">
        <v>0.14060460824216583</v>
      </c>
      <c r="D26" s="191">
        <v>261536.63200000001</v>
      </c>
      <c r="E26" s="225">
        <v>0.14043078055888739</v>
      </c>
      <c r="F26" s="191">
        <v>246186.53200000001</v>
      </c>
      <c r="G26" s="225">
        <v>0.12745858335900209</v>
      </c>
      <c r="H26" s="75"/>
      <c r="I26" s="75"/>
      <c r="J26" s="94" t="str">
        <f t="shared" si="1"/>
        <v>VTE</v>
      </c>
      <c r="K26" s="83">
        <f t="shared" si="0"/>
        <v>0</v>
      </c>
      <c r="L26" s="94" t="str">
        <f t="shared" si="2"/>
        <v>VTE</v>
      </c>
      <c r="M26" s="92">
        <f>K26/'6.1, 6.2'!H5</f>
        <v>0</v>
      </c>
      <c r="N26" s="85"/>
      <c r="O26" s="93"/>
    </row>
    <row r="27" spans="1:21" x14ac:dyDescent="0.2">
      <c r="A27" s="178" t="s">
        <v>146</v>
      </c>
      <c r="B27" s="188">
        <v>65800</v>
      </c>
      <c r="C27" s="225">
        <v>0.12339350792339791</v>
      </c>
      <c r="D27" s="191">
        <v>70800</v>
      </c>
      <c r="E27" s="227">
        <v>0.12735219880608953</v>
      </c>
      <c r="F27" s="191">
        <v>75900</v>
      </c>
      <c r="G27" s="227">
        <v>0.13625174861122985</v>
      </c>
      <c r="H27" s="75"/>
      <c r="I27" s="75"/>
      <c r="J27" s="94" t="str">
        <f t="shared" si="1"/>
        <v>FVE</v>
      </c>
      <c r="K27" s="83">
        <f t="shared" si="0"/>
        <v>7549.3059999999878</v>
      </c>
      <c r="L27" s="94" t="str">
        <f t="shared" si="2"/>
        <v>FVE</v>
      </c>
      <c r="M27" s="92">
        <f>K27/'6.1, 6.2'!I5</f>
        <v>9.6517216354254694E-3</v>
      </c>
      <c r="N27" s="85"/>
      <c r="O27" s="93"/>
    </row>
    <row r="28" spans="1:21" x14ac:dyDescent="0.2">
      <c r="A28" s="178" t="s">
        <v>144</v>
      </c>
      <c r="B28" s="188">
        <v>105671.89</v>
      </c>
      <c r="C28" s="225">
        <v>0.10505968975835797</v>
      </c>
      <c r="D28" s="189">
        <v>107735.86</v>
      </c>
      <c r="E28" s="227">
        <v>0.10737623097128722</v>
      </c>
      <c r="F28" s="189">
        <v>107711.523</v>
      </c>
      <c r="G28" s="227">
        <v>0.10372893098117053</v>
      </c>
      <c r="H28" s="75"/>
      <c r="I28" s="75"/>
      <c r="J28" s="75"/>
      <c r="K28" s="75"/>
      <c r="L28" s="75"/>
      <c r="M28" s="75"/>
      <c r="N28" s="85"/>
      <c r="O28" s="93"/>
    </row>
    <row r="29" spans="1:21" x14ac:dyDescent="0.2">
      <c r="A29" s="63"/>
      <c r="B29" s="63"/>
      <c r="C29" s="78"/>
      <c r="D29" s="55"/>
      <c r="E29" s="55"/>
      <c r="F29" s="55"/>
      <c r="G29" s="76" t="s">
        <v>103</v>
      </c>
      <c r="H29" s="75"/>
      <c r="I29" s="75"/>
      <c r="J29" s="75"/>
      <c r="K29" s="75"/>
      <c r="L29" s="75"/>
      <c r="M29" s="75"/>
    </row>
    <row r="30" spans="1:21" x14ac:dyDescent="0.2">
      <c r="H30" s="75"/>
      <c r="I30" s="75"/>
      <c r="J30" s="75"/>
      <c r="K30" s="75"/>
      <c r="L30" s="75"/>
      <c r="M30" s="75"/>
    </row>
    <row r="31" spans="1:21" x14ac:dyDescent="0.2">
      <c r="J31" s="94"/>
      <c r="K31" s="94" t="str">
        <f>H6</f>
        <v>Červenec</v>
      </c>
      <c r="L31" s="94" t="str">
        <f>J6</f>
        <v>Srpen</v>
      </c>
      <c r="M31" s="94" t="str">
        <f>L6</f>
        <v>Září</v>
      </c>
    </row>
    <row r="32" spans="1:21" x14ac:dyDescent="0.2">
      <c r="H32" s="94" t="str">
        <f t="shared" ref="H32:H39" si="3">A10</f>
        <v>JE</v>
      </c>
      <c r="I32" s="95">
        <f t="shared" ref="I32:I39" si="4">G10</f>
        <v>0</v>
      </c>
      <c r="J32" s="94" t="str">
        <f t="shared" ref="J32:J39" si="5">A10</f>
        <v>JE</v>
      </c>
      <c r="K32" s="77">
        <f t="shared" ref="K32:K39" si="6">H10</f>
        <v>0</v>
      </c>
      <c r="L32" s="77">
        <f t="shared" ref="L32:L39" si="7">J10</f>
        <v>0</v>
      </c>
      <c r="M32" s="77">
        <f t="shared" ref="M32:M39" si="8">L10</f>
        <v>0</v>
      </c>
    </row>
    <row r="33" spans="8:13" ht="12.75" customHeight="1" x14ac:dyDescent="0.2">
      <c r="H33" s="94" t="str">
        <f t="shared" si="3"/>
        <v>PE</v>
      </c>
      <c r="I33" s="95">
        <f t="shared" si="4"/>
        <v>1.4702260832855149E-2</v>
      </c>
      <c r="J33" s="94" t="str">
        <f t="shared" si="5"/>
        <v>PE</v>
      </c>
      <c r="K33" s="77">
        <f t="shared" si="6"/>
        <v>7273.6890000000003</v>
      </c>
      <c r="L33" s="77">
        <f t="shared" si="7"/>
        <v>5961.9260000000004</v>
      </c>
      <c r="M33" s="77">
        <f t="shared" si="8"/>
        <v>1559.2260000000001</v>
      </c>
    </row>
    <row r="34" spans="8:13" x14ac:dyDescent="0.2">
      <c r="H34" s="94" t="str">
        <f t="shared" si="3"/>
        <v>PPE</v>
      </c>
      <c r="I34" s="95">
        <f t="shared" si="4"/>
        <v>0</v>
      </c>
      <c r="J34" s="94" t="str">
        <f t="shared" si="5"/>
        <v>PPE</v>
      </c>
      <c r="K34" s="77">
        <f t="shared" si="6"/>
        <v>0</v>
      </c>
      <c r="L34" s="77">
        <f t="shared" si="7"/>
        <v>0</v>
      </c>
      <c r="M34" s="77">
        <f t="shared" si="8"/>
        <v>0</v>
      </c>
    </row>
    <row r="35" spans="8:13" ht="13.5" customHeight="1" x14ac:dyDescent="0.2">
      <c r="H35" s="94" t="str">
        <f t="shared" si="3"/>
        <v>PSE</v>
      </c>
      <c r="I35" s="95">
        <f t="shared" si="4"/>
        <v>2.005761296165846E-2</v>
      </c>
      <c r="J35" s="94" t="str">
        <f t="shared" si="5"/>
        <v>PSE</v>
      </c>
      <c r="K35" s="77">
        <f t="shared" si="6"/>
        <v>4372.4039999999995</v>
      </c>
      <c r="L35" s="77">
        <f t="shared" si="7"/>
        <v>4442.1489999999994</v>
      </c>
      <c r="M35" s="77">
        <f t="shared" si="8"/>
        <v>5195.2339999999995</v>
      </c>
    </row>
    <row r="36" spans="8:13" ht="12.75" customHeight="1" x14ac:dyDescent="0.2">
      <c r="H36" s="94" t="str">
        <f t="shared" si="3"/>
        <v>VE</v>
      </c>
      <c r="I36" s="95">
        <f t="shared" si="4"/>
        <v>1.0279961627470019E-2</v>
      </c>
      <c r="J36" s="94" t="str">
        <f t="shared" si="5"/>
        <v>VE</v>
      </c>
      <c r="K36" s="77">
        <f t="shared" si="6"/>
        <v>3795.3360000000002</v>
      </c>
      <c r="L36" s="77">
        <f t="shared" si="7"/>
        <v>3064.0250000000005</v>
      </c>
      <c r="M36" s="77">
        <f t="shared" si="8"/>
        <v>3153.556</v>
      </c>
    </row>
    <row r="37" spans="8:13" ht="12.75" customHeight="1" x14ac:dyDescent="0.2">
      <c r="H37" s="94" t="str">
        <f t="shared" si="3"/>
        <v>PVE</v>
      </c>
      <c r="I37" s="95">
        <f t="shared" si="4"/>
        <v>0</v>
      </c>
      <c r="J37" s="94" t="str">
        <f t="shared" si="5"/>
        <v>PVE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VTE</v>
      </c>
      <c r="I38" s="95">
        <f t="shared" si="4"/>
        <v>0</v>
      </c>
      <c r="J38" s="94" t="str">
        <f t="shared" si="5"/>
        <v>VTE</v>
      </c>
      <c r="K38" s="77">
        <f t="shared" si="6"/>
        <v>0</v>
      </c>
      <c r="L38" s="77">
        <f t="shared" si="7"/>
        <v>0</v>
      </c>
      <c r="M38" s="77">
        <f t="shared" si="8"/>
        <v>0</v>
      </c>
    </row>
    <row r="39" spans="8:13" ht="12.75" customHeight="1" x14ac:dyDescent="0.2">
      <c r="H39" s="94" t="str">
        <f t="shared" si="3"/>
        <v>FVE</v>
      </c>
      <c r="I39" s="95">
        <f t="shared" si="4"/>
        <v>1.0302392649173398E-2</v>
      </c>
      <c r="J39" s="94" t="str">
        <f t="shared" si="5"/>
        <v>FVE</v>
      </c>
      <c r="K39" s="77">
        <f t="shared" si="6"/>
        <v>2936.9129999999909</v>
      </c>
      <c r="L39" s="77">
        <f t="shared" si="7"/>
        <v>2523.1919999999941</v>
      </c>
      <c r="M39" s="77">
        <f t="shared" si="8"/>
        <v>2089.2010000000023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K48"/>
  <sheetViews>
    <sheetView showGridLines="0" zoomScaleNormal="100" zoomScaleSheetLayoutView="115" workbookViewId="0"/>
  </sheetViews>
  <sheetFormatPr defaultColWidth="9.140625" defaultRowHeight="12" x14ac:dyDescent="0.2"/>
  <cols>
    <col min="1" max="1" width="4.7109375" style="9" customWidth="1"/>
    <col min="2" max="6" width="9.140625" style="9"/>
    <col min="7" max="7" width="9.140625" style="9" customWidth="1"/>
    <col min="8" max="8" width="9.140625" style="34" customWidth="1"/>
    <col min="9" max="9" width="9.140625" style="9" customWidth="1"/>
    <col min="10" max="10" width="12.28515625" style="9" customWidth="1"/>
    <col min="11" max="11" width="9.140625" style="9" customWidth="1"/>
    <col min="12" max="16384" width="9.140625" style="9"/>
  </cols>
  <sheetData>
    <row r="1" spans="1:11" ht="18.75" x14ac:dyDescent="0.2">
      <c r="A1" s="127" t="s">
        <v>183</v>
      </c>
    </row>
    <row r="2" spans="1:11" ht="6" customHeight="1" x14ac:dyDescent="0.2">
      <c r="A2" s="33"/>
      <c r="B2" s="33"/>
      <c r="C2" s="33"/>
      <c r="D2" s="33"/>
      <c r="E2" s="33"/>
      <c r="F2" s="33"/>
      <c r="G2" s="33"/>
      <c r="H2" s="35"/>
      <c r="I2" s="33"/>
    </row>
    <row r="3" spans="1:11" s="2" customFormat="1" ht="15" x14ac:dyDescent="0.25">
      <c r="A3" s="349" t="s">
        <v>280</v>
      </c>
      <c r="B3" s="350" t="s">
        <v>117</v>
      </c>
      <c r="C3" s="48"/>
      <c r="D3" s="48"/>
      <c r="E3" s="48"/>
      <c r="F3" s="48"/>
      <c r="G3" s="48"/>
      <c r="H3" s="351"/>
      <c r="I3" s="352"/>
      <c r="J3" s="353"/>
      <c r="K3" s="406">
        <v>4</v>
      </c>
    </row>
    <row r="4" spans="1:11" s="2" customFormat="1" ht="15" x14ac:dyDescent="0.25">
      <c r="A4" s="349" t="s">
        <v>281</v>
      </c>
      <c r="B4" s="350" t="s">
        <v>357</v>
      </c>
      <c r="C4" s="48"/>
      <c r="D4" s="48"/>
      <c r="E4" s="48"/>
      <c r="F4" s="48"/>
      <c r="G4" s="48"/>
      <c r="H4" s="351"/>
      <c r="I4" s="352"/>
      <c r="J4" s="353"/>
      <c r="K4" s="406">
        <v>6</v>
      </c>
    </row>
    <row r="5" spans="1:11" s="2" customFormat="1" ht="15" x14ac:dyDescent="0.25">
      <c r="A5" s="354" t="s">
        <v>282</v>
      </c>
      <c r="B5" s="354" t="s">
        <v>283</v>
      </c>
      <c r="C5" s="48"/>
      <c r="D5" s="48"/>
      <c r="E5" s="48"/>
      <c r="F5" s="48"/>
      <c r="G5" s="48"/>
      <c r="H5" s="351"/>
      <c r="I5" s="352"/>
      <c r="J5" s="353"/>
      <c r="K5" s="406">
        <v>7</v>
      </c>
    </row>
    <row r="6" spans="1:11" s="2" customFormat="1" ht="15" x14ac:dyDescent="0.25">
      <c r="A6" s="355" t="s">
        <v>287</v>
      </c>
      <c r="B6" s="356" t="s">
        <v>284</v>
      </c>
      <c r="C6" s="49"/>
      <c r="D6" s="48"/>
      <c r="E6" s="352"/>
      <c r="F6" s="352"/>
      <c r="G6" s="352"/>
      <c r="H6" s="48"/>
      <c r="I6" s="352"/>
      <c r="J6" s="48"/>
      <c r="K6" s="407">
        <v>7</v>
      </c>
    </row>
    <row r="7" spans="1:11" s="2" customFormat="1" ht="15" x14ac:dyDescent="0.25">
      <c r="A7" s="355" t="s">
        <v>288</v>
      </c>
      <c r="B7" s="356" t="s">
        <v>285</v>
      </c>
      <c r="C7" s="49"/>
      <c r="D7" s="48"/>
      <c r="E7" s="352"/>
      <c r="F7" s="352"/>
      <c r="G7" s="352"/>
      <c r="H7" s="48"/>
      <c r="I7" s="352"/>
      <c r="J7" s="48"/>
      <c r="K7" s="407">
        <v>8</v>
      </c>
    </row>
    <row r="8" spans="1:11" s="2" customFormat="1" ht="15" x14ac:dyDescent="0.25">
      <c r="A8" s="354" t="s">
        <v>286</v>
      </c>
      <c r="B8" s="354" t="s">
        <v>290</v>
      </c>
      <c r="C8" s="49"/>
      <c r="D8" s="48"/>
      <c r="E8" s="352"/>
      <c r="F8" s="352"/>
      <c r="G8" s="352"/>
      <c r="H8" s="48"/>
      <c r="I8" s="352"/>
      <c r="J8" s="48"/>
      <c r="K8" s="406">
        <v>9</v>
      </c>
    </row>
    <row r="9" spans="1:11" s="2" customFormat="1" ht="15" x14ac:dyDescent="0.25">
      <c r="A9" s="355" t="s">
        <v>291</v>
      </c>
      <c r="B9" s="357" t="s">
        <v>402</v>
      </c>
      <c r="C9" s="49"/>
      <c r="D9" s="48"/>
      <c r="E9" s="352"/>
      <c r="F9" s="352"/>
      <c r="G9" s="352"/>
      <c r="H9" s="48"/>
      <c r="I9" s="352"/>
      <c r="J9" s="48"/>
      <c r="K9" s="407">
        <v>9</v>
      </c>
    </row>
    <row r="10" spans="1:11" s="2" customFormat="1" ht="15" x14ac:dyDescent="0.25">
      <c r="A10" s="355" t="s">
        <v>292</v>
      </c>
      <c r="B10" s="357" t="s">
        <v>405</v>
      </c>
      <c r="C10" s="49"/>
      <c r="D10" s="49"/>
      <c r="E10" s="352"/>
      <c r="F10" s="352"/>
      <c r="G10" s="352"/>
      <c r="H10" s="48"/>
      <c r="I10" s="352"/>
      <c r="J10" s="48"/>
      <c r="K10" s="407">
        <v>10</v>
      </c>
    </row>
    <row r="11" spans="1:11" s="2" customFormat="1" ht="15" x14ac:dyDescent="0.25">
      <c r="A11" s="355" t="s">
        <v>293</v>
      </c>
      <c r="B11" s="357" t="s">
        <v>358</v>
      </c>
      <c r="C11" s="49"/>
      <c r="D11" s="49"/>
      <c r="E11" s="352"/>
      <c r="F11" s="352"/>
      <c r="G11" s="352"/>
      <c r="H11" s="48"/>
      <c r="I11" s="352"/>
      <c r="J11" s="48"/>
      <c r="K11" s="407">
        <v>11</v>
      </c>
    </row>
    <row r="12" spans="1:11" s="2" customFormat="1" ht="15" x14ac:dyDescent="0.25">
      <c r="A12" s="355" t="s">
        <v>294</v>
      </c>
      <c r="B12" s="357" t="s">
        <v>404</v>
      </c>
      <c r="C12" s="49"/>
      <c r="D12" s="49"/>
      <c r="E12" s="352"/>
      <c r="F12" s="352"/>
      <c r="G12" s="352"/>
      <c r="H12" s="48"/>
      <c r="I12" s="352"/>
      <c r="J12" s="48"/>
      <c r="K12" s="407">
        <v>12</v>
      </c>
    </row>
    <row r="13" spans="1:11" s="2" customFormat="1" ht="15" x14ac:dyDescent="0.25">
      <c r="A13" s="355" t="s">
        <v>295</v>
      </c>
      <c r="B13" s="357" t="s">
        <v>403</v>
      </c>
      <c r="C13" s="49"/>
      <c r="D13" s="358"/>
      <c r="E13" s="352"/>
      <c r="F13" s="352"/>
      <c r="G13" s="352"/>
      <c r="H13" s="48"/>
      <c r="I13" s="352"/>
      <c r="J13" s="48"/>
      <c r="K13" s="407">
        <v>13</v>
      </c>
    </row>
    <row r="14" spans="1:11" s="2" customFormat="1" ht="15" x14ac:dyDescent="0.25">
      <c r="A14" s="355" t="s">
        <v>296</v>
      </c>
      <c r="B14" s="357" t="s">
        <v>359</v>
      </c>
      <c r="C14" s="49"/>
      <c r="D14" s="49"/>
      <c r="E14" s="352"/>
      <c r="F14" s="352"/>
      <c r="G14" s="352"/>
      <c r="H14" s="48"/>
      <c r="I14" s="352"/>
      <c r="J14" s="48"/>
      <c r="K14" s="407">
        <v>14</v>
      </c>
    </row>
    <row r="15" spans="1:11" s="2" customFormat="1" ht="15" x14ac:dyDescent="0.25">
      <c r="A15" s="349" t="s">
        <v>289</v>
      </c>
      <c r="B15" s="350" t="s">
        <v>185</v>
      </c>
      <c r="C15" s="49"/>
      <c r="D15" s="49"/>
      <c r="E15" s="352"/>
      <c r="F15" s="352"/>
      <c r="G15" s="352"/>
      <c r="H15" s="48"/>
      <c r="I15" s="352"/>
      <c r="J15" s="48"/>
      <c r="K15" s="406">
        <v>15</v>
      </c>
    </row>
    <row r="16" spans="1:11" s="2" customFormat="1" ht="15" x14ac:dyDescent="0.25">
      <c r="A16" s="349" t="s">
        <v>297</v>
      </c>
      <c r="B16" s="354" t="s">
        <v>318</v>
      </c>
      <c r="C16" s="49"/>
      <c r="D16" s="49"/>
      <c r="E16" s="352"/>
      <c r="F16" s="352"/>
      <c r="G16" s="352"/>
      <c r="H16" s="48"/>
      <c r="I16" s="352"/>
      <c r="J16" s="48"/>
      <c r="K16" s="406">
        <v>16</v>
      </c>
    </row>
    <row r="17" spans="1:11" s="2" customFormat="1" ht="15" x14ac:dyDescent="0.25">
      <c r="A17" s="355" t="s">
        <v>298</v>
      </c>
      <c r="B17" s="357" t="s">
        <v>95</v>
      </c>
      <c r="C17" s="49"/>
      <c r="D17" s="49"/>
      <c r="E17" s="352"/>
      <c r="F17" s="352"/>
      <c r="G17" s="352"/>
      <c r="H17" s="48"/>
      <c r="I17" s="352"/>
      <c r="J17" s="48"/>
      <c r="K17" s="407">
        <v>16</v>
      </c>
    </row>
    <row r="18" spans="1:11" s="2" customFormat="1" ht="15" x14ac:dyDescent="0.25">
      <c r="A18" s="355" t="s">
        <v>299</v>
      </c>
      <c r="B18" s="357" t="s">
        <v>97</v>
      </c>
      <c r="C18" s="49"/>
      <c r="D18" s="49"/>
      <c r="E18" s="352"/>
      <c r="F18" s="352"/>
      <c r="G18" s="352"/>
      <c r="H18" s="48"/>
      <c r="I18" s="352"/>
      <c r="J18" s="48"/>
      <c r="K18" s="407">
        <v>16</v>
      </c>
    </row>
    <row r="19" spans="1:11" s="2" customFormat="1" ht="15" x14ac:dyDescent="0.25">
      <c r="A19" s="355" t="s">
        <v>301</v>
      </c>
      <c r="B19" s="357" t="s">
        <v>96</v>
      </c>
      <c r="C19" s="48"/>
      <c r="D19" s="49"/>
      <c r="E19" s="352"/>
      <c r="F19" s="352"/>
      <c r="G19" s="352"/>
      <c r="H19" s="48"/>
      <c r="I19" s="352"/>
      <c r="J19" s="48"/>
      <c r="K19" s="407">
        <v>17</v>
      </c>
    </row>
    <row r="20" spans="1:11" s="2" customFormat="1" ht="15" x14ac:dyDescent="0.25">
      <c r="A20" s="355" t="s">
        <v>319</v>
      </c>
      <c r="B20" s="357" t="s">
        <v>184</v>
      </c>
      <c r="C20" s="48"/>
      <c r="D20" s="49"/>
      <c r="E20" s="352"/>
      <c r="F20" s="352"/>
      <c r="G20" s="352"/>
      <c r="H20" s="48"/>
      <c r="I20" s="352"/>
      <c r="J20" s="48"/>
      <c r="K20" s="407">
        <v>18</v>
      </c>
    </row>
    <row r="21" spans="1:11" s="2" customFormat="1" ht="15" x14ac:dyDescent="0.25">
      <c r="A21" s="355" t="s">
        <v>320</v>
      </c>
      <c r="B21" s="357" t="s">
        <v>254</v>
      </c>
      <c r="C21" s="48"/>
      <c r="D21" s="49"/>
      <c r="E21" s="352"/>
      <c r="F21" s="352"/>
      <c r="G21" s="352"/>
      <c r="H21" s="48"/>
      <c r="I21" s="352"/>
      <c r="J21" s="48"/>
      <c r="K21" s="407">
        <v>19</v>
      </c>
    </row>
    <row r="22" spans="1:11" s="2" customFormat="1" ht="15" x14ac:dyDescent="0.25">
      <c r="A22" s="349" t="s">
        <v>300</v>
      </c>
      <c r="B22" s="350" t="s">
        <v>315</v>
      </c>
      <c r="C22" s="48"/>
      <c r="D22" s="49"/>
      <c r="E22" s="352"/>
      <c r="F22" s="352"/>
      <c r="G22" s="352"/>
      <c r="H22" s="48"/>
      <c r="I22" s="352"/>
      <c r="J22" s="48"/>
      <c r="K22" s="406">
        <v>20</v>
      </c>
    </row>
    <row r="23" spans="1:11" s="2" customFormat="1" ht="15" x14ac:dyDescent="0.25">
      <c r="A23" s="355" t="s">
        <v>302</v>
      </c>
      <c r="B23" s="357" t="s">
        <v>270</v>
      </c>
      <c r="C23" s="49"/>
      <c r="D23" s="49"/>
      <c r="E23" s="352"/>
      <c r="F23" s="352"/>
      <c r="G23" s="352"/>
      <c r="H23" s="48"/>
      <c r="I23" s="352"/>
      <c r="J23" s="48"/>
      <c r="K23" s="407">
        <v>20</v>
      </c>
    </row>
    <row r="24" spans="1:11" s="2" customFormat="1" ht="15" x14ac:dyDescent="0.25">
      <c r="A24" s="355" t="s">
        <v>303</v>
      </c>
      <c r="B24" s="357" t="s">
        <v>230</v>
      </c>
      <c r="C24" s="49"/>
      <c r="D24" s="49"/>
      <c r="E24" s="352"/>
      <c r="F24" s="352"/>
      <c r="G24" s="352"/>
      <c r="H24" s="48"/>
      <c r="I24" s="352"/>
      <c r="J24" s="48"/>
      <c r="K24" s="407">
        <v>21</v>
      </c>
    </row>
    <row r="25" spans="1:11" s="2" customFormat="1" ht="15" x14ac:dyDescent="0.25">
      <c r="A25" s="355" t="s">
        <v>304</v>
      </c>
      <c r="B25" s="357" t="s">
        <v>231</v>
      </c>
      <c r="C25" s="49"/>
      <c r="D25" s="49"/>
      <c r="E25" s="352"/>
      <c r="F25" s="352"/>
      <c r="G25" s="352"/>
      <c r="H25" s="48"/>
      <c r="I25" s="352"/>
      <c r="J25" s="48"/>
      <c r="K25" s="407">
        <v>22</v>
      </c>
    </row>
    <row r="26" spans="1:11" s="2" customFormat="1" ht="15" x14ac:dyDescent="0.25">
      <c r="A26" s="355" t="s">
        <v>305</v>
      </c>
      <c r="B26" s="357" t="s">
        <v>232</v>
      </c>
      <c r="C26" s="49"/>
      <c r="D26" s="49"/>
      <c r="E26" s="352"/>
      <c r="F26" s="352"/>
      <c r="G26" s="352"/>
      <c r="H26" s="48"/>
      <c r="I26" s="352"/>
      <c r="J26" s="48"/>
      <c r="K26" s="407">
        <v>23</v>
      </c>
    </row>
    <row r="27" spans="1:11" s="2" customFormat="1" ht="15" x14ac:dyDescent="0.25">
      <c r="A27" s="355" t="s">
        <v>306</v>
      </c>
      <c r="B27" s="357" t="s">
        <v>271</v>
      </c>
      <c r="C27" s="49"/>
      <c r="D27" s="49"/>
      <c r="E27" s="352"/>
      <c r="F27" s="352"/>
      <c r="G27" s="352"/>
      <c r="H27" s="48"/>
      <c r="I27" s="352"/>
      <c r="J27" s="48"/>
      <c r="K27" s="407">
        <v>24</v>
      </c>
    </row>
    <row r="28" spans="1:11" s="2" customFormat="1" ht="15" x14ac:dyDescent="0.25">
      <c r="A28" s="355" t="s">
        <v>307</v>
      </c>
      <c r="B28" s="357" t="s">
        <v>233</v>
      </c>
      <c r="C28" s="49"/>
      <c r="D28" s="49"/>
      <c r="E28" s="352"/>
      <c r="F28" s="352"/>
      <c r="G28" s="352"/>
      <c r="H28" s="48"/>
      <c r="I28" s="352"/>
      <c r="J28" s="48"/>
      <c r="K28" s="407">
        <v>25</v>
      </c>
    </row>
    <row r="29" spans="1:11" s="2" customFormat="1" ht="15" x14ac:dyDescent="0.25">
      <c r="A29" s="355" t="s">
        <v>308</v>
      </c>
      <c r="B29" s="357" t="s">
        <v>234</v>
      </c>
      <c r="C29" s="49"/>
      <c r="D29" s="49"/>
      <c r="E29" s="352"/>
      <c r="F29" s="352"/>
      <c r="G29" s="352"/>
      <c r="H29" s="48"/>
      <c r="I29" s="352"/>
      <c r="J29" s="48"/>
      <c r="K29" s="407">
        <v>26</v>
      </c>
    </row>
    <row r="30" spans="1:11" s="2" customFormat="1" ht="15" x14ac:dyDescent="0.25">
      <c r="A30" s="355" t="s">
        <v>309</v>
      </c>
      <c r="B30" s="357" t="s">
        <v>235</v>
      </c>
      <c r="C30" s="49"/>
      <c r="D30" s="49"/>
      <c r="E30" s="352"/>
      <c r="F30" s="352"/>
      <c r="G30" s="352"/>
      <c r="H30" s="48"/>
      <c r="I30" s="352"/>
      <c r="J30" s="48"/>
      <c r="K30" s="407">
        <v>27</v>
      </c>
    </row>
    <row r="31" spans="1:11" s="2" customFormat="1" ht="15" x14ac:dyDescent="0.25">
      <c r="A31" s="355" t="s">
        <v>310</v>
      </c>
      <c r="B31" s="357" t="s">
        <v>236</v>
      </c>
      <c r="C31" s="49"/>
      <c r="D31" s="49"/>
      <c r="E31" s="352"/>
      <c r="F31" s="352"/>
      <c r="G31" s="352"/>
      <c r="H31" s="48"/>
      <c r="I31" s="352"/>
      <c r="J31" s="48"/>
      <c r="K31" s="407">
        <v>28</v>
      </c>
    </row>
    <row r="32" spans="1:11" s="2" customFormat="1" ht="15" x14ac:dyDescent="0.25">
      <c r="A32" s="355" t="s">
        <v>311</v>
      </c>
      <c r="B32" s="357" t="s">
        <v>237</v>
      </c>
      <c r="C32" s="49"/>
      <c r="D32" s="49"/>
      <c r="E32" s="352"/>
      <c r="F32" s="352"/>
      <c r="G32" s="352"/>
      <c r="H32" s="48"/>
      <c r="I32" s="352"/>
      <c r="J32" s="48"/>
      <c r="K32" s="407">
        <v>29</v>
      </c>
    </row>
    <row r="33" spans="1:11" s="2" customFormat="1" ht="15" x14ac:dyDescent="0.25">
      <c r="A33" s="355" t="s">
        <v>312</v>
      </c>
      <c r="B33" s="357" t="s">
        <v>238</v>
      </c>
      <c r="C33" s="49"/>
      <c r="D33" s="49"/>
      <c r="E33" s="352"/>
      <c r="F33" s="352"/>
      <c r="G33" s="352"/>
      <c r="H33" s="48"/>
      <c r="I33" s="352"/>
      <c r="J33" s="48"/>
      <c r="K33" s="407">
        <v>30</v>
      </c>
    </row>
    <row r="34" spans="1:11" s="2" customFormat="1" ht="15" x14ac:dyDescent="0.25">
      <c r="A34" s="355" t="s">
        <v>313</v>
      </c>
      <c r="B34" s="357" t="s">
        <v>239</v>
      </c>
      <c r="C34" s="49"/>
      <c r="D34" s="49"/>
      <c r="E34" s="352"/>
      <c r="F34" s="352"/>
      <c r="G34" s="352"/>
      <c r="H34" s="48"/>
      <c r="I34" s="352"/>
      <c r="J34" s="48"/>
      <c r="K34" s="407">
        <v>31</v>
      </c>
    </row>
    <row r="35" spans="1:11" s="2" customFormat="1" ht="15" x14ac:dyDescent="0.25">
      <c r="A35" s="355" t="s">
        <v>314</v>
      </c>
      <c r="B35" s="357" t="s">
        <v>240</v>
      </c>
      <c r="C35" s="49"/>
      <c r="D35" s="49"/>
      <c r="E35" s="352"/>
      <c r="F35" s="352"/>
      <c r="G35" s="352"/>
      <c r="H35" s="48"/>
      <c r="I35" s="352"/>
      <c r="J35" s="48"/>
      <c r="K35" s="407">
        <v>32</v>
      </c>
    </row>
    <row r="36" spans="1:11" s="2" customFormat="1" ht="15" x14ac:dyDescent="0.25">
      <c r="A36" s="355" t="s">
        <v>316</v>
      </c>
      <c r="B36" s="357" t="s">
        <v>241</v>
      </c>
      <c r="C36" s="49"/>
      <c r="D36" s="49"/>
      <c r="E36" s="352"/>
      <c r="F36" s="352"/>
      <c r="G36" s="352"/>
      <c r="H36" s="48"/>
      <c r="I36" s="352"/>
      <c r="J36" s="48"/>
      <c r="K36" s="407">
        <v>33</v>
      </c>
    </row>
    <row r="37" spans="1:11" s="2" customFormat="1" ht="15" x14ac:dyDescent="0.25">
      <c r="A37" s="349" t="s">
        <v>317</v>
      </c>
      <c r="B37" s="350" t="s">
        <v>255</v>
      </c>
      <c r="C37" s="359"/>
      <c r="D37" s="49"/>
      <c r="E37" s="352"/>
      <c r="F37" s="352"/>
      <c r="G37" s="352"/>
      <c r="H37" s="48"/>
      <c r="I37" s="352"/>
      <c r="J37" s="48"/>
      <c r="K37" s="406">
        <v>34</v>
      </c>
    </row>
    <row r="38" spans="1:11" s="2" customFormat="1" ht="15" x14ac:dyDescent="0.25">
      <c r="A38" s="349" t="s">
        <v>321</v>
      </c>
      <c r="B38" s="350" t="s">
        <v>417</v>
      </c>
      <c r="C38" s="48"/>
      <c r="D38" s="49"/>
      <c r="E38" s="352"/>
      <c r="F38" s="352"/>
      <c r="G38" s="352"/>
      <c r="H38" s="48"/>
      <c r="I38" s="352"/>
      <c r="J38" s="48"/>
      <c r="K38" s="406">
        <v>35</v>
      </c>
    </row>
    <row r="39" spans="1:11" s="2" customFormat="1" ht="15" x14ac:dyDescent="0.25">
      <c r="A39" s="355" t="s">
        <v>322</v>
      </c>
      <c r="B39" s="357" t="s">
        <v>411</v>
      </c>
      <c r="C39" s="48"/>
      <c r="D39" s="49"/>
      <c r="E39" s="352"/>
      <c r="F39" s="352"/>
      <c r="G39" s="352"/>
      <c r="H39" s="48"/>
      <c r="I39" s="352"/>
      <c r="J39" s="48"/>
      <c r="K39" s="407">
        <v>35</v>
      </c>
    </row>
    <row r="40" spans="1:11" s="2" customFormat="1" ht="15" x14ac:dyDescent="0.25">
      <c r="A40" s="355" t="s">
        <v>323</v>
      </c>
      <c r="B40" s="357" t="s">
        <v>415</v>
      </c>
      <c r="C40" s="48"/>
      <c r="D40" s="49"/>
      <c r="E40" s="352"/>
      <c r="F40" s="352"/>
      <c r="G40" s="352"/>
      <c r="H40" s="48"/>
      <c r="I40" s="352"/>
      <c r="J40" s="48"/>
      <c r="K40" s="407">
        <v>36</v>
      </c>
    </row>
    <row r="41" spans="1:11" s="2" customFormat="1" ht="15" x14ac:dyDescent="0.25">
      <c r="A41" s="355" t="s">
        <v>324</v>
      </c>
      <c r="B41" s="357" t="str">
        <f>"Den maxima zatížení brutto ES ČR za měsíc "&amp;TEXT('9.2'!$A$5,"mmmm")</f>
        <v>Den maxima zatížení brutto ES ČR za měsíc červenec</v>
      </c>
      <c r="C41" s="48"/>
      <c r="D41" s="49"/>
      <c r="E41" s="352"/>
      <c r="F41" s="352"/>
      <c r="G41" s="352"/>
      <c r="H41" s="48"/>
      <c r="I41" s="352"/>
      <c r="J41" s="48"/>
      <c r="K41" s="407">
        <v>37</v>
      </c>
    </row>
    <row r="42" spans="1:11" s="2" customFormat="1" ht="15" x14ac:dyDescent="0.25">
      <c r="A42" s="355" t="s">
        <v>390</v>
      </c>
      <c r="B42" s="357" t="str">
        <f>"Den maxima zatížení brutto ES ČR za měsíc "&amp;TEXT('9.2'!$G$5,"mmmm")</f>
        <v>Den maxima zatížení brutto ES ČR za měsíc srpen</v>
      </c>
      <c r="C42" s="48"/>
      <c r="D42" s="49"/>
      <c r="E42" s="352"/>
      <c r="F42" s="352"/>
      <c r="G42" s="352"/>
      <c r="H42" s="48"/>
      <c r="I42" s="352"/>
      <c r="J42" s="48"/>
      <c r="K42" s="407">
        <v>38</v>
      </c>
    </row>
    <row r="43" spans="1:11" s="2" customFormat="1" ht="15" x14ac:dyDescent="0.25">
      <c r="A43" s="355" t="s">
        <v>391</v>
      </c>
      <c r="B43" s="357" t="str">
        <f>"Den maxima zatížení brutto ES ČR za měsíc "&amp;TEXT('9.2'!$M$5,"mmmm")</f>
        <v>Den maxima zatížení brutto ES ČR za měsíc září</v>
      </c>
      <c r="C43" s="48"/>
      <c r="D43" s="49"/>
      <c r="E43" s="352"/>
      <c r="F43" s="352"/>
      <c r="G43" s="352"/>
      <c r="H43" s="48"/>
      <c r="I43" s="352"/>
      <c r="J43" s="48"/>
      <c r="K43" s="407">
        <v>39</v>
      </c>
    </row>
    <row r="44" spans="1:11" s="2" customFormat="1" ht="15" x14ac:dyDescent="0.25">
      <c r="A44" s="355" t="s">
        <v>392</v>
      </c>
      <c r="B44" s="357" t="str">
        <f>"Den minima zatížení brutto ES ČR za měsíc "&amp;TEXT('9.2'!$A$5,"mmmm")</f>
        <v>Den minima zatížení brutto ES ČR za měsíc červenec</v>
      </c>
      <c r="C44" s="48"/>
      <c r="D44" s="49"/>
      <c r="E44" s="352"/>
      <c r="F44" s="352"/>
      <c r="G44" s="352"/>
      <c r="H44" s="48"/>
      <c r="I44" s="352"/>
      <c r="J44" s="48"/>
      <c r="K44" s="407">
        <v>40</v>
      </c>
    </row>
    <row r="45" spans="1:11" s="2" customFormat="1" ht="15" x14ac:dyDescent="0.25">
      <c r="A45" s="355" t="s">
        <v>393</v>
      </c>
      <c r="B45" s="357" t="str">
        <f>"Den maxima zatížení brutto ES ČR za měsíc "&amp;TEXT('9.2'!$G$5,"mmmm")</f>
        <v>Den maxima zatížení brutto ES ČR za měsíc srpen</v>
      </c>
      <c r="C45" s="48"/>
      <c r="D45" s="49"/>
      <c r="E45" s="352"/>
      <c r="F45" s="352"/>
      <c r="G45" s="352"/>
      <c r="H45" s="48"/>
      <c r="I45" s="352"/>
      <c r="J45" s="48"/>
      <c r="K45" s="407">
        <v>41</v>
      </c>
    </row>
    <row r="46" spans="1:11" s="2" customFormat="1" ht="15" x14ac:dyDescent="0.25">
      <c r="A46" s="355" t="s">
        <v>414</v>
      </c>
      <c r="B46" s="357" t="str">
        <f>"Den maxima zatížení brutto ES ČR za měsíc "&amp;TEXT('9.2'!$M$5,"mmmm")</f>
        <v>Den maxima zatížení brutto ES ČR za měsíc září</v>
      </c>
      <c r="C46" s="48"/>
      <c r="D46" s="49"/>
      <c r="E46" s="352"/>
      <c r="F46" s="352"/>
      <c r="G46" s="352"/>
      <c r="H46" s="48"/>
      <c r="I46" s="352"/>
      <c r="J46" s="48"/>
      <c r="K46" s="407">
        <v>42</v>
      </c>
    </row>
    <row r="47" spans="1:11" s="2" customFormat="1" ht="15" x14ac:dyDescent="0.25">
      <c r="A47" s="349" t="s">
        <v>325</v>
      </c>
      <c r="B47" s="350" t="s">
        <v>98</v>
      </c>
      <c r="C47" s="48"/>
      <c r="D47" s="49"/>
      <c r="E47" s="352"/>
      <c r="F47" s="352"/>
      <c r="G47" s="352"/>
      <c r="H47" s="48"/>
      <c r="I47" s="352"/>
      <c r="J47" s="48"/>
      <c r="K47" s="406">
        <v>43</v>
      </c>
    </row>
    <row r="48" spans="1:11" ht="12.75" x14ac:dyDescent="0.2">
      <c r="A48" s="2"/>
      <c r="B48" s="2"/>
      <c r="C48" s="2"/>
      <c r="D48" s="2"/>
      <c r="E48" s="2"/>
      <c r="F48" s="2"/>
      <c r="G48" s="2"/>
      <c r="H48" s="53"/>
      <c r="I48" s="2"/>
      <c r="J48" s="2"/>
      <c r="K48" s="2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339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2922.3727500000005</v>
      </c>
      <c r="C7" s="447"/>
      <c r="D7" s="447"/>
      <c r="E7" s="447"/>
      <c r="F7" s="447"/>
      <c r="G7" s="448"/>
      <c r="H7" s="446">
        <f>SUM(H8,J8,L8)</f>
        <v>3987395.4169999994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2899.5127699999998</v>
      </c>
      <c r="C8" s="412">
        <v>0.13608941357351168</v>
      </c>
      <c r="D8" s="413">
        <f>SUM(D9:D16)</f>
        <v>2922.9517600000004</v>
      </c>
      <c r="E8" s="412">
        <v>0.13705459257678329</v>
      </c>
      <c r="F8" s="413">
        <f>SUM(F9:F16)</f>
        <v>2922.3727500000005</v>
      </c>
      <c r="G8" s="414">
        <v>0.13705578519153419</v>
      </c>
      <c r="H8" s="411">
        <f>SUM(H9:H16)</f>
        <v>909799.04599999986</v>
      </c>
      <c r="I8" s="412">
        <v>0.15727954934358918</v>
      </c>
      <c r="J8" s="413">
        <f>SUM(J9:J16)</f>
        <v>1460306.2809999997</v>
      </c>
      <c r="K8" s="412">
        <v>0.22204024209872034</v>
      </c>
      <c r="L8" s="413">
        <f>SUM(L9:L16)</f>
        <v>1617290.09</v>
      </c>
      <c r="M8" s="412">
        <v>0.24479254526322233</v>
      </c>
      <c r="N8" s="10"/>
    </row>
    <row r="9" spans="1:24" x14ac:dyDescent="0.2">
      <c r="A9" s="204" t="s">
        <v>7</v>
      </c>
      <c r="B9" s="188">
        <v>2250</v>
      </c>
      <c r="C9" s="225">
        <v>0.52447552447552448</v>
      </c>
      <c r="D9" s="189">
        <v>2250</v>
      </c>
      <c r="E9" s="225">
        <v>0.52447552447552448</v>
      </c>
      <c r="F9" s="189">
        <v>2250</v>
      </c>
      <c r="G9" s="226">
        <v>0.52447552447552448</v>
      </c>
      <c r="H9" s="188">
        <v>799812.84</v>
      </c>
      <c r="I9" s="225">
        <v>0.35828152501252053</v>
      </c>
      <c r="J9" s="189">
        <v>1364048.45</v>
      </c>
      <c r="K9" s="225">
        <v>0.49225410463992053</v>
      </c>
      <c r="L9" s="189">
        <v>1519128.04</v>
      </c>
      <c r="M9" s="225">
        <v>0.53149862085108801</v>
      </c>
      <c r="X9" s="77"/>
    </row>
    <row r="10" spans="1:24" x14ac:dyDescent="0.2">
      <c r="A10" s="204" t="s">
        <v>20</v>
      </c>
      <c r="B10" s="188">
        <v>200.05500000000004</v>
      </c>
      <c r="C10" s="225">
        <v>1.9933543893254135E-2</v>
      </c>
      <c r="D10" s="191">
        <v>222.99500000000003</v>
      </c>
      <c r="E10" s="225">
        <v>2.2168620895954463E-2</v>
      </c>
      <c r="F10" s="191">
        <v>222.99500000000003</v>
      </c>
      <c r="G10" s="226">
        <v>2.2161218429245198E-2</v>
      </c>
      <c r="H10" s="188">
        <v>22484.211000000003</v>
      </c>
      <c r="I10" s="225">
        <v>1.1500095761796097E-2</v>
      </c>
      <c r="J10" s="191">
        <v>21569.042000000001</v>
      </c>
      <c r="K10" s="225">
        <v>9.1278578669465437E-3</v>
      </c>
      <c r="L10" s="191">
        <v>28078.202000000001</v>
      </c>
      <c r="M10" s="225">
        <v>1.0086949094805089E-2</v>
      </c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X11" s="77"/>
    </row>
    <row r="12" spans="1:24" x14ac:dyDescent="0.2">
      <c r="A12" s="204" t="s">
        <v>22</v>
      </c>
      <c r="B12" s="188">
        <v>49.170999999999992</v>
      </c>
      <c r="C12" s="225">
        <v>5.1730522807467948E-2</v>
      </c>
      <c r="D12" s="191">
        <v>49.970999999999989</v>
      </c>
      <c r="E12" s="225">
        <v>5.2381107119683808E-2</v>
      </c>
      <c r="F12" s="191">
        <v>49.970999999999989</v>
      </c>
      <c r="G12" s="226">
        <v>5.2383138774277985E-2</v>
      </c>
      <c r="H12" s="188">
        <v>22006.514000000003</v>
      </c>
      <c r="I12" s="225">
        <v>7.9987565760621285E-2</v>
      </c>
      <c r="J12" s="191">
        <v>22934.865999999998</v>
      </c>
      <c r="K12" s="225">
        <v>8.3025106631231624E-2</v>
      </c>
      <c r="L12" s="191">
        <v>23738.267000000022</v>
      </c>
      <c r="M12" s="225">
        <v>8.4441722223374829E-2</v>
      </c>
      <c r="X12" s="77"/>
    </row>
    <row r="13" spans="1:24" x14ac:dyDescent="0.2">
      <c r="A13" s="204" t="s">
        <v>43</v>
      </c>
      <c r="B13" s="188">
        <v>157.01995000000011</v>
      </c>
      <c r="C13" s="225">
        <v>0.14375069823522851</v>
      </c>
      <c r="D13" s="191">
        <v>156.9359500000001</v>
      </c>
      <c r="E13" s="225">
        <v>0.14380953481454872</v>
      </c>
      <c r="F13" s="191">
        <v>156.6934500000001</v>
      </c>
      <c r="G13" s="226">
        <v>0.14374465940352429</v>
      </c>
      <c r="H13" s="188">
        <v>30847.955000000002</v>
      </c>
      <c r="I13" s="225">
        <v>0.14546064950547574</v>
      </c>
      <c r="J13" s="191">
        <v>20186.419000000002</v>
      </c>
      <c r="K13" s="225">
        <v>0.11101714929123026</v>
      </c>
      <c r="L13" s="191">
        <v>19610.056999999993</v>
      </c>
      <c r="M13" s="225">
        <v>0.12407548923168027</v>
      </c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0</v>
      </c>
      <c r="C15" s="225">
        <v>0</v>
      </c>
      <c r="D15" s="191">
        <v>0</v>
      </c>
      <c r="E15" s="227">
        <v>0</v>
      </c>
      <c r="F15" s="191">
        <v>0</v>
      </c>
      <c r="G15" s="228">
        <v>0</v>
      </c>
      <c r="H15" s="188">
        <v>0</v>
      </c>
      <c r="I15" s="225">
        <v>0</v>
      </c>
      <c r="J15" s="191">
        <v>0</v>
      </c>
      <c r="K15" s="227">
        <v>0</v>
      </c>
      <c r="L15" s="191">
        <v>0</v>
      </c>
      <c r="M15" s="227">
        <v>0</v>
      </c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243.26682000000034</v>
      </c>
      <c r="C16" s="225">
        <v>0.11794226527742475</v>
      </c>
      <c r="D16" s="189">
        <v>243.04981000000032</v>
      </c>
      <c r="E16" s="227">
        <v>0.11808892814057917</v>
      </c>
      <c r="F16" s="189">
        <v>242.71330000000026</v>
      </c>
      <c r="G16" s="228">
        <v>0.11830097543533219</v>
      </c>
      <c r="H16" s="188">
        <v>34647.525999999962</v>
      </c>
      <c r="I16" s="225">
        <v>0.11697852859579375</v>
      </c>
      <c r="J16" s="189">
        <v>31567.503999999921</v>
      </c>
      <c r="K16" s="227">
        <v>0.11926332161594067</v>
      </c>
      <c r="L16" s="189">
        <v>26735.523999999969</v>
      </c>
      <c r="M16" s="227">
        <v>0.12081261395437178</v>
      </c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2.0165462714429296E-2</v>
      </c>
      <c r="J19" s="94" t="str">
        <f>A9</f>
        <v>JE</v>
      </c>
      <c r="K19" s="83">
        <f t="shared" ref="K19:K26" si="0">H9+J9+L9</f>
        <v>3682989.33</v>
      </c>
      <c r="L19" s="94" t="str">
        <f>A9</f>
        <v>JE</v>
      </c>
      <c r="M19" s="92">
        <f>K19/'6.1, 6.2'!B5</f>
        <v>0.46847946484658493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4.5193571553370497E-2</v>
      </c>
      <c r="J20" s="94" t="str">
        <f t="shared" ref="J20:J26" si="1">A10</f>
        <v>PE</v>
      </c>
      <c r="K20" s="83">
        <f t="shared" si="0"/>
        <v>72131.455000000002</v>
      </c>
      <c r="L20" s="94" t="str">
        <f t="shared" ref="L20:L26" si="2">A10</f>
        <v>PE</v>
      </c>
      <c r="M20" s="92">
        <f>K20/'6.1, 6.2'!C5</f>
        <v>1.0156870756324488E-2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8.8145879007715838E-2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687054.6464076516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8.2375447040903493E-2</v>
      </c>
      <c r="J22" s="94" t="str">
        <f t="shared" si="1"/>
        <v>PSE</v>
      </c>
      <c r="K22" s="83">
        <f t="shared" si="0"/>
        <v>68679.647000000026</v>
      </c>
      <c r="L22" s="94" t="str">
        <f t="shared" si="2"/>
        <v>PSE</v>
      </c>
      <c r="M22" s="92">
        <f>K22/'6.1, 6.2'!E5</f>
        <v>8.2499617142991089E-2</v>
      </c>
      <c r="N22" s="85"/>
      <c r="O22" s="75"/>
    </row>
    <row r="23" spans="1:15" x14ac:dyDescent="0.2">
      <c r="A23" s="506"/>
      <c r="B23" s="411">
        <f>SUM(B24:B27)</f>
        <v>226516.08938308831</v>
      </c>
      <c r="C23" s="415">
        <v>5.7155796356638568E-2</v>
      </c>
      <c r="D23" s="413">
        <f>SUM(D24:D27)</f>
        <v>225968.00101476558</v>
      </c>
      <c r="E23" s="415">
        <v>5.6371008297753253E-2</v>
      </c>
      <c r="F23" s="413">
        <f>SUM(F24:F27)</f>
        <v>234570.55600979773</v>
      </c>
      <c r="G23" s="415">
        <v>5.6006669745070195E-2</v>
      </c>
      <c r="H23" s="75"/>
      <c r="I23" s="75"/>
      <c r="J23" s="94" t="str">
        <f t="shared" si="1"/>
        <v>VE</v>
      </c>
      <c r="K23" s="83">
        <f t="shared" si="0"/>
        <v>70644.430999999997</v>
      </c>
      <c r="L23" s="94" t="str">
        <f t="shared" si="2"/>
        <v>VE</v>
      </c>
      <c r="M23" s="92">
        <f>K23/'6.1, 6.2'!F5</f>
        <v>0.12799023339236484</v>
      </c>
      <c r="N23" s="85"/>
      <c r="O23" s="75"/>
    </row>
    <row r="24" spans="1:15" x14ac:dyDescent="0.2">
      <c r="A24" s="178" t="s">
        <v>8</v>
      </c>
      <c r="B24" s="188">
        <v>13652.154988700901</v>
      </c>
      <c r="C24" s="225">
        <v>2.2358267005408525E-2</v>
      </c>
      <c r="D24" s="189">
        <v>12209.2439738961</v>
      </c>
      <c r="E24" s="225">
        <v>2.0802605623964653E-2</v>
      </c>
      <c r="F24" s="189">
        <v>11622.683299094901</v>
      </c>
      <c r="G24" s="225">
        <v>1.7575305376635646E-2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</row>
    <row r="25" spans="1:15" x14ac:dyDescent="0.2">
      <c r="A25" s="178" t="s">
        <v>9</v>
      </c>
      <c r="B25" s="188">
        <v>81927.738793135301</v>
      </c>
      <c r="C25" s="225">
        <v>4.5177960068112984E-2</v>
      </c>
      <c r="D25" s="191">
        <v>80798.263546316797</v>
      </c>
      <c r="E25" s="225">
        <v>4.3384221670377573E-2</v>
      </c>
      <c r="F25" s="191">
        <v>90689.504595546707</v>
      </c>
      <c r="G25" s="225">
        <v>4.6952835670466701E-2</v>
      </c>
      <c r="H25" s="75"/>
      <c r="I25" s="75"/>
      <c r="J25" s="94" t="str">
        <f t="shared" si="1"/>
        <v>VTE</v>
      </c>
      <c r="K25" s="83">
        <f t="shared" si="0"/>
        <v>0</v>
      </c>
      <c r="L25" s="94" t="str">
        <f t="shared" si="2"/>
        <v>VTE</v>
      </c>
      <c r="M25" s="92">
        <f>K25/'6.1, 6.2'!H5</f>
        <v>0</v>
      </c>
    </row>
    <row r="26" spans="1:15" x14ac:dyDescent="0.2">
      <c r="A26" s="178" t="s">
        <v>146</v>
      </c>
      <c r="B26" s="188">
        <v>47562.480934184307</v>
      </c>
      <c r="C26" s="225">
        <v>8.9193029908947313E-2</v>
      </c>
      <c r="D26" s="191">
        <v>51028.001885827602</v>
      </c>
      <c r="E26" s="227">
        <v>9.1787122045782876E-2</v>
      </c>
      <c r="F26" s="191">
        <v>46519.5809992945</v>
      </c>
      <c r="G26" s="227">
        <v>8.3509542237359929E-2</v>
      </c>
      <c r="H26" s="75"/>
      <c r="I26" s="75"/>
      <c r="J26" s="94" t="str">
        <f t="shared" si="1"/>
        <v>FVE</v>
      </c>
      <c r="K26" s="83">
        <f t="shared" si="0"/>
        <v>92950.553999999858</v>
      </c>
      <c r="L26" s="94" t="str">
        <f t="shared" si="2"/>
        <v>FVE</v>
      </c>
      <c r="M26" s="92">
        <f>K26/'6.1, 6.2'!I5</f>
        <v>0.11883646961278077</v>
      </c>
    </row>
    <row r="27" spans="1:15" x14ac:dyDescent="0.2">
      <c r="A27" s="178" t="s">
        <v>144</v>
      </c>
      <c r="B27" s="188">
        <v>83373.714667067805</v>
      </c>
      <c r="C27" s="225">
        <v>8.2890696825087581E-2</v>
      </c>
      <c r="D27" s="189">
        <v>81932.491608725104</v>
      </c>
      <c r="E27" s="227">
        <v>8.1658995835105594E-2</v>
      </c>
      <c r="F27" s="189">
        <v>85738.787115861604</v>
      </c>
      <c r="G27" s="227">
        <v>8.2568628531512658E-2</v>
      </c>
      <c r="H27" s="75"/>
      <c r="I27" s="75"/>
      <c r="J27" s="75"/>
      <c r="K27" s="75"/>
      <c r="L27" s="75"/>
      <c r="M27" s="75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8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8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0.52447552447552448</v>
      </c>
      <c r="J31" s="94" t="str">
        <f t="shared" ref="J31:J38" si="5">A9</f>
        <v>JE</v>
      </c>
      <c r="K31" s="77">
        <f t="shared" ref="K31:K38" si="6">H9</f>
        <v>799812.84</v>
      </c>
      <c r="L31" s="77">
        <f t="shared" ref="L31:L38" si="7">J9</f>
        <v>1364048.45</v>
      </c>
      <c r="M31" s="77">
        <f t="shared" ref="M31:M38" si="8">L9</f>
        <v>1519128.04</v>
      </c>
    </row>
    <row r="32" spans="1:15" x14ac:dyDescent="0.2">
      <c r="H32" s="94" t="str">
        <f t="shared" si="3"/>
        <v>PE</v>
      </c>
      <c r="I32" s="95">
        <f t="shared" si="4"/>
        <v>2.2161218429245198E-2</v>
      </c>
      <c r="J32" s="94" t="str">
        <f t="shared" si="5"/>
        <v>PE</v>
      </c>
      <c r="K32" s="77">
        <f t="shared" si="6"/>
        <v>22484.211000000003</v>
      </c>
      <c r="L32" s="77">
        <f t="shared" si="7"/>
        <v>21569.042000000001</v>
      </c>
      <c r="M32" s="77">
        <f t="shared" si="8"/>
        <v>28078.202000000001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5.2383138774277985E-2</v>
      </c>
      <c r="J34" s="94" t="str">
        <f t="shared" si="5"/>
        <v>PSE</v>
      </c>
      <c r="K34" s="77">
        <f t="shared" si="6"/>
        <v>22006.514000000003</v>
      </c>
      <c r="L34" s="77">
        <f t="shared" si="7"/>
        <v>22934.865999999998</v>
      </c>
      <c r="M34" s="77">
        <f t="shared" si="8"/>
        <v>23738.267000000022</v>
      </c>
    </row>
    <row r="35" spans="8:13" ht="13.5" customHeight="1" x14ac:dyDescent="0.2">
      <c r="H35" s="94" t="str">
        <f t="shared" si="3"/>
        <v>VE</v>
      </c>
      <c r="I35" s="95">
        <f t="shared" si="4"/>
        <v>0.14374465940352429</v>
      </c>
      <c r="J35" s="94" t="str">
        <f t="shared" si="5"/>
        <v>VE</v>
      </c>
      <c r="K35" s="77">
        <f t="shared" si="6"/>
        <v>30847.955000000002</v>
      </c>
      <c r="L35" s="77">
        <f t="shared" si="7"/>
        <v>20186.419000000002</v>
      </c>
      <c r="M35" s="77">
        <f t="shared" si="8"/>
        <v>19610.056999999993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</v>
      </c>
      <c r="J37" s="94" t="str">
        <f t="shared" si="5"/>
        <v>VTE</v>
      </c>
      <c r="K37" s="77">
        <f t="shared" si="6"/>
        <v>0</v>
      </c>
      <c r="L37" s="77">
        <f t="shared" si="7"/>
        <v>0</v>
      </c>
      <c r="M37" s="77">
        <f t="shared" si="8"/>
        <v>0</v>
      </c>
    </row>
    <row r="38" spans="8:13" ht="12.75" customHeight="1" x14ac:dyDescent="0.2">
      <c r="H38" s="94" t="str">
        <f t="shared" si="3"/>
        <v>FVE</v>
      </c>
      <c r="I38" s="95">
        <f t="shared" si="4"/>
        <v>0.11830097543533219</v>
      </c>
      <c r="J38" s="94" t="str">
        <f t="shared" si="5"/>
        <v>FVE</v>
      </c>
      <c r="K38" s="77">
        <f t="shared" si="6"/>
        <v>34647.525999999962</v>
      </c>
      <c r="L38" s="77">
        <f t="shared" si="7"/>
        <v>31567.503999999921</v>
      </c>
      <c r="M38" s="77">
        <f t="shared" si="8"/>
        <v>26735.523999999969</v>
      </c>
    </row>
    <row r="39" spans="8:13" ht="12.75" customHeight="1" x14ac:dyDescent="0.2"/>
  </sheetData>
  <mergeCells count="20"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H5:I5"/>
    <mergeCell ref="J5:K5"/>
    <mergeCell ref="L5:M5"/>
    <mergeCell ref="A7:A8"/>
    <mergeCell ref="H3:M3"/>
    <mergeCell ref="H4:M4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85"/>
      <c r="O1" s="75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85"/>
      <c r="O2" s="75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86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87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88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88"/>
    </row>
    <row r="7" spans="1:21" x14ac:dyDescent="0.2">
      <c r="A7" s="508" t="s">
        <v>54</v>
      </c>
      <c r="B7" s="446">
        <f>F8</f>
        <v>910.65934999999945</v>
      </c>
      <c r="C7" s="447"/>
      <c r="D7" s="447"/>
      <c r="E7" s="447"/>
      <c r="F7" s="447"/>
      <c r="G7" s="448"/>
      <c r="H7" s="446">
        <f>SUM(H8,J8,L8)</f>
        <v>374189.92699999991</v>
      </c>
      <c r="I7" s="447"/>
      <c r="J7" s="447"/>
      <c r="K7" s="447"/>
      <c r="L7" s="447"/>
      <c r="M7" s="447"/>
      <c r="N7" s="89"/>
    </row>
    <row r="8" spans="1:21" x14ac:dyDescent="0.2">
      <c r="A8" s="509"/>
      <c r="B8" s="411">
        <f>SUM(B9:B16)</f>
        <v>912.13248999999928</v>
      </c>
      <c r="C8" s="412">
        <v>4.2811184330616661E-2</v>
      </c>
      <c r="D8" s="413">
        <f>SUM(D9:D16)</f>
        <v>911.84036999999944</v>
      </c>
      <c r="E8" s="412">
        <v>4.2755379036913441E-2</v>
      </c>
      <c r="F8" s="413">
        <f>SUM(F9:F16)</f>
        <v>910.65934999999945</v>
      </c>
      <c r="G8" s="414">
        <v>4.2708833859836003E-2</v>
      </c>
      <c r="H8" s="411">
        <f>SUM(H9:H16)</f>
        <v>121649.37599999997</v>
      </c>
      <c r="I8" s="412">
        <v>2.1029873705988512E-2</v>
      </c>
      <c r="J8" s="413">
        <f>SUM(J9:J16)</f>
        <v>130430.12199999997</v>
      </c>
      <c r="K8" s="412">
        <v>1.9831960077589798E-2</v>
      </c>
      <c r="L8" s="413">
        <f>SUM(L9:L16)</f>
        <v>122110.42899999997</v>
      </c>
      <c r="M8" s="412">
        <v>1.8482598083621467E-2</v>
      </c>
      <c r="N8" s="9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226.29999999999998</v>
      </c>
      <c r="C10" s="225">
        <v>2.2548604049103544E-2</v>
      </c>
      <c r="D10" s="191">
        <v>226.29999999999998</v>
      </c>
      <c r="E10" s="225">
        <v>2.2497181141974007E-2</v>
      </c>
      <c r="F10" s="191">
        <v>226.29999999999998</v>
      </c>
      <c r="G10" s="226">
        <v>2.2489668963600919E-2</v>
      </c>
      <c r="H10" s="188">
        <v>19543.359</v>
      </c>
      <c r="I10" s="225">
        <v>9.9959255856102575E-3</v>
      </c>
      <c r="J10" s="191">
        <v>34543.038999999997</v>
      </c>
      <c r="K10" s="225">
        <v>1.4618356730187238E-2</v>
      </c>
      <c r="L10" s="191">
        <v>33140.838000000003</v>
      </c>
      <c r="M10" s="225">
        <v>1.1905674938344773E-2</v>
      </c>
      <c r="N10" s="83"/>
      <c r="O10" s="92"/>
    </row>
    <row r="11" spans="1:21" x14ac:dyDescent="0.2">
      <c r="A11" s="204" t="s">
        <v>21</v>
      </c>
      <c r="B11" s="188">
        <v>118.5</v>
      </c>
      <c r="C11" s="225">
        <v>8.690869086908691E-2</v>
      </c>
      <c r="D11" s="191">
        <v>118.5</v>
      </c>
      <c r="E11" s="225">
        <v>8.690869086908691E-2</v>
      </c>
      <c r="F11" s="191">
        <v>118.5</v>
      </c>
      <c r="G11" s="226">
        <v>8.690869086908691E-2</v>
      </c>
      <c r="H11" s="188">
        <v>1.0580000000000001</v>
      </c>
      <c r="I11" s="225">
        <v>1.5541811690890971E-6</v>
      </c>
      <c r="J11" s="191">
        <v>129.80000000000001</v>
      </c>
      <c r="K11" s="225">
        <v>2.2305291389074913E-4</v>
      </c>
      <c r="L11" s="191">
        <v>2219.9</v>
      </c>
      <c r="M11" s="225">
        <v>1.3584572762157502E-2</v>
      </c>
      <c r="N11" s="83"/>
      <c r="O11" s="92"/>
    </row>
    <row r="12" spans="1:21" x14ac:dyDescent="0.2">
      <c r="A12" s="204" t="s">
        <v>22</v>
      </c>
      <c r="B12" s="188">
        <v>76.457999999999998</v>
      </c>
      <c r="C12" s="225">
        <v>8.0437906750185778E-2</v>
      </c>
      <c r="D12" s="191">
        <v>76.457999999999998</v>
      </c>
      <c r="E12" s="225">
        <v>8.014557819849083E-2</v>
      </c>
      <c r="F12" s="191">
        <v>76.457999999999998</v>
      </c>
      <c r="G12" s="226">
        <v>8.0148686726376234E-2</v>
      </c>
      <c r="H12" s="188">
        <v>24763.690999999999</v>
      </c>
      <c r="I12" s="225">
        <v>9.0009138309602568E-2</v>
      </c>
      <c r="J12" s="191">
        <v>25216.145999999993</v>
      </c>
      <c r="K12" s="225">
        <v>9.128342892776023E-2</v>
      </c>
      <c r="L12" s="191">
        <v>26755.668000000009</v>
      </c>
      <c r="M12" s="225">
        <v>9.5175215830070381E-2</v>
      </c>
      <c r="N12" s="83"/>
      <c r="O12" s="92"/>
    </row>
    <row r="13" spans="1:21" x14ac:dyDescent="0.2">
      <c r="A13" s="204" t="s">
        <v>43</v>
      </c>
      <c r="B13" s="188">
        <v>33.918199999999999</v>
      </c>
      <c r="C13" s="225">
        <v>3.1051881833372919E-2</v>
      </c>
      <c r="D13" s="191">
        <v>33.9392</v>
      </c>
      <c r="E13" s="225">
        <v>3.1100462092834232E-2</v>
      </c>
      <c r="F13" s="191">
        <v>33.938199999999995</v>
      </c>
      <c r="G13" s="226">
        <v>3.1133624282116992E-2</v>
      </c>
      <c r="H13" s="188">
        <v>8848.8630000000012</v>
      </c>
      <c r="I13" s="225">
        <v>4.1725986677722163E-2</v>
      </c>
      <c r="J13" s="191">
        <v>8430.2070000000003</v>
      </c>
      <c r="K13" s="225">
        <v>4.6362732740015671E-2</v>
      </c>
      <c r="L13" s="191">
        <v>9253.8399999999983</v>
      </c>
      <c r="M13" s="225">
        <v>5.855030025010597E-2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8.4101999999999997</v>
      </c>
      <c r="C15" s="225">
        <v>2.4778194764353473E-2</v>
      </c>
      <c r="D15" s="191">
        <v>8.4101999999999997</v>
      </c>
      <c r="E15" s="227">
        <v>2.4778194764353473E-2</v>
      </c>
      <c r="F15" s="191">
        <v>8.4101999999999997</v>
      </c>
      <c r="G15" s="228">
        <v>2.477855977825336E-2</v>
      </c>
      <c r="H15" s="188">
        <v>631.30700000000002</v>
      </c>
      <c r="I15" s="225">
        <v>1.9993988251595644E-2</v>
      </c>
      <c r="J15" s="191">
        <v>795.93999999999994</v>
      </c>
      <c r="K15" s="227">
        <v>2.2386922891375418E-2</v>
      </c>
      <c r="L15" s="191">
        <v>858.90299999999991</v>
      </c>
      <c r="M15" s="227">
        <v>2.3223331447046986E-2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448.54608999999942</v>
      </c>
      <c r="C16" s="225">
        <v>0.21746714959290994</v>
      </c>
      <c r="D16" s="189">
        <v>448.23296999999957</v>
      </c>
      <c r="E16" s="227">
        <v>0.21777984926039753</v>
      </c>
      <c r="F16" s="189">
        <v>447.05294999999956</v>
      </c>
      <c r="G16" s="228">
        <v>0.21789823654592758</v>
      </c>
      <c r="H16" s="188">
        <v>67861.097999999969</v>
      </c>
      <c r="I16" s="225">
        <v>0.22911567749267198</v>
      </c>
      <c r="J16" s="189">
        <v>61314.989999999969</v>
      </c>
      <c r="K16" s="227">
        <v>0.2316505407664857</v>
      </c>
      <c r="L16" s="189">
        <v>49881.279999999948</v>
      </c>
      <c r="M16" s="227">
        <v>0.2254037670699825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6.0439027198371208E-2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0.11816732162249731</v>
      </c>
      <c r="J20" s="94" t="str">
        <f t="shared" ref="J20:J26" si="1">A10</f>
        <v>PE</v>
      </c>
      <c r="K20" s="83">
        <f t="shared" si="0"/>
        <v>87227.236000000004</v>
      </c>
      <c r="L20" s="94" t="str">
        <f t="shared" ref="L20:L26" si="2">A10</f>
        <v>PE</v>
      </c>
      <c r="M20" s="92">
        <f>K20/'6.1, 6.2'!C5</f>
        <v>1.228251617111307E-2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9.4389967337644431E-2</v>
      </c>
      <c r="J21" s="94" t="str">
        <f t="shared" si="1"/>
        <v>PPE</v>
      </c>
      <c r="K21" s="83">
        <f t="shared" si="0"/>
        <v>2350.7580000000003</v>
      </c>
      <c r="L21" s="94" t="str">
        <f t="shared" si="2"/>
        <v>PPE</v>
      </c>
      <c r="M21" s="92">
        <f>K21/'6.1, 6.2'!D5</f>
        <v>1.6484027281207568E-3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1193749.4607065571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8.643299646524677E-2</v>
      </c>
      <c r="J22" s="94" t="str">
        <f t="shared" si="1"/>
        <v>PSE</v>
      </c>
      <c r="K22" s="83">
        <f t="shared" si="0"/>
        <v>76735.505000000005</v>
      </c>
      <c r="L22" s="94" t="str">
        <f t="shared" si="2"/>
        <v>PSE</v>
      </c>
      <c r="M22" s="92">
        <f>K22/'6.1, 6.2'!E5</f>
        <v>9.2176504398371134E-2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6"/>
      <c r="B23" s="411">
        <f>SUM(B24:B27)</f>
        <v>390940.22731304931</v>
      </c>
      <c r="C23" s="415">
        <v>9.8644207044088578E-2</v>
      </c>
      <c r="D23" s="413">
        <f>SUM(D24:D27)</f>
        <v>403133.71951235004</v>
      </c>
      <c r="E23" s="415">
        <v>0.10056757658465934</v>
      </c>
      <c r="F23" s="413">
        <f>SUM(F24:F27)</f>
        <v>399675.51388115773</v>
      </c>
      <c r="G23" s="415">
        <v>9.5427554471918655E-2</v>
      </c>
      <c r="H23" s="75"/>
      <c r="I23" s="75"/>
      <c r="J23" s="94" t="str">
        <f t="shared" si="1"/>
        <v>VE</v>
      </c>
      <c r="K23" s="83">
        <f t="shared" si="0"/>
        <v>26532.909999999996</v>
      </c>
      <c r="L23" s="94" t="str">
        <f t="shared" si="2"/>
        <v>VE</v>
      </c>
      <c r="M23" s="92">
        <f>K23/'6.1, 6.2'!F5</f>
        <v>4.8071069373870547E-2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34600.184920460299</v>
      </c>
      <c r="C24" s="225">
        <v>5.6665059364505103E-2</v>
      </c>
      <c r="D24" s="189">
        <v>38495.884405413199</v>
      </c>
      <c r="E24" s="225">
        <v>6.5590850927683866E-2</v>
      </c>
      <c r="F24" s="189">
        <v>39249.553455165507</v>
      </c>
      <c r="G24" s="225">
        <v>5.935143117294072E-2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218655.81660993502</v>
      </c>
      <c r="C25" s="225">
        <v>0.1205748370085858</v>
      </c>
      <c r="D25" s="191">
        <v>224093.27564059003</v>
      </c>
      <c r="E25" s="225">
        <v>0.12032575848191684</v>
      </c>
      <c r="F25" s="191">
        <v>219854.69591772603</v>
      </c>
      <c r="G25" s="225">
        <v>0.1138257558561227</v>
      </c>
      <c r="H25" s="75"/>
      <c r="I25" s="75"/>
      <c r="J25" s="94" t="str">
        <f t="shared" si="1"/>
        <v>VTE</v>
      </c>
      <c r="K25" s="83">
        <f t="shared" si="0"/>
        <v>2286.1499999999996</v>
      </c>
      <c r="L25" s="94" t="str">
        <f t="shared" si="2"/>
        <v>VTE</v>
      </c>
      <c r="M25" s="92">
        <f>K25/'6.1, 6.2'!H5</f>
        <v>2.1958327634403804E-2</v>
      </c>
      <c r="N25" s="85"/>
      <c r="O25" s="93"/>
    </row>
    <row r="26" spans="1:20" x14ac:dyDescent="0.2">
      <c r="A26" s="178" t="s">
        <v>146</v>
      </c>
      <c r="B26" s="188">
        <v>50203.790240557202</v>
      </c>
      <c r="C26" s="225">
        <v>9.4146227793811585E-2</v>
      </c>
      <c r="D26" s="191">
        <v>54576.336992368706</v>
      </c>
      <c r="E26" s="227">
        <v>9.816972484124685E-2</v>
      </c>
      <c r="F26" s="191">
        <v>50609.260659715903</v>
      </c>
      <c r="G26" s="227">
        <v>9.0851123330801253E-2</v>
      </c>
      <c r="H26" s="75"/>
      <c r="I26" s="75"/>
      <c r="J26" s="94" t="str">
        <f t="shared" si="1"/>
        <v>FVE</v>
      </c>
      <c r="K26" s="83">
        <f t="shared" si="0"/>
        <v>179057.36799999987</v>
      </c>
      <c r="L26" s="94" t="str">
        <f t="shared" si="2"/>
        <v>FVE</v>
      </c>
      <c r="M26" s="92">
        <f>K26/'6.1, 6.2'!I5</f>
        <v>0.22892327754470965</v>
      </c>
      <c r="N26" s="85"/>
      <c r="O26" s="93"/>
    </row>
    <row r="27" spans="1:20" x14ac:dyDescent="0.2">
      <c r="A27" s="178" t="s">
        <v>144</v>
      </c>
      <c r="B27" s="188">
        <v>87480.435542096806</v>
      </c>
      <c r="C27" s="225">
        <v>8.6973625795646534E-2</v>
      </c>
      <c r="D27" s="189">
        <v>85968.222473978094</v>
      </c>
      <c r="E27" s="227">
        <v>8.5681255178701662E-2</v>
      </c>
      <c r="F27" s="189">
        <v>89962.003848550303</v>
      </c>
      <c r="G27" s="227">
        <v>8.6635693454395521E-2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2.2489668963600919E-2</v>
      </c>
      <c r="J32" s="94" t="str">
        <f t="shared" si="5"/>
        <v>PE</v>
      </c>
      <c r="K32" s="77">
        <f t="shared" si="6"/>
        <v>19543.359</v>
      </c>
      <c r="L32" s="77">
        <f t="shared" si="7"/>
        <v>34543.038999999997</v>
      </c>
      <c r="M32" s="77">
        <f t="shared" si="8"/>
        <v>33140.838000000003</v>
      </c>
    </row>
    <row r="33" spans="8:13" x14ac:dyDescent="0.2">
      <c r="H33" s="94" t="str">
        <f t="shared" si="3"/>
        <v>PPE</v>
      </c>
      <c r="I33" s="95">
        <f t="shared" si="4"/>
        <v>8.690869086908691E-2</v>
      </c>
      <c r="J33" s="94" t="str">
        <f t="shared" si="5"/>
        <v>PPE</v>
      </c>
      <c r="K33" s="77">
        <f t="shared" si="6"/>
        <v>1.0580000000000001</v>
      </c>
      <c r="L33" s="77">
        <f t="shared" si="7"/>
        <v>129.80000000000001</v>
      </c>
      <c r="M33" s="77">
        <f t="shared" si="8"/>
        <v>2219.9</v>
      </c>
    </row>
    <row r="34" spans="8:13" ht="13.5" customHeight="1" x14ac:dyDescent="0.2">
      <c r="H34" s="94" t="str">
        <f t="shared" si="3"/>
        <v>PSE</v>
      </c>
      <c r="I34" s="95">
        <f t="shared" si="4"/>
        <v>8.0148686726376234E-2</v>
      </c>
      <c r="J34" s="94" t="str">
        <f t="shared" si="5"/>
        <v>PSE</v>
      </c>
      <c r="K34" s="77">
        <f t="shared" si="6"/>
        <v>24763.690999999999</v>
      </c>
      <c r="L34" s="77">
        <f t="shared" si="7"/>
        <v>25216.145999999993</v>
      </c>
      <c r="M34" s="77">
        <f t="shared" si="8"/>
        <v>26755.668000000009</v>
      </c>
    </row>
    <row r="35" spans="8:13" ht="12.75" customHeight="1" x14ac:dyDescent="0.2">
      <c r="H35" s="94" t="str">
        <f t="shared" si="3"/>
        <v>VE</v>
      </c>
      <c r="I35" s="95">
        <f t="shared" si="4"/>
        <v>3.1133624282116992E-2</v>
      </c>
      <c r="J35" s="94" t="str">
        <f t="shared" si="5"/>
        <v>VE</v>
      </c>
      <c r="K35" s="77">
        <f t="shared" si="6"/>
        <v>8848.8630000000012</v>
      </c>
      <c r="L35" s="77">
        <f t="shared" si="7"/>
        <v>8430.2070000000003</v>
      </c>
      <c r="M35" s="77">
        <f t="shared" si="8"/>
        <v>9253.8399999999983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2.477855977825336E-2</v>
      </c>
      <c r="J37" s="94" t="str">
        <f t="shared" si="5"/>
        <v>VTE</v>
      </c>
      <c r="K37" s="77">
        <f t="shared" si="6"/>
        <v>631.30700000000002</v>
      </c>
      <c r="L37" s="77">
        <f t="shared" si="7"/>
        <v>795.93999999999994</v>
      </c>
      <c r="M37" s="77">
        <f t="shared" si="8"/>
        <v>858.90299999999991</v>
      </c>
    </row>
    <row r="38" spans="8:13" ht="12.75" customHeight="1" x14ac:dyDescent="0.2">
      <c r="H38" s="94" t="str">
        <f t="shared" si="3"/>
        <v>FVE</v>
      </c>
      <c r="I38" s="95">
        <f t="shared" si="4"/>
        <v>0.21789823654592758</v>
      </c>
      <c r="J38" s="94" t="str">
        <f t="shared" si="5"/>
        <v>FVE</v>
      </c>
      <c r="K38" s="77">
        <f t="shared" si="6"/>
        <v>67861.097999999969</v>
      </c>
      <c r="L38" s="77">
        <f t="shared" si="7"/>
        <v>61314.989999999969</v>
      </c>
      <c r="M38" s="77">
        <f t="shared" si="8"/>
        <v>49881.279999999948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341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1048.6285999999998</v>
      </c>
      <c r="C7" s="447"/>
      <c r="D7" s="447"/>
      <c r="E7" s="447"/>
      <c r="F7" s="447"/>
      <c r="G7" s="448"/>
      <c r="H7" s="446">
        <f>SUM(H8,J8,L8)</f>
        <v>1006896.155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1048.6481000000001</v>
      </c>
      <c r="C8" s="412">
        <v>4.9218581290806744E-2</v>
      </c>
      <c r="D8" s="413">
        <f>SUM(D9:D16)</f>
        <v>1048.8205999999998</v>
      </c>
      <c r="E8" s="412">
        <v>4.9178259452060662E-2</v>
      </c>
      <c r="F8" s="413">
        <f>SUM(F9:F16)</f>
        <v>1048.6285999999998</v>
      </c>
      <c r="G8" s="414">
        <v>4.9179426596863515E-2</v>
      </c>
      <c r="H8" s="411">
        <f>SUM(H9:H16)</f>
        <v>308958.81300000002</v>
      </c>
      <c r="I8" s="412">
        <v>5.3410588951497161E-2</v>
      </c>
      <c r="J8" s="413">
        <f>SUM(J9:J16)</f>
        <v>361559.60999999993</v>
      </c>
      <c r="K8" s="412">
        <v>5.4975305100066818E-2</v>
      </c>
      <c r="L8" s="413">
        <f>SUM(L9:L16)</f>
        <v>336377.73200000002</v>
      </c>
      <c r="M8" s="412">
        <v>5.0914033107165128E-2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539.9559999999999</v>
      </c>
      <c r="C10" s="225">
        <v>5.3801387750498239E-2</v>
      </c>
      <c r="D10" s="191">
        <v>539.9559999999999</v>
      </c>
      <c r="E10" s="225">
        <v>5.3678691739707095E-2</v>
      </c>
      <c r="F10" s="191">
        <v>539.9559999999999</v>
      </c>
      <c r="G10" s="226">
        <v>5.3660767542687123E-2</v>
      </c>
      <c r="H10" s="188">
        <v>105207.63100000001</v>
      </c>
      <c r="I10" s="225">
        <v>5.3810997920794627E-2</v>
      </c>
      <c r="J10" s="191">
        <v>115706.474</v>
      </c>
      <c r="K10" s="225">
        <v>4.8966117686522453E-2</v>
      </c>
      <c r="L10" s="191">
        <v>161856.44400000002</v>
      </c>
      <c r="M10" s="225">
        <v>5.8146091807950183E-2</v>
      </c>
      <c r="N10" s="83"/>
      <c r="O10" s="92"/>
      <c r="X10" s="77"/>
    </row>
    <row r="11" spans="1:24" x14ac:dyDescent="0.2">
      <c r="A11" s="204" t="s">
        <v>21</v>
      </c>
      <c r="B11" s="188">
        <v>400</v>
      </c>
      <c r="C11" s="225">
        <v>0.29336266960029334</v>
      </c>
      <c r="D11" s="191">
        <v>400</v>
      </c>
      <c r="E11" s="225">
        <v>0.29336266960029334</v>
      </c>
      <c r="F11" s="191">
        <v>400</v>
      </c>
      <c r="G11" s="226">
        <v>0.29336266960029334</v>
      </c>
      <c r="H11" s="188">
        <v>190249.98</v>
      </c>
      <c r="I11" s="225">
        <v>0.27947347479733209</v>
      </c>
      <c r="J11" s="191">
        <v>232878.02</v>
      </c>
      <c r="K11" s="225">
        <v>0.40018583160329851</v>
      </c>
      <c r="L11" s="191">
        <v>161193.41</v>
      </c>
      <c r="M11" s="225">
        <v>0.98641542723784248</v>
      </c>
      <c r="N11" s="83"/>
      <c r="O11" s="92"/>
      <c r="X11" s="77"/>
    </row>
    <row r="12" spans="1:24" x14ac:dyDescent="0.2">
      <c r="A12" s="204" t="s">
        <v>22</v>
      </c>
      <c r="B12" s="188">
        <v>20.302</v>
      </c>
      <c r="C12" s="225">
        <v>2.1358790222635586E-2</v>
      </c>
      <c r="D12" s="191">
        <v>20.701999999999998</v>
      </c>
      <c r="E12" s="225">
        <v>2.1700459858551846E-2</v>
      </c>
      <c r="F12" s="191">
        <v>20.701999999999998</v>
      </c>
      <c r="G12" s="226">
        <v>2.1701301532991196E-2</v>
      </c>
      <c r="H12" s="188">
        <v>4090.6000000000004</v>
      </c>
      <c r="I12" s="225">
        <v>1.4868194776346559E-2</v>
      </c>
      <c r="J12" s="191">
        <v>4211.3939999999993</v>
      </c>
      <c r="K12" s="225">
        <v>1.5245410019667394E-2</v>
      </c>
      <c r="L12" s="191">
        <v>4695.6749999999984</v>
      </c>
      <c r="M12" s="225">
        <v>1.6703446970296739E-2</v>
      </c>
      <c r="N12" s="83"/>
      <c r="O12" s="92"/>
      <c r="X12" s="77"/>
    </row>
    <row r="13" spans="1:24" x14ac:dyDescent="0.2">
      <c r="A13" s="204" t="s">
        <v>43</v>
      </c>
      <c r="B13" s="188">
        <v>7.6289999999999978</v>
      </c>
      <c r="C13" s="225">
        <v>6.9842977076260511E-3</v>
      </c>
      <c r="D13" s="191">
        <v>7.4434999999999985</v>
      </c>
      <c r="E13" s="225">
        <v>6.8209117948570255E-3</v>
      </c>
      <c r="F13" s="191">
        <v>7.4434999999999985</v>
      </c>
      <c r="G13" s="226">
        <v>6.8283860765726472E-3</v>
      </c>
      <c r="H13" s="188">
        <v>746.56000000000006</v>
      </c>
      <c r="I13" s="225">
        <v>3.5203339247223352E-3</v>
      </c>
      <c r="J13" s="191">
        <v>547.05099999999993</v>
      </c>
      <c r="K13" s="225">
        <v>3.0085594942281142E-3</v>
      </c>
      <c r="L13" s="191">
        <v>823.14500000000021</v>
      </c>
      <c r="M13" s="225">
        <v>5.2081500111708758E-3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67.91</v>
      </c>
      <c r="C15" s="225">
        <v>0.20007695494129085</v>
      </c>
      <c r="D15" s="191">
        <v>67.91</v>
      </c>
      <c r="E15" s="227">
        <v>0.20007695494129085</v>
      </c>
      <c r="F15" s="191">
        <v>67.91</v>
      </c>
      <c r="G15" s="228">
        <v>0.20007990232588826</v>
      </c>
      <c r="H15" s="188">
        <v>6825.5029999999988</v>
      </c>
      <c r="I15" s="225">
        <v>0.21616903787417341</v>
      </c>
      <c r="J15" s="191">
        <v>6676.5280000000002</v>
      </c>
      <c r="K15" s="227">
        <v>0.18778666421854531</v>
      </c>
      <c r="L15" s="191">
        <v>6441.7510000000011</v>
      </c>
      <c r="M15" s="227">
        <v>0.17417440452803915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12.851099999999988</v>
      </c>
      <c r="C16" s="225">
        <v>6.2305572346722403E-3</v>
      </c>
      <c r="D16" s="189">
        <v>12.80909999999999</v>
      </c>
      <c r="E16" s="227">
        <v>6.2234687179779716E-3</v>
      </c>
      <c r="F16" s="189">
        <v>12.617099999999988</v>
      </c>
      <c r="G16" s="228">
        <v>6.1497051754688635E-3</v>
      </c>
      <c r="H16" s="188">
        <v>1838.5390000000011</v>
      </c>
      <c r="I16" s="225">
        <v>6.2073576908776235E-3</v>
      </c>
      <c r="J16" s="189">
        <v>1540.1430000000003</v>
      </c>
      <c r="K16" s="227">
        <v>5.8187232650240639E-3</v>
      </c>
      <c r="L16" s="189">
        <v>1367.3069999999993</v>
      </c>
      <c r="M16" s="227">
        <v>6.1785934230468168E-3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1.451483246712745E-2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2.0384764574087211E-2</v>
      </c>
      <c r="J20" s="94" t="str">
        <f t="shared" ref="J20:J26" si="1">A10</f>
        <v>PE</v>
      </c>
      <c r="K20" s="83">
        <f t="shared" si="0"/>
        <v>382770.549</v>
      </c>
      <c r="L20" s="94" t="str">
        <f t="shared" ref="L20:L26" si="2">A10</f>
        <v>PE</v>
      </c>
      <c r="M20" s="92">
        <f>K20/'6.1, 6.2'!C5</f>
        <v>5.3898136333453549E-2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3.1047126817358189E-2</v>
      </c>
      <c r="J21" s="94" t="str">
        <f t="shared" si="1"/>
        <v>PPE</v>
      </c>
      <c r="K21" s="83">
        <f t="shared" si="0"/>
        <v>584321.41</v>
      </c>
      <c r="L21" s="94" t="str">
        <f t="shared" si="2"/>
        <v>PPE</v>
      </c>
      <c r="M21" s="92">
        <f>K21/'6.1, 6.2'!D5</f>
        <v>0.40973890393794987</v>
      </c>
      <c r="N21" s="85"/>
      <c r="O21" s="75"/>
    </row>
    <row r="22" spans="1:15" x14ac:dyDescent="0.2">
      <c r="A22" s="505" t="s">
        <v>54</v>
      </c>
      <c r="B22" s="507">
        <f>SUM(B23,D23,F23)</f>
        <v>265138.09999999998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2.3868862687080841E-2</v>
      </c>
      <c r="J22" s="94" t="str">
        <f t="shared" si="1"/>
        <v>PSE</v>
      </c>
      <c r="K22" s="83">
        <f t="shared" si="0"/>
        <v>12997.668999999998</v>
      </c>
      <c r="L22" s="94" t="str">
        <f t="shared" si="2"/>
        <v>PSE</v>
      </c>
      <c r="M22" s="92">
        <f>K22/'6.1, 6.2'!E5</f>
        <v>1.5613107566661245E-2</v>
      </c>
      <c r="N22" s="85"/>
      <c r="O22" s="75"/>
    </row>
    <row r="23" spans="1:15" x14ac:dyDescent="0.2">
      <c r="A23" s="506"/>
      <c r="B23" s="411">
        <f>SUM(B24:B27)</f>
        <v>86233.982000000004</v>
      </c>
      <c r="C23" s="415">
        <v>2.1759036753801642E-2</v>
      </c>
      <c r="D23" s="413">
        <f>SUM(D24:D27)</f>
        <v>88314.486000000004</v>
      </c>
      <c r="E23" s="415">
        <v>2.2031334528611012E-2</v>
      </c>
      <c r="F23" s="413">
        <f>SUM(F24:F27)</f>
        <v>90589.631999999998</v>
      </c>
      <c r="G23" s="415">
        <v>2.1629413716952282E-2</v>
      </c>
      <c r="H23" s="75"/>
      <c r="I23" s="75"/>
      <c r="J23" s="94" t="str">
        <f t="shared" si="1"/>
        <v>VE</v>
      </c>
      <c r="K23" s="83">
        <f t="shared" si="0"/>
        <v>2116.7560000000003</v>
      </c>
      <c r="L23" s="94" t="str">
        <f t="shared" si="2"/>
        <v>VE</v>
      </c>
      <c r="M23" s="92">
        <f>K23/'6.1, 6.2'!F5</f>
        <v>3.8350382420758505E-3</v>
      </c>
      <c r="N23" s="85"/>
      <c r="O23" s="75"/>
    </row>
    <row r="24" spans="1:15" x14ac:dyDescent="0.2">
      <c r="A24" s="178" t="s">
        <v>8</v>
      </c>
      <c r="B24" s="188">
        <v>8520.0810000000001</v>
      </c>
      <c r="C24" s="225">
        <v>1.395341951972924E-2</v>
      </c>
      <c r="D24" s="189">
        <v>9389.9259999999995</v>
      </c>
      <c r="E24" s="225">
        <v>1.5998937185123546E-2</v>
      </c>
      <c r="F24" s="189">
        <v>9070.5380000000005</v>
      </c>
      <c r="G24" s="225">
        <v>1.371606462793255E-2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37052.881999999998</v>
      </c>
      <c r="C25" s="225">
        <v>2.0432318138685943E-2</v>
      </c>
      <c r="D25" s="191">
        <v>37929.385999999999</v>
      </c>
      <c r="E25" s="225">
        <v>2.0365993250610243E-2</v>
      </c>
      <c r="F25" s="191">
        <v>39321.940999999999</v>
      </c>
      <c r="G25" s="225">
        <v>2.0358217218748025E-2</v>
      </c>
      <c r="H25" s="75"/>
      <c r="I25" s="75"/>
      <c r="J25" s="94" t="str">
        <f t="shared" si="1"/>
        <v>VTE</v>
      </c>
      <c r="K25" s="83">
        <f t="shared" si="0"/>
        <v>19943.781999999999</v>
      </c>
      <c r="L25" s="94" t="str">
        <f t="shared" si="2"/>
        <v>VTE</v>
      </c>
      <c r="M25" s="92">
        <f>K25/'6.1, 6.2'!H5</f>
        <v>0.19155877760651105</v>
      </c>
      <c r="N25" s="85"/>
      <c r="O25" s="93"/>
    </row>
    <row r="26" spans="1:15" x14ac:dyDescent="0.2">
      <c r="A26" s="178" t="s">
        <v>146</v>
      </c>
      <c r="B26" s="188">
        <v>16704.704000000002</v>
      </c>
      <c r="C26" s="225">
        <v>3.1326018622827009E-2</v>
      </c>
      <c r="D26" s="191">
        <v>17034.808000000001</v>
      </c>
      <c r="E26" s="227">
        <v>3.0641529025982547E-2</v>
      </c>
      <c r="F26" s="191">
        <v>17371.789000000001</v>
      </c>
      <c r="G26" s="227">
        <v>3.1184935807053071E-2</v>
      </c>
      <c r="H26" s="75"/>
      <c r="I26" s="75"/>
      <c r="J26" s="94" t="str">
        <f t="shared" si="1"/>
        <v>FVE</v>
      </c>
      <c r="K26" s="83">
        <f t="shared" si="0"/>
        <v>4745.9890000000014</v>
      </c>
      <c r="L26" s="94" t="str">
        <f t="shared" si="2"/>
        <v>FVE</v>
      </c>
      <c r="M26" s="92">
        <f>K26/'6.1, 6.2'!I5</f>
        <v>6.0677053907725268E-3</v>
      </c>
      <c r="N26" s="85"/>
      <c r="O26" s="93"/>
    </row>
    <row r="27" spans="1:15" x14ac:dyDescent="0.2">
      <c r="A27" s="178" t="s">
        <v>144</v>
      </c>
      <c r="B27" s="188">
        <v>23956.314999999999</v>
      </c>
      <c r="C27" s="225">
        <v>2.3817526322785533E-2</v>
      </c>
      <c r="D27" s="189">
        <v>23960.366000000002</v>
      </c>
      <c r="E27" s="227">
        <v>2.3880384801983089E-2</v>
      </c>
      <c r="F27" s="189">
        <v>24825.364000000001</v>
      </c>
      <c r="G27" s="227">
        <v>2.3907455741187838E-2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5.3660767542687123E-2</v>
      </c>
      <c r="J32" s="94" t="str">
        <f t="shared" si="5"/>
        <v>PE</v>
      </c>
      <c r="K32" s="77">
        <f t="shared" si="6"/>
        <v>105207.63100000001</v>
      </c>
      <c r="L32" s="77">
        <f t="shared" si="7"/>
        <v>115706.474</v>
      </c>
      <c r="M32" s="77">
        <f t="shared" si="8"/>
        <v>161856.44400000002</v>
      </c>
    </row>
    <row r="33" spans="8:13" ht="12.75" customHeight="1" x14ac:dyDescent="0.2">
      <c r="H33" s="94" t="str">
        <f t="shared" si="3"/>
        <v>PPE</v>
      </c>
      <c r="I33" s="95">
        <f t="shared" si="4"/>
        <v>0.29336266960029334</v>
      </c>
      <c r="J33" s="94" t="str">
        <f t="shared" si="5"/>
        <v>PPE</v>
      </c>
      <c r="K33" s="77">
        <f t="shared" si="6"/>
        <v>190249.98</v>
      </c>
      <c r="L33" s="77">
        <f t="shared" si="7"/>
        <v>232878.02</v>
      </c>
      <c r="M33" s="77">
        <f t="shared" si="8"/>
        <v>161193.41</v>
      </c>
    </row>
    <row r="34" spans="8:13" x14ac:dyDescent="0.2">
      <c r="H34" s="94" t="str">
        <f t="shared" si="3"/>
        <v>PSE</v>
      </c>
      <c r="I34" s="95">
        <f t="shared" si="4"/>
        <v>2.1701301532991196E-2</v>
      </c>
      <c r="J34" s="94" t="str">
        <f t="shared" si="5"/>
        <v>PSE</v>
      </c>
      <c r="K34" s="77">
        <f t="shared" si="6"/>
        <v>4090.6000000000004</v>
      </c>
      <c r="L34" s="77">
        <f t="shared" si="7"/>
        <v>4211.3939999999993</v>
      </c>
      <c r="M34" s="77">
        <f t="shared" si="8"/>
        <v>4695.6749999999984</v>
      </c>
    </row>
    <row r="35" spans="8:13" ht="13.5" customHeight="1" x14ac:dyDescent="0.2">
      <c r="H35" s="94" t="str">
        <f t="shared" si="3"/>
        <v>VE</v>
      </c>
      <c r="I35" s="95">
        <f t="shared" si="4"/>
        <v>6.8283860765726472E-3</v>
      </c>
      <c r="J35" s="94" t="str">
        <f t="shared" si="5"/>
        <v>VE</v>
      </c>
      <c r="K35" s="77">
        <f t="shared" si="6"/>
        <v>746.56000000000006</v>
      </c>
      <c r="L35" s="77">
        <f t="shared" si="7"/>
        <v>547.05099999999993</v>
      </c>
      <c r="M35" s="77">
        <f t="shared" si="8"/>
        <v>823.14500000000021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0.20007990232588826</v>
      </c>
      <c r="J37" s="94" t="str">
        <f t="shared" si="5"/>
        <v>VTE</v>
      </c>
      <c r="K37" s="77">
        <f t="shared" si="6"/>
        <v>6825.5029999999988</v>
      </c>
      <c r="L37" s="77">
        <f t="shared" si="7"/>
        <v>6676.5280000000002</v>
      </c>
      <c r="M37" s="77">
        <f t="shared" si="8"/>
        <v>6441.7510000000011</v>
      </c>
    </row>
    <row r="38" spans="8:13" ht="12.75" customHeight="1" x14ac:dyDescent="0.2">
      <c r="H38" s="94" t="str">
        <f t="shared" si="3"/>
        <v>FVE</v>
      </c>
      <c r="I38" s="95">
        <f t="shared" si="4"/>
        <v>6.1497051754688635E-3</v>
      </c>
      <c r="J38" s="94" t="str">
        <f t="shared" si="5"/>
        <v>FVE</v>
      </c>
      <c r="K38" s="77">
        <f t="shared" si="6"/>
        <v>1838.5390000000011</v>
      </c>
      <c r="L38" s="77">
        <f t="shared" si="7"/>
        <v>1540.1430000000003</v>
      </c>
      <c r="M38" s="77">
        <f t="shared" si="8"/>
        <v>1367.3069999999993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342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2729.8227200000001</v>
      </c>
      <c r="C7" s="447"/>
      <c r="D7" s="447"/>
      <c r="E7" s="447"/>
      <c r="F7" s="447"/>
      <c r="G7" s="448"/>
      <c r="H7" s="446">
        <f>SUM(H8,J8,L8)</f>
        <v>4502605.8110000007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2730.40427</v>
      </c>
      <c r="C8" s="412">
        <v>0.12815226053407319</v>
      </c>
      <c r="D8" s="413">
        <f>SUM(D9:D16)</f>
        <v>2730.3985200000002</v>
      </c>
      <c r="E8" s="412">
        <v>0.12802594344932058</v>
      </c>
      <c r="F8" s="413">
        <f>SUM(F9:F16)</f>
        <v>2729.8227200000001</v>
      </c>
      <c r="G8" s="414">
        <v>0.12802541918148175</v>
      </c>
      <c r="H8" s="411">
        <f>SUM(H9:H16)</f>
        <v>1542917.9800000002</v>
      </c>
      <c r="I8" s="412">
        <v>0.26672862060631464</v>
      </c>
      <c r="J8" s="413">
        <f>SUM(J9:J16)</f>
        <v>1516765.9450000003</v>
      </c>
      <c r="K8" s="412">
        <v>0.2306249599941935</v>
      </c>
      <c r="L8" s="413">
        <f>SUM(L9:L16)</f>
        <v>1442921.8859999997</v>
      </c>
      <c r="M8" s="412">
        <v>0.21840022595448477</v>
      </c>
      <c r="N8" s="10"/>
    </row>
    <row r="9" spans="1:24" x14ac:dyDescent="0.2">
      <c r="A9" s="204" t="s">
        <v>7</v>
      </c>
      <c r="B9" s="188">
        <v>2040</v>
      </c>
      <c r="C9" s="225">
        <v>0.47552447552447552</v>
      </c>
      <c r="D9" s="189">
        <v>2040</v>
      </c>
      <c r="E9" s="225">
        <v>0.47552447552447552</v>
      </c>
      <c r="F9" s="189">
        <v>2040</v>
      </c>
      <c r="G9" s="226">
        <v>0.47552447552447552</v>
      </c>
      <c r="H9" s="188">
        <v>1432545.75</v>
      </c>
      <c r="I9" s="225">
        <v>0.64171847498747958</v>
      </c>
      <c r="J9" s="189">
        <v>1406976.59</v>
      </c>
      <c r="K9" s="225">
        <v>0.50774589536007952</v>
      </c>
      <c r="L9" s="189">
        <v>1339069.48</v>
      </c>
      <c r="M9" s="225">
        <v>0.46850137914891199</v>
      </c>
      <c r="N9" s="83"/>
      <c r="O9" s="92"/>
      <c r="X9" s="77"/>
    </row>
    <row r="10" spans="1:24" x14ac:dyDescent="0.2">
      <c r="A10" s="204" t="s">
        <v>20</v>
      </c>
      <c r="B10" s="188">
        <v>15.260000000000002</v>
      </c>
      <c r="C10" s="225">
        <v>1.5205112584592141E-3</v>
      </c>
      <c r="D10" s="191">
        <v>15.260000000000002</v>
      </c>
      <c r="E10" s="225">
        <v>1.5170436775365594E-3</v>
      </c>
      <c r="F10" s="191">
        <v>15.260000000000002</v>
      </c>
      <c r="G10" s="226">
        <v>1.5165371117302256E-3</v>
      </c>
      <c r="H10" s="188">
        <v>2294.2799999999997</v>
      </c>
      <c r="I10" s="225">
        <v>1.1734652243022244E-3</v>
      </c>
      <c r="J10" s="191">
        <v>4089.297</v>
      </c>
      <c r="K10" s="225">
        <v>1.7305600217075426E-3</v>
      </c>
      <c r="L10" s="191">
        <v>4318.49</v>
      </c>
      <c r="M10" s="225">
        <v>1.5513952352228543E-3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81.947000000000003</v>
      </c>
      <c r="C12" s="225">
        <v>8.6212628429431504E-2</v>
      </c>
      <c r="D12" s="191">
        <v>82.01600000000002</v>
      </c>
      <c r="E12" s="225">
        <v>8.5971641182445602E-2</v>
      </c>
      <c r="F12" s="191">
        <v>81.714000000000027</v>
      </c>
      <c r="G12" s="226">
        <v>8.5658397906813025E-2</v>
      </c>
      <c r="H12" s="188">
        <v>38659.891000000025</v>
      </c>
      <c r="I12" s="225">
        <v>0.14051796543791317</v>
      </c>
      <c r="J12" s="191">
        <v>39127.22199999998</v>
      </c>
      <c r="K12" s="225">
        <v>0.14164206491260384</v>
      </c>
      <c r="L12" s="191">
        <v>38127.124999999978</v>
      </c>
      <c r="M12" s="225">
        <v>0.13562574295865343</v>
      </c>
      <c r="N12" s="83"/>
      <c r="O12" s="92"/>
      <c r="X12" s="77"/>
    </row>
    <row r="13" spans="1:24" x14ac:dyDescent="0.2">
      <c r="A13" s="204" t="s">
        <v>43</v>
      </c>
      <c r="B13" s="188">
        <v>16.462599999999991</v>
      </c>
      <c r="C13" s="225">
        <v>1.5071398537365921E-2</v>
      </c>
      <c r="D13" s="191">
        <v>16.45259999999999</v>
      </c>
      <c r="E13" s="225">
        <v>1.5076473889442419E-2</v>
      </c>
      <c r="F13" s="191">
        <v>16.372599999999988</v>
      </c>
      <c r="G13" s="226">
        <v>1.5019605545414557E-2</v>
      </c>
      <c r="H13" s="188">
        <v>10494.398999999998</v>
      </c>
      <c r="I13" s="225">
        <v>4.9485357934087197E-2</v>
      </c>
      <c r="J13" s="191">
        <v>10498.266</v>
      </c>
      <c r="K13" s="225">
        <v>5.7736221754886123E-2</v>
      </c>
      <c r="L13" s="191">
        <v>9342.7470000000012</v>
      </c>
      <c r="M13" s="225">
        <v>5.9112826892487542E-2</v>
      </c>
      <c r="N13" s="83"/>
      <c r="O13" s="92"/>
      <c r="X13" s="77"/>
    </row>
    <row r="14" spans="1:24" x14ac:dyDescent="0.2">
      <c r="A14" s="204" t="s">
        <v>44</v>
      </c>
      <c r="B14" s="188">
        <v>475</v>
      </c>
      <c r="C14" s="225">
        <v>0.40546308151941957</v>
      </c>
      <c r="D14" s="191">
        <v>475</v>
      </c>
      <c r="E14" s="225">
        <v>0.40546308151941957</v>
      </c>
      <c r="F14" s="191">
        <v>475</v>
      </c>
      <c r="G14" s="226">
        <v>0.40546308151941957</v>
      </c>
      <c r="H14" s="188">
        <v>45190.94</v>
      </c>
      <c r="I14" s="225">
        <v>0.44564268345669528</v>
      </c>
      <c r="J14" s="191">
        <v>43431.73</v>
      </c>
      <c r="K14" s="225">
        <v>0.42367938844321251</v>
      </c>
      <c r="L14" s="191">
        <v>41060.19</v>
      </c>
      <c r="M14" s="225">
        <v>0.39443344211423031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10.91</v>
      </c>
      <c r="C15" s="225">
        <v>3.2143124405970891E-2</v>
      </c>
      <c r="D15" s="191">
        <v>10.91</v>
      </c>
      <c r="E15" s="227">
        <v>3.2143124405970891E-2</v>
      </c>
      <c r="F15" s="191">
        <v>10.91</v>
      </c>
      <c r="G15" s="228">
        <v>3.2143597914525715E-2</v>
      </c>
      <c r="H15" s="188">
        <v>854.82300000000009</v>
      </c>
      <c r="I15" s="225">
        <v>2.7072915426557514E-2</v>
      </c>
      <c r="J15" s="191">
        <v>1195.7739999999999</v>
      </c>
      <c r="K15" s="227">
        <v>3.3632811937472105E-2</v>
      </c>
      <c r="L15" s="191">
        <v>1400.7279999999998</v>
      </c>
      <c r="M15" s="227">
        <v>3.7873392701107379E-2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90.824669999999813</v>
      </c>
      <c r="C16" s="225">
        <v>4.403423090281907E-2</v>
      </c>
      <c r="D16" s="189">
        <v>90.759919999999838</v>
      </c>
      <c r="E16" s="227">
        <v>4.4096893846264196E-2</v>
      </c>
      <c r="F16" s="189">
        <v>90.566119999999884</v>
      </c>
      <c r="G16" s="228">
        <v>4.4142864595361368E-2</v>
      </c>
      <c r="H16" s="188">
        <v>12877.897000000008</v>
      </c>
      <c r="I16" s="225">
        <v>4.3478932448688806E-2</v>
      </c>
      <c r="J16" s="189">
        <v>11447.065999999992</v>
      </c>
      <c r="K16" s="227">
        <v>4.3247483675519671E-2</v>
      </c>
      <c r="L16" s="189">
        <v>9603.1259999999838</v>
      </c>
      <c r="M16" s="227">
        <v>4.3394651782145348E-2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5.5792100963033595E-2</v>
      </c>
      <c r="J19" s="94" t="str">
        <f>A9</f>
        <v>JE</v>
      </c>
      <c r="K19" s="83">
        <f t="shared" ref="K19:K26" si="0">H9+J9+L9</f>
        <v>4178591.82</v>
      </c>
      <c r="L19" s="94" t="str">
        <f>A9</f>
        <v>JE</v>
      </c>
      <c r="M19" s="92">
        <f>K19/'6.1, 6.2'!B5</f>
        <v>0.53152053515341502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5.2089588409523546E-2</v>
      </c>
      <c r="J20" s="94" t="str">
        <f t="shared" ref="J20:J26" si="1">A10</f>
        <v>PE</v>
      </c>
      <c r="K20" s="83">
        <f t="shared" si="0"/>
        <v>10702.066999999999</v>
      </c>
      <c r="L20" s="94" t="str">
        <f t="shared" ref="L20:L26" si="2">A10</f>
        <v>PE</v>
      </c>
      <c r="M20" s="92">
        <f>K20/'6.1, 6.2'!C5</f>
        <v>1.5069640747510963E-3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4.5733813568062914E-2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618905.76697388501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4.8505829324822371E-2</v>
      </c>
      <c r="J22" s="94" t="str">
        <f t="shared" si="1"/>
        <v>PSE</v>
      </c>
      <c r="K22" s="83">
        <f t="shared" si="0"/>
        <v>115914.23799999998</v>
      </c>
      <c r="L22" s="94" t="str">
        <f t="shared" si="2"/>
        <v>PSE</v>
      </c>
      <c r="M22" s="92">
        <f>K22/'6.1, 6.2'!E5</f>
        <v>0.13923892556438947</v>
      </c>
      <c r="N22" s="85"/>
      <c r="O22" s="75"/>
    </row>
    <row r="23" spans="1:15" x14ac:dyDescent="0.2">
      <c r="A23" s="506"/>
      <c r="B23" s="411">
        <f>SUM(B24:B27)</f>
        <v>199557.51363745338</v>
      </c>
      <c r="C23" s="415">
        <v>5.0353458961626282E-2</v>
      </c>
      <c r="D23" s="413">
        <f>SUM(D24:D27)</f>
        <v>205065.4667141336</v>
      </c>
      <c r="E23" s="415">
        <v>5.1156566743136837E-2</v>
      </c>
      <c r="F23" s="413">
        <f>SUM(F24:F27)</f>
        <v>214282.78662229807</v>
      </c>
      <c r="G23" s="415">
        <v>5.1162709704738539E-2</v>
      </c>
      <c r="H23" s="75"/>
      <c r="I23" s="75"/>
      <c r="J23" s="94" t="str">
        <f t="shared" si="1"/>
        <v>VE</v>
      </c>
      <c r="K23" s="83">
        <f t="shared" si="0"/>
        <v>30335.411999999997</v>
      </c>
      <c r="L23" s="94" t="str">
        <f t="shared" si="2"/>
        <v>VE</v>
      </c>
      <c r="M23" s="92">
        <f>K23/'6.1, 6.2'!F5</f>
        <v>5.4960262358593352E-2</v>
      </c>
      <c r="N23" s="85"/>
      <c r="O23" s="75"/>
    </row>
    <row r="24" spans="1:15" x14ac:dyDescent="0.2">
      <c r="A24" s="178" t="s">
        <v>8</v>
      </c>
      <c r="B24" s="188">
        <v>34633.0743733196</v>
      </c>
      <c r="C24" s="225">
        <v>5.6718922741334526E-2</v>
      </c>
      <c r="D24" s="189">
        <v>34061.662540226505</v>
      </c>
      <c r="E24" s="225">
        <v>5.8035643667688076E-2</v>
      </c>
      <c r="F24" s="189">
        <v>35013.059513785105</v>
      </c>
      <c r="G24" s="225">
        <v>5.294519323029407E-2</v>
      </c>
      <c r="H24" s="75"/>
      <c r="I24" s="75"/>
      <c r="J24" s="94" t="str">
        <f t="shared" si="1"/>
        <v>PVE</v>
      </c>
      <c r="K24" s="83">
        <f t="shared" si="0"/>
        <v>129682.86000000002</v>
      </c>
      <c r="L24" s="94" t="str">
        <f t="shared" si="2"/>
        <v>PVE</v>
      </c>
      <c r="M24" s="92">
        <f>K24/'6.1, 6.2'!G5</f>
        <v>0.42102607453594498</v>
      </c>
      <c r="N24" s="85"/>
      <c r="O24" s="93"/>
    </row>
    <row r="25" spans="1:15" x14ac:dyDescent="0.2">
      <c r="A25" s="178" t="s">
        <v>9</v>
      </c>
      <c r="B25" s="188">
        <v>91719.422133610307</v>
      </c>
      <c r="C25" s="225">
        <v>5.0577453395672677E-2</v>
      </c>
      <c r="D25" s="191">
        <v>96920.681924910299</v>
      </c>
      <c r="E25" s="225">
        <v>5.2041073217669952E-2</v>
      </c>
      <c r="F25" s="191">
        <v>103443.68129237139</v>
      </c>
      <c r="G25" s="225">
        <v>5.3556077856305166E-2</v>
      </c>
      <c r="H25" s="75"/>
      <c r="I25" s="75"/>
      <c r="J25" s="94" t="str">
        <f t="shared" si="1"/>
        <v>VTE</v>
      </c>
      <c r="K25" s="83">
        <f t="shared" si="0"/>
        <v>3451.3249999999998</v>
      </c>
      <c r="L25" s="94" t="str">
        <f t="shared" si="2"/>
        <v>VTE</v>
      </c>
      <c r="M25" s="92">
        <f>K25/'6.1, 6.2'!H5</f>
        <v>3.3149760568120516E-2</v>
      </c>
      <c r="N25" s="85"/>
      <c r="O25" s="93"/>
    </row>
    <row r="26" spans="1:15" x14ac:dyDescent="0.2">
      <c r="A26" s="178" t="s">
        <v>146</v>
      </c>
      <c r="B26" s="188">
        <v>24189.8369343167</v>
      </c>
      <c r="C26" s="225">
        <v>4.5362748258667346E-2</v>
      </c>
      <c r="D26" s="191">
        <v>25752.635938891002</v>
      </c>
      <c r="E26" s="227">
        <v>4.6322808077266846E-2</v>
      </c>
      <c r="F26" s="191">
        <v>25346.771278307897</v>
      </c>
      <c r="G26" s="227">
        <v>4.5501210913285225E-2</v>
      </c>
      <c r="H26" s="75"/>
      <c r="I26" s="75"/>
      <c r="J26" s="94" t="str">
        <f t="shared" si="1"/>
        <v>FVE</v>
      </c>
      <c r="K26" s="83">
        <f t="shared" si="0"/>
        <v>33928.088999999985</v>
      </c>
      <c r="L26" s="94" t="str">
        <f t="shared" si="2"/>
        <v>FVE</v>
      </c>
      <c r="M26" s="92">
        <f>K26/'6.1, 6.2'!I5</f>
        <v>4.3376764784728725E-2</v>
      </c>
      <c r="N26" s="85"/>
      <c r="O26" s="93"/>
    </row>
    <row r="27" spans="1:15" x14ac:dyDescent="0.2">
      <c r="A27" s="178" t="s">
        <v>144</v>
      </c>
      <c r="B27" s="188">
        <v>49015.180196206798</v>
      </c>
      <c r="C27" s="225">
        <v>4.8731215320020282E-2</v>
      </c>
      <c r="D27" s="189">
        <v>48330.4863101058</v>
      </c>
      <c r="E27" s="227">
        <v>4.8169156128595951E-2</v>
      </c>
      <c r="F27" s="189">
        <v>50479.274537833691</v>
      </c>
      <c r="G27" s="227">
        <v>4.8612822831541523E-2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0.47552447552447552</v>
      </c>
      <c r="J31" s="94" t="str">
        <f t="shared" ref="J31:J38" si="5">A9</f>
        <v>JE</v>
      </c>
      <c r="K31" s="77">
        <f t="shared" ref="K31:K38" si="6">H9</f>
        <v>1432545.75</v>
      </c>
      <c r="L31" s="77">
        <f t="shared" ref="L31:L38" si="7">J9</f>
        <v>1406976.59</v>
      </c>
      <c r="M31" s="77">
        <f t="shared" ref="M31:M38" si="8">L9</f>
        <v>1339069.48</v>
      </c>
    </row>
    <row r="32" spans="1:15" x14ac:dyDescent="0.2">
      <c r="H32" s="94" t="str">
        <f t="shared" si="3"/>
        <v>PE</v>
      </c>
      <c r="I32" s="95">
        <f t="shared" si="4"/>
        <v>1.5165371117302256E-3</v>
      </c>
      <c r="J32" s="94" t="str">
        <f t="shared" si="5"/>
        <v>PE</v>
      </c>
      <c r="K32" s="77">
        <f t="shared" si="6"/>
        <v>2294.2799999999997</v>
      </c>
      <c r="L32" s="77">
        <f t="shared" si="7"/>
        <v>4089.297</v>
      </c>
      <c r="M32" s="77">
        <f t="shared" si="8"/>
        <v>4318.49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8.5658397906813025E-2</v>
      </c>
      <c r="J34" s="94" t="str">
        <f t="shared" si="5"/>
        <v>PSE</v>
      </c>
      <c r="K34" s="77">
        <f t="shared" si="6"/>
        <v>38659.891000000025</v>
      </c>
      <c r="L34" s="77">
        <f t="shared" si="7"/>
        <v>39127.22199999998</v>
      </c>
      <c r="M34" s="77">
        <f t="shared" si="8"/>
        <v>38127.124999999978</v>
      </c>
    </row>
    <row r="35" spans="8:13" ht="13.5" customHeight="1" x14ac:dyDescent="0.2">
      <c r="H35" s="94" t="str">
        <f t="shared" si="3"/>
        <v>VE</v>
      </c>
      <c r="I35" s="95">
        <f t="shared" si="4"/>
        <v>1.5019605545414557E-2</v>
      </c>
      <c r="J35" s="94" t="str">
        <f t="shared" si="5"/>
        <v>VE</v>
      </c>
      <c r="K35" s="77">
        <f t="shared" si="6"/>
        <v>10494.398999999998</v>
      </c>
      <c r="L35" s="77">
        <f t="shared" si="7"/>
        <v>10498.266</v>
      </c>
      <c r="M35" s="77">
        <f t="shared" si="8"/>
        <v>9342.7470000000012</v>
      </c>
    </row>
    <row r="36" spans="8:13" ht="12.75" customHeight="1" x14ac:dyDescent="0.2">
      <c r="H36" s="94" t="str">
        <f t="shared" si="3"/>
        <v>PVE</v>
      </c>
      <c r="I36" s="95">
        <f t="shared" si="4"/>
        <v>0.40546308151941957</v>
      </c>
      <c r="J36" s="94" t="str">
        <f t="shared" si="5"/>
        <v>PVE</v>
      </c>
      <c r="K36" s="77">
        <f t="shared" si="6"/>
        <v>45190.94</v>
      </c>
      <c r="L36" s="77">
        <f t="shared" si="7"/>
        <v>43431.73</v>
      </c>
      <c r="M36" s="77">
        <f t="shared" si="8"/>
        <v>41060.19</v>
      </c>
    </row>
    <row r="37" spans="8:13" ht="12.75" customHeight="1" x14ac:dyDescent="0.2">
      <c r="H37" s="94" t="str">
        <f t="shared" si="3"/>
        <v>VTE</v>
      </c>
      <c r="I37" s="95">
        <f t="shared" si="4"/>
        <v>3.2143597914525715E-2</v>
      </c>
      <c r="J37" s="94" t="str">
        <f t="shared" si="5"/>
        <v>VTE</v>
      </c>
      <c r="K37" s="77">
        <f t="shared" si="6"/>
        <v>854.82300000000009</v>
      </c>
      <c r="L37" s="77">
        <f t="shared" si="7"/>
        <v>1195.7739999999999</v>
      </c>
      <c r="M37" s="77">
        <f t="shared" si="8"/>
        <v>1400.7279999999998</v>
      </c>
    </row>
    <row r="38" spans="8:13" ht="12.75" customHeight="1" x14ac:dyDescent="0.2">
      <c r="H38" s="94" t="str">
        <f t="shared" si="3"/>
        <v>FVE</v>
      </c>
      <c r="I38" s="95">
        <f t="shared" si="4"/>
        <v>4.4142864595361368E-2</v>
      </c>
      <c r="J38" s="94" t="str">
        <f t="shared" si="5"/>
        <v>FVE</v>
      </c>
      <c r="K38" s="77">
        <f t="shared" si="6"/>
        <v>12877.897000000008</v>
      </c>
      <c r="L38" s="77">
        <f t="shared" si="7"/>
        <v>11447.065999999992</v>
      </c>
      <c r="M38" s="77">
        <f t="shared" si="8"/>
        <v>9603.1259999999838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343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75"/>
      <c r="O1" s="75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8" t="s">
        <v>54</v>
      </c>
      <c r="B7" s="446">
        <f>F8</f>
        <v>372.67867999999964</v>
      </c>
      <c r="C7" s="447"/>
      <c r="D7" s="447"/>
      <c r="E7" s="447"/>
      <c r="F7" s="447"/>
      <c r="G7" s="448"/>
      <c r="H7" s="446">
        <f>SUM(H8,J8,L8)</f>
        <v>213150.25100000005</v>
      </c>
      <c r="I7" s="447"/>
      <c r="J7" s="447"/>
      <c r="K7" s="447"/>
      <c r="L7" s="447"/>
      <c r="M7" s="447"/>
      <c r="N7" s="80"/>
    </row>
    <row r="8" spans="1:21" x14ac:dyDescent="0.2">
      <c r="A8" s="509"/>
      <c r="B8" s="411">
        <f>SUM(B9:B16)</f>
        <v>373.35881999999964</v>
      </c>
      <c r="C8" s="412">
        <v>1.752369687487124E-2</v>
      </c>
      <c r="D8" s="413">
        <f>SUM(D9:D16)</f>
        <v>373.34175999999962</v>
      </c>
      <c r="E8" s="412">
        <v>1.7505661061166179E-2</v>
      </c>
      <c r="F8" s="413">
        <f>SUM(F9:F16)</f>
        <v>372.67867999999964</v>
      </c>
      <c r="G8" s="414">
        <v>1.7478184160985094E-2</v>
      </c>
      <c r="H8" s="411">
        <f>SUM(H9:H16)</f>
        <v>68612.788000000015</v>
      </c>
      <c r="I8" s="412">
        <v>1.1861287856139638E-2</v>
      </c>
      <c r="J8" s="413">
        <f>SUM(J9:J16)</f>
        <v>73383.810000000027</v>
      </c>
      <c r="K8" s="412">
        <v>1.1158042083725382E-2</v>
      </c>
      <c r="L8" s="413">
        <f>SUM(L9:L16)</f>
        <v>71153.652999999991</v>
      </c>
      <c r="M8" s="412">
        <v>1.0769795678798794E-2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182.59900000000002</v>
      </c>
      <c r="C10" s="225">
        <v>1.8194222495635258E-2</v>
      </c>
      <c r="D10" s="191">
        <v>182.59900000000002</v>
      </c>
      <c r="E10" s="225">
        <v>1.8152729913138807E-2</v>
      </c>
      <c r="F10" s="191">
        <v>182.59900000000002</v>
      </c>
      <c r="G10" s="226">
        <v>1.8146668418402848E-2</v>
      </c>
      <c r="H10" s="188">
        <v>26367.824000000001</v>
      </c>
      <c r="I10" s="225">
        <v>1.3486463947086486E-2</v>
      </c>
      <c r="J10" s="191">
        <v>33121.125</v>
      </c>
      <c r="K10" s="225">
        <v>1.4016613319839138E-2</v>
      </c>
      <c r="L10" s="191">
        <v>32421.591999999997</v>
      </c>
      <c r="M10" s="225">
        <v>1.1647289526463975E-2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58.02200000000002</v>
      </c>
      <c r="C12" s="225">
        <v>6.104224836458292E-2</v>
      </c>
      <c r="D12" s="191">
        <v>58.02200000000002</v>
      </c>
      <c r="E12" s="225">
        <v>6.0820407782479748E-2</v>
      </c>
      <c r="F12" s="191">
        <v>58.02200000000002</v>
      </c>
      <c r="G12" s="226">
        <v>6.0822766763946268E-2</v>
      </c>
      <c r="H12" s="188">
        <v>23280.856999999993</v>
      </c>
      <c r="I12" s="225">
        <v>8.4619448598315911E-2</v>
      </c>
      <c r="J12" s="191">
        <v>23828.914999999994</v>
      </c>
      <c r="K12" s="225">
        <v>8.6261598771998682E-2</v>
      </c>
      <c r="L12" s="191">
        <v>23442.548000000003</v>
      </c>
      <c r="M12" s="225">
        <v>8.3389791109187941E-2</v>
      </c>
      <c r="N12" s="83"/>
      <c r="O12" s="92"/>
    </row>
    <row r="13" spans="1:21" x14ac:dyDescent="0.2">
      <c r="A13" s="204" t="s">
        <v>43</v>
      </c>
      <c r="B13" s="188">
        <v>30.262899999999966</v>
      </c>
      <c r="C13" s="225">
        <v>2.7705479498769989E-2</v>
      </c>
      <c r="D13" s="191">
        <v>30.262899999999966</v>
      </c>
      <c r="E13" s="225">
        <v>2.7731654672745146E-2</v>
      </c>
      <c r="F13" s="191">
        <v>30.011899999999969</v>
      </c>
      <c r="G13" s="226">
        <v>2.7531784790957272E-2</v>
      </c>
      <c r="H13" s="188">
        <v>5073.9799999999959</v>
      </c>
      <c r="I13" s="225">
        <v>2.39258785996606E-2</v>
      </c>
      <c r="J13" s="191">
        <v>3889.5410000000006</v>
      </c>
      <c r="K13" s="225">
        <v>2.1390904145572379E-2</v>
      </c>
      <c r="L13" s="191">
        <v>4438.3430000000008</v>
      </c>
      <c r="M13" s="225">
        <v>2.8081997880118541E-2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10.204499999999999</v>
      </c>
      <c r="C15" s="225">
        <v>3.0064574977152148E-2</v>
      </c>
      <c r="D15" s="191">
        <v>10.204499999999999</v>
      </c>
      <c r="E15" s="227">
        <v>3.0064574977152148E-2</v>
      </c>
      <c r="F15" s="191">
        <v>10.204499999999999</v>
      </c>
      <c r="G15" s="228">
        <v>3.0065017866065778E-2</v>
      </c>
      <c r="H15" s="188">
        <v>1033.5650000000001</v>
      </c>
      <c r="I15" s="225">
        <v>3.2733814874950619E-2</v>
      </c>
      <c r="J15" s="191">
        <v>1168.7700000000002</v>
      </c>
      <c r="K15" s="227">
        <v>3.287328676502356E-2</v>
      </c>
      <c r="L15" s="191">
        <v>1291.6109999999999</v>
      </c>
      <c r="M15" s="227">
        <v>3.492304760101176E-2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92.270419999999675</v>
      </c>
      <c r="C16" s="225">
        <v>4.473516919775309E-2</v>
      </c>
      <c r="D16" s="189">
        <v>92.25335999999966</v>
      </c>
      <c r="E16" s="227">
        <v>4.4822501197457947E-2</v>
      </c>
      <c r="F16" s="189">
        <v>91.841279999999671</v>
      </c>
      <c r="G16" s="228">
        <v>4.4764390782167339E-2</v>
      </c>
      <c r="H16" s="188">
        <v>12856.562000000022</v>
      </c>
      <c r="I16" s="225">
        <v>4.3406900266431708E-2</v>
      </c>
      <c r="J16" s="189">
        <v>11375.459000000035</v>
      </c>
      <c r="K16" s="227">
        <v>4.2976949499902002E-2</v>
      </c>
      <c r="L16" s="189">
        <v>9559.5589999999975</v>
      </c>
      <c r="M16" s="227">
        <v>4.3197781013794283E-2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6.4588201499538575E-2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5.8720714956816349E-2</v>
      </c>
      <c r="J20" s="94" t="str">
        <f t="shared" ref="J20:J26" si="1">A10</f>
        <v>PE</v>
      </c>
      <c r="K20" s="83">
        <f t="shared" si="0"/>
        <v>91910.540999999997</v>
      </c>
      <c r="L20" s="94" t="str">
        <f t="shared" ref="L20:L26" si="2">A10</f>
        <v>PE</v>
      </c>
      <c r="M20" s="92">
        <f>K20/'6.1, 6.2'!C5</f>
        <v>1.294197498277087E-2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6.4228552900938291E-2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740872.38500000001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6.0970283315798124E-2</v>
      </c>
      <c r="J22" s="94" t="str">
        <f t="shared" si="1"/>
        <v>PSE</v>
      </c>
      <c r="K22" s="83">
        <f t="shared" si="0"/>
        <v>70552.319999999978</v>
      </c>
      <c r="L22" s="94" t="str">
        <f t="shared" si="2"/>
        <v>PSE</v>
      </c>
      <c r="M22" s="92">
        <f>K22/'6.1, 6.2'!E5</f>
        <v>8.4749116263655069E-2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6"/>
      <c r="B23" s="411">
        <f>SUM(B24:B27)</f>
        <v>241329.49800000002</v>
      </c>
      <c r="C23" s="415">
        <v>6.089359780183292E-2</v>
      </c>
      <c r="D23" s="413">
        <f>SUM(D24:D27)</f>
        <v>239584.44399999999</v>
      </c>
      <c r="E23" s="415">
        <v>5.9767828276951887E-2</v>
      </c>
      <c r="F23" s="413">
        <f>SUM(F24:F27)</f>
        <v>259958.44299999997</v>
      </c>
      <c r="G23" s="415">
        <v>6.2068346992090191E-2</v>
      </c>
      <c r="H23" s="75"/>
      <c r="I23" s="75"/>
      <c r="J23" s="94" t="str">
        <f t="shared" si="1"/>
        <v>VE</v>
      </c>
      <c r="K23" s="83">
        <f t="shared" si="0"/>
        <v>13401.863999999998</v>
      </c>
      <c r="L23" s="94" t="str">
        <f t="shared" si="2"/>
        <v>VE</v>
      </c>
      <c r="M23" s="92">
        <f>K23/'6.1, 6.2'!F5</f>
        <v>2.4280862298299666E-2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40255.175999999999</v>
      </c>
      <c r="C24" s="225">
        <v>6.5926293255725618E-2</v>
      </c>
      <c r="D24" s="189">
        <v>37290.714999999997</v>
      </c>
      <c r="E24" s="225">
        <v>6.3537434360328757E-2</v>
      </c>
      <c r="F24" s="189">
        <v>42512.324000000001</v>
      </c>
      <c r="G24" s="225">
        <v>6.4285247850525293E-2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105322.9</v>
      </c>
      <c r="C25" s="225">
        <v>5.8078910031586897E-2</v>
      </c>
      <c r="D25" s="191">
        <v>105849.05499999999</v>
      </c>
      <c r="E25" s="225">
        <v>5.6835118283050309E-2</v>
      </c>
      <c r="F25" s="191">
        <v>118094.78</v>
      </c>
      <c r="G25" s="225">
        <v>6.1141416789172745E-2</v>
      </c>
      <c r="H25" s="75"/>
      <c r="I25" s="75"/>
      <c r="J25" s="94" t="str">
        <f t="shared" si="1"/>
        <v>VTE</v>
      </c>
      <c r="K25" s="83">
        <f t="shared" si="0"/>
        <v>3493.9459999999999</v>
      </c>
      <c r="L25" s="94" t="str">
        <f t="shared" si="2"/>
        <v>VTE</v>
      </c>
      <c r="M25" s="92">
        <f>K25/'6.1, 6.2'!H5</f>
        <v>3.3559132604997328E-2</v>
      </c>
      <c r="N25" s="85"/>
      <c r="O25" s="93"/>
    </row>
    <row r="26" spans="1:20" x14ac:dyDescent="0.2">
      <c r="A26" s="178" t="s">
        <v>146</v>
      </c>
      <c r="B26" s="188">
        <v>34557.752</v>
      </c>
      <c r="C26" s="225">
        <v>6.4805505246608205E-2</v>
      </c>
      <c r="D26" s="191">
        <v>35240.654999999999</v>
      </c>
      <c r="E26" s="227">
        <v>6.3389476011536897E-2</v>
      </c>
      <c r="F26" s="191">
        <v>35937.783000000003</v>
      </c>
      <c r="G26" s="227">
        <v>6.451364657392529E-2</v>
      </c>
      <c r="H26" s="75"/>
      <c r="I26" s="75"/>
      <c r="J26" s="94" t="str">
        <f t="shared" si="1"/>
        <v>FVE</v>
      </c>
      <c r="K26" s="83">
        <f t="shared" si="0"/>
        <v>33791.58000000006</v>
      </c>
      <c r="L26" s="94" t="str">
        <f t="shared" si="2"/>
        <v>FVE</v>
      </c>
      <c r="M26" s="92">
        <f>K26/'6.1, 6.2'!I5</f>
        <v>4.3202239223209621E-2</v>
      </c>
      <c r="N26" s="85"/>
      <c r="O26" s="93"/>
    </row>
    <row r="27" spans="1:20" x14ac:dyDescent="0.2">
      <c r="A27" s="178" t="s">
        <v>144</v>
      </c>
      <c r="B27" s="188">
        <v>61193.67</v>
      </c>
      <c r="C27" s="225">
        <v>6.0839150178683639E-2</v>
      </c>
      <c r="D27" s="189">
        <v>61204.019</v>
      </c>
      <c r="E27" s="227">
        <v>6.0999716162427733E-2</v>
      </c>
      <c r="F27" s="189">
        <v>63413.555999999997</v>
      </c>
      <c r="G27" s="227">
        <v>6.1068864225367905E-2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1.8146668418402848E-2</v>
      </c>
      <c r="J32" s="94" t="str">
        <f t="shared" si="5"/>
        <v>PE</v>
      </c>
      <c r="K32" s="77">
        <f t="shared" si="6"/>
        <v>26367.824000000001</v>
      </c>
      <c r="L32" s="77">
        <f t="shared" si="7"/>
        <v>33121.125</v>
      </c>
      <c r="M32" s="77">
        <f t="shared" si="8"/>
        <v>32421.591999999997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6.0822766763946268E-2</v>
      </c>
      <c r="J34" s="94" t="str">
        <f t="shared" si="5"/>
        <v>PSE</v>
      </c>
      <c r="K34" s="77">
        <f t="shared" si="6"/>
        <v>23280.856999999993</v>
      </c>
      <c r="L34" s="77">
        <f t="shared" si="7"/>
        <v>23828.914999999994</v>
      </c>
      <c r="M34" s="77">
        <f t="shared" si="8"/>
        <v>23442.548000000003</v>
      </c>
    </row>
    <row r="35" spans="8:13" ht="12.75" customHeight="1" x14ac:dyDescent="0.2">
      <c r="H35" s="94" t="str">
        <f t="shared" si="3"/>
        <v>VE</v>
      </c>
      <c r="I35" s="95">
        <f t="shared" si="4"/>
        <v>2.7531784790957272E-2</v>
      </c>
      <c r="J35" s="94" t="str">
        <f t="shared" si="5"/>
        <v>VE</v>
      </c>
      <c r="K35" s="77">
        <f t="shared" si="6"/>
        <v>5073.9799999999959</v>
      </c>
      <c r="L35" s="77">
        <f t="shared" si="7"/>
        <v>3889.5410000000006</v>
      </c>
      <c r="M35" s="77">
        <f t="shared" si="8"/>
        <v>4438.3430000000008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3.0065017866065778E-2</v>
      </c>
      <c r="J37" s="94" t="str">
        <f t="shared" si="5"/>
        <v>VTE</v>
      </c>
      <c r="K37" s="77">
        <f t="shared" si="6"/>
        <v>1033.5650000000001</v>
      </c>
      <c r="L37" s="77">
        <f t="shared" si="7"/>
        <v>1168.7700000000002</v>
      </c>
      <c r="M37" s="77">
        <f t="shared" si="8"/>
        <v>1291.6109999999999</v>
      </c>
    </row>
    <row r="38" spans="8:13" ht="12.75" customHeight="1" x14ac:dyDescent="0.2">
      <c r="H38" s="94" t="str">
        <f t="shared" si="3"/>
        <v>FVE</v>
      </c>
      <c r="I38" s="95">
        <f t="shared" si="4"/>
        <v>4.4764390782167339E-2</v>
      </c>
      <c r="J38" s="94" t="str">
        <f t="shared" si="5"/>
        <v>FVE</v>
      </c>
      <c r="K38" s="77">
        <f t="shared" si="6"/>
        <v>12856.562000000022</v>
      </c>
      <c r="L38" s="77">
        <f t="shared" si="7"/>
        <v>11375.459000000035</v>
      </c>
      <c r="M38" s="77">
        <f t="shared" si="8"/>
        <v>9559.5589999999975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344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228.59412999999984</v>
      </c>
      <c r="C7" s="447"/>
      <c r="D7" s="447"/>
      <c r="E7" s="447"/>
      <c r="F7" s="447"/>
      <c r="G7" s="448"/>
      <c r="H7" s="446">
        <f>SUM(H8,J8,L8)</f>
        <v>93001.648999999976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230.46871999999985</v>
      </c>
      <c r="C8" s="412">
        <v>1.0817111507957883E-2</v>
      </c>
      <c r="D8" s="413">
        <f>SUM(D9:D16)</f>
        <v>230.24322999999987</v>
      </c>
      <c r="E8" s="412">
        <v>1.0795899033657876E-2</v>
      </c>
      <c r="F8" s="413">
        <f>SUM(F9:F16)</f>
        <v>228.59412999999984</v>
      </c>
      <c r="G8" s="414">
        <v>1.0720791171258223E-2</v>
      </c>
      <c r="H8" s="411">
        <f>SUM(H9:H16)</f>
        <v>33233.990999999987</v>
      </c>
      <c r="I8" s="412">
        <v>5.7452545706108572E-3</v>
      </c>
      <c r="J8" s="413">
        <f>SUM(J9:J16)</f>
        <v>30313.663000000008</v>
      </c>
      <c r="K8" s="412">
        <v>4.6092064103222356E-3</v>
      </c>
      <c r="L8" s="413">
        <f>SUM(L9:L16)</f>
        <v>29453.994999999977</v>
      </c>
      <c r="M8" s="412">
        <v>4.4581478912173499E-3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4.835</v>
      </c>
      <c r="C10" s="225">
        <v>4.817609393610943E-4</v>
      </c>
      <c r="D10" s="191">
        <v>4.835</v>
      </c>
      <c r="E10" s="225">
        <v>4.8066226611332005E-4</v>
      </c>
      <c r="F10" s="191">
        <v>4.835</v>
      </c>
      <c r="G10" s="226">
        <v>4.8050176508621496E-4</v>
      </c>
      <c r="H10" s="188">
        <v>2452.4</v>
      </c>
      <c r="I10" s="225">
        <v>1.2543395383644437E-3</v>
      </c>
      <c r="J10" s="191">
        <v>2478.6</v>
      </c>
      <c r="K10" s="225">
        <v>1.0489250523511291E-3</v>
      </c>
      <c r="L10" s="191">
        <v>2408.8000000000002</v>
      </c>
      <c r="M10" s="225">
        <v>8.6534896285618633E-4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37.521000000000008</v>
      </c>
      <c r="C12" s="225">
        <v>3.947409949480396E-2</v>
      </c>
      <c r="D12" s="191">
        <v>37.521000000000008</v>
      </c>
      <c r="E12" s="225">
        <v>3.9330642177215921E-2</v>
      </c>
      <c r="F12" s="191">
        <v>37.521000000000008</v>
      </c>
      <c r="G12" s="226">
        <v>3.9332167656234318E-2</v>
      </c>
      <c r="H12" s="188">
        <v>7182.2139999999999</v>
      </c>
      <c r="I12" s="225">
        <v>2.6105352925586248E-2</v>
      </c>
      <c r="J12" s="191">
        <v>7176.3980000000001</v>
      </c>
      <c r="K12" s="225">
        <v>2.5978839779493695E-2</v>
      </c>
      <c r="L12" s="191">
        <v>7823.117000000002</v>
      </c>
      <c r="M12" s="225">
        <v>2.7828378231442123E-2</v>
      </c>
      <c r="N12" s="83"/>
      <c r="O12" s="92"/>
      <c r="X12" s="77"/>
    </row>
    <row r="13" spans="1:24" x14ac:dyDescent="0.2">
      <c r="A13" s="204" t="s">
        <v>43</v>
      </c>
      <c r="B13" s="188">
        <v>25.955799999999975</v>
      </c>
      <c r="C13" s="225">
        <v>2.3762358689159803E-2</v>
      </c>
      <c r="D13" s="191">
        <v>25.866799999999976</v>
      </c>
      <c r="E13" s="225">
        <v>2.3703252665440665E-2</v>
      </c>
      <c r="F13" s="191">
        <v>25.866799999999976</v>
      </c>
      <c r="G13" s="226">
        <v>2.3729226434538755E-2</v>
      </c>
      <c r="H13" s="188">
        <v>3235.7500000000014</v>
      </c>
      <c r="I13" s="225">
        <v>1.5257876790774083E-2</v>
      </c>
      <c r="J13" s="191">
        <v>1820.5050000000015</v>
      </c>
      <c r="K13" s="225">
        <v>1.0012042025404866E-2</v>
      </c>
      <c r="L13" s="191">
        <v>1675.4959999999996</v>
      </c>
      <c r="M13" s="225">
        <v>1.0601090343884435E-2</v>
      </c>
      <c r="N13" s="83"/>
      <c r="O13" s="92"/>
      <c r="X13" s="77"/>
    </row>
    <row r="14" spans="1:24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50.098699999999994</v>
      </c>
      <c r="C15" s="225">
        <v>0.14760116834806725</v>
      </c>
      <c r="D15" s="191">
        <v>50.098699999999994</v>
      </c>
      <c r="E15" s="227">
        <v>0.14760116834806725</v>
      </c>
      <c r="F15" s="191">
        <v>50.098699999999994</v>
      </c>
      <c r="G15" s="228">
        <v>0.14760334269848296</v>
      </c>
      <c r="H15" s="188">
        <v>4623.3819999999996</v>
      </c>
      <c r="I15" s="225">
        <v>0.14642613718941619</v>
      </c>
      <c r="J15" s="191">
        <v>5212.1090000000022</v>
      </c>
      <c r="K15" s="227">
        <v>0.14659783687770925</v>
      </c>
      <c r="L15" s="191">
        <v>5609.0459999999994</v>
      </c>
      <c r="M15" s="227">
        <v>0.15165942412558006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112.05821999999988</v>
      </c>
      <c r="C16" s="225">
        <v>5.4328824250491667E-2</v>
      </c>
      <c r="D16" s="189">
        <v>111.9217299999999</v>
      </c>
      <c r="E16" s="227">
        <v>5.4378635932030864E-2</v>
      </c>
      <c r="F16" s="189">
        <v>110.27262999999988</v>
      </c>
      <c r="G16" s="228">
        <v>5.3748021607466286E-2</v>
      </c>
      <c r="H16" s="188">
        <v>15740.24499999999</v>
      </c>
      <c r="I16" s="225">
        <v>5.3142919925575648E-2</v>
      </c>
      <c r="J16" s="189">
        <v>13626.051000000009</v>
      </c>
      <c r="K16" s="227">
        <v>5.1479778153135425E-2</v>
      </c>
      <c r="L16" s="189">
        <v>11937.535999999978</v>
      </c>
      <c r="M16" s="227">
        <v>5.3943394875462868E-2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8.5699483205202657E-3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5.4560026866750995E-2</v>
      </c>
      <c r="J20" s="94" t="str">
        <f t="shared" ref="J20:J26" si="1">A10</f>
        <v>PE</v>
      </c>
      <c r="K20" s="83">
        <f t="shared" si="0"/>
        <v>7339.8</v>
      </c>
      <c r="L20" s="94" t="str">
        <f t="shared" ref="L20:L26" si="2">A10</f>
        <v>PE</v>
      </c>
      <c r="M20" s="92">
        <f>K20/'6.1, 6.2'!C5</f>
        <v>1.0335213670273321E-3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4.4683805235415722E-2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539369.96299999999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4.7232011418711764E-2</v>
      </c>
      <c r="J22" s="94" t="str">
        <f t="shared" si="1"/>
        <v>PSE</v>
      </c>
      <c r="K22" s="83">
        <f t="shared" si="0"/>
        <v>22181.729000000003</v>
      </c>
      <c r="L22" s="94" t="str">
        <f t="shared" si="2"/>
        <v>PSE</v>
      </c>
      <c r="M22" s="92">
        <f>K22/'6.1, 6.2'!E5</f>
        <v>2.6645217761086953E-2</v>
      </c>
      <c r="N22" s="85"/>
      <c r="O22" s="75"/>
    </row>
    <row r="23" spans="1:15" x14ac:dyDescent="0.2">
      <c r="A23" s="506"/>
      <c r="B23" s="411">
        <f>SUM(B24:B27)</f>
        <v>170598.50200000001</v>
      </c>
      <c r="C23" s="415">
        <v>4.3046360484217262E-2</v>
      </c>
      <c r="D23" s="413">
        <f>SUM(D24:D27)</f>
        <v>179612.06400000001</v>
      </c>
      <c r="E23" s="415">
        <v>4.4806844795068967E-2</v>
      </c>
      <c r="F23" s="413">
        <f>SUM(F24:F27)</f>
        <v>189159.397</v>
      </c>
      <c r="G23" s="415">
        <v>4.5164184530104089E-2</v>
      </c>
      <c r="H23" s="75"/>
      <c r="I23" s="75"/>
      <c r="J23" s="94" t="str">
        <f t="shared" si="1"/>
        <v>VE</v>
      </c>
      <c r="K23" s="83">
        <f t="shared" si="0"/>
        <v>6731.751000000002</v>
      </c>
      <c r="L23" s="94" t="str">
        <f t="shared" si="2"/>
        <v>VE</v>
      </c>
      <c r="M23" s="92">
        <f>K23/'6.1, 6.2'!F5</f>
        <v>1.2196267553337442E-2</v>
      </c>
      <c r="N23" s="85"/>
      <c r="O23" s="75"/>
    </row>
    <row r="24" spans="1:15" x14ac:dyDescent="0.2">
      <c r="A24" s="178" t="s">
        <v>8</v>
      </c>
      <c r="B24" s="188">
        <v>4740.2479999999996</v>
      </c>
      <c r="C24" s="225">
        <v>7.7631502530970641E-3</v>
      </c>
      <c r="D24" s="189">
        <v>5460.2690000000002</v>
      </c>
      <c r="E24" s="225">
        <v>9.3034280296647037E-3</v>
      </c>
      <c r="F24" s="189">
        <v>5729.5240000000003</v>
      </c>
      <c r="G24" s="225">
        <v>8.6639316732139392E-3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94411.362999999998</v>
      </c>
      <c r="C25" s="225">
        <v>5.2061888322829056E-2</v>
      </c>
      <c r="D25" s="191">
        <v>102221.79</v>
      </c>
      <c r="E25" s="225">
        <v>5.4887476565143915E-2</v>
      </c>
      <c r="F25" s="191">
        <v>109303.209</v>
      </c>
      <c r="G25" s="225">
        <v>5.6589741374369444E-2</v>
      </c>
      <c r="H25" s="75"/>
      <c r="I25" s="75"/>
      <c r="J25" s="94" t="str">
        <f t="shared" si="1"/>
        <v>VTE</v>
      </c>
      <c r="K25" s="83">
        <f t="shared" si="0"/>
        <v>15444.537</v>
      </c>
      <c r="L25" s="94" t="str">
        <f t="shared" si="2"/>
        <v>VTE</v>
      </c>
      <c r="M25" s="92">
        <f>K25/'6.1, 6.2'!H5</f>
        <v>0.14834381103937716</v>
      </c>
      <c r="N25" s="85"/>
      <c r="O25" s="93"/>
    </row>
    <row r="26" spans="1:15" x14ac:dyDescent="0.2">
      <c r="A26" s="178" t="s">
        <v>146</v>
      </c>
      <c r="B26" s="188">
        <v>24041.828000000001</v>
      </c>
      <c r="C26" s="225">
        <v>4.5085189875546654E-2</v>
      </c>
      <c r="D26" s="191">
        <v>24516.924999999999</v>
      </c>
      <c r="E26" s="227">
        <v>4.4100060829293589E-2</v>
      </c>
      <c r="F26" s="191">
        <v>25001.916000000001</v>
      </c>
      <c r="G26" s="227">
        <v>4.4882144580119701E-2</v>
      </c>
      <c r="H26" s="75"/>
      <c r="I26" s="75"/>
      <c r="J26" s="94" t="str">
        <f t="shared" si="1"/>
        <v>FVE</v>
      </c>
      <c r="K26" s="83">
        <f t="shared" si="0"/>
        <v>41303.83199999998</v>
      </c>
      <c r="L26" s="94" t="str">
        <f t="shared" si="2"/>
        <v>FVE</v>
      </c>
      <c r="M26" s="92">
        <f>K26/'6.1, 6.2'!I5</f>
        <v>5.2806587644000563E-2</v>
      </c>
      <c r="N26" s="85"/>
      <c r="O26" s="93"/>
    </row>
    <row r="27" spans="1:15" x14ac:dyDescent="0.2">
      <c r="A27" s="178" t="s">
        <v>144</v>
      </c>
      <c r="B27" s="188">
        <v>47405.063000000002</v>
      </c>
      <c r="C27" s="225">
        <v>4.713042618765894E-2</v>
      </c>
      <c r="D27" s="189">
        <v>47413.08</v>
      </c>
      <c r="E27" s="227">
        <v>4.7254812178044704E-2</v>
      </c>
      <c r="F27" s="189">
        <v>49124.748</v>
      </c>
      <c r="G27" s="227">
        <v>4.7308379390006351E-2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4.8050176508621496E-4</v>
      </c>
      <c r="J32" s="94" t="str">
        <f t="shared" si="5"/>
        <v>PE</v>
      </c>
      <c r="K32" s="77">
        <f t="shared" si="6"/>
        <v>2452.4</v>
      </c>
      <c r="L32" s="77">
        <f t="shared" si="7"/>
        <v>2478.6</v>
      </c>
      <c r="M32" s="77">
        <f t="shared" si="8"/>
        <v>2408.8000000000002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3.9332167656234318E-2</v>
      </c>
      <c r="J34" s="94" t="str">
        <f t="shared" si="5"/>
        <v>PSE</v>
      </c>
      <c r="K34" s="77">
        <f t="shared" si="6"/>
        <v>7182.2139999999999</v>
      </c>
      <c r="L34" s="77">
        <f t="shared" si="7"/>
        <v>7176.3980000000001</v>
      </c>
      <c r="M34" s="77">
        <f t="shared" si="8"/>
        <v>7823.117000000002</v>
      </c>
    </row>
    <row r="35" spans="8:13" ht="13.5" customHeight="1" x14ac:dyDescent="0.2">
      <c r="H35" s="94" t="str">
        <f t="shared" si="3"/>
        <v>VE</v>
      </c>
      <c r="I35" s="95">
        <f t="shared" si="4"/>
        <v>2.3729226434538755E-2</v>
      </c>
      <c r="J35" s="94" t="str">
        <f t="shared" si="5"/>
        <v>VE</v>
      </c>
      <c r="K35" s="77">
        <f t="shared" si="6"/>
        <v>3235.7500000000014</v>
      </c>
      <c r="L35" s="77">
        <f t="shared" si="7"/>
        <v>1820.5050000000015</v>
      </c>
      <c r="M35" s="77">
        <f t="shared" si="8"/>
        <v>1675.4959999999996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0.14760334269848296</v>
      </c>
      <c r="J37" s="94" t="str">
        <f t="shared" si="5"/>
        <v>VTE</v>
      </c>
      <c r="K37" s="77">
        <f t="shared" si="6"/>
        <v>4623.3819999999996</v>
      </c>
      <c r="L37" s="77">
        <f t="shared" si="7"/>
        <v>5212.1090000000022</v>
      </c>
      <c r="M37" s="77">
        <f t="shared" si="8"/>
        <v>5609.0459999999994</v>
      </c>
    </row>
    <row r="38" spans="8:13" ht="12.75" customHeight="1" x14ac:dyDescent="0.2">
      <c r="H38" s="94" t="str">
        <f t="shared" si="3"/>
        <v>FVE</v>
      </c>
      <c r="I38" s="95">
        <f t="shared" si="4"/>
        <v>5.3748021607466286E-2</v>
      </c>
      <c r="J38" s="94" t="str">
        <f t="shared" si="5"/>
        <v>FVE</v>
      </c>
      <c r="K38" s="77">
        <f t="shared" si="6"/>
        <v>15740.24499999999</v>
      </c>
      <c r="L38" s="77">
        <f t="shared" si="7"/>
        <v>13626.051000000009</v>
      </c>
      <c r="M38" s="77">
        <f t="shared" si="8"/>
        <v>11937.535999999978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345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75"/>
      <c r="O1" s="75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8" t="s">
        <v>54</v>
      </c>
      <c r="B7" s="446">
        <f>F8</f>
        <v>1478.5260000000007</v>
      </c>
      <c r="C7" s="447"/>
      <c r="D7" s="447"/>
      <c r="E7" s="447"/>
      <c r="F7" s="447"/>
      <c r="G7" s="448"/>
      <c r="H7" s="446">
        <f>SUM(H8,J8,L8)</f>
        <v>734594.821</v>
      </c>
      <c r="I7" s="447"/>
      <c r="J7" s="447"/>
      <c r="K7" s="447"/>
      <c r="L7" s="447"/>
      <c r="M7" s="447"/>
      <c r="N7" s="80"/>
    </row>
    <row r="8" spans="1:21" x14ac:dyDescent="0.2">
      <c r="A8" s="509"/>
      <c r="B8" s="411">
        <f>SUM(B9:B16)</f>
        <v>1477.1668000000009</v>
      </c>
      <c r="C8" s="412">
        <v>6.9331222004675258E-2</v>
      </c>
      <c r="D8" s="413">
        <f>SUM(D9:D16)</f>
        <v>1478.9010700000006</v>
      </c>
      <c r="E8" s="412">
        <v>6.9344347855477065E-2</v>
      </c>
      <c r="F8" s="413">
        <f>SUM(F9:F16)</f>
        <v>1478.5260000000007</v>
      </c>
      <c r="G8" s="414">
        <v>6.934110026042993E-2</v>
      </c>
      <c r="H8" s="411">
        <f>SUM(H9:H16)</f>
        <v>226446.21000000002</v>
      </c>
      <c r="I8" s="412">
        <v>3.9146400533117034E-2</v>
      </c>
      <c r="J8" s="413">
        <f>SUM(J9:J16)</f>
        <v>224046.15699999998</v>
      </c>
      <c r="K8" s="412">
        <v>3.4066321283985429E-2</v>
      </c>
      <c r="L8" s="413">
        <f>SUM(L9:L16)</f>
        <v>284102.45399999997</v>
      </c>
      <c r="M8" s="412">
        <v>4.300166263319373E-2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1282.5810000000004</v>
      </c>
      <c r="C10" s="225">
        <v>0.12779677918649263</v>
      </c>
      <c r="D10" s="191">
        <v>1282.5810000000004</v>
      </c>
      <c r="E10" s="225">
        <v>0.12750533400907721</v>
      </c>
      <c r="F10" s="191">
        <v>1282.5810000000004</v>
      </c>
      <c r="G10" s="226">
        <v>0.12746275788335942</v>
      </c>
      <c r="H10" s="188">
        <v>170479.921</v>
      </c>
      <c r="I10" s="225">
        <v>8.7196095827575773E-2</v>
      </c>
      <c r="J10" s="191">
        <v>170984.99600000001</v>
      </c>
      <c r="K10" s="225">
        <v>7.2359576325569927E-2</v>
      </c>
      <c r="L10" s="191">
        <v>232197.65699999998</v>
      </c>
      <c r="M10" s="225">
        <v>8.3415809391641671E-2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87.572999999999993</v>
      </c>
      <c r="C12" s="225">
        <v>9.2131481438620141E-2</v>
      </c>
      <c r="D12" s="191">
        <v>89.570999999999984</v>
      </c>
      <c r="E12" s="225">
        <v>9.3891019707774484E-2</v>
      </c>
      <c r="F12" s="191">
        <v>89.570999999999984</v>
      </c>
      <c r="G12" s="226">
        <v>9.3894661366609705E-2</v>
      </c>
      <c r="H12" s="188">
        <v>37865.381999999998</v>
      </c>
      <c r="I12" s="225">
        <v>0.13763014590934505</v>
      </c>
      <c r="J12" s="191">
        <v>37624.837999999974</v>
      </c>
      <c r="K12" s="225">
        <v>0.13620337641967534</v>
      </c>
      <c r="L12" s="191">
        <v>37255.722999999984</v>
      </c>
      <c r="M12" s="225">
        <v>0.13252599327478254</v>
      </c>
      <c r="N12" s="83"/>
      <c r="O12" s="92"/>
    </row>
    <row r="13" spans="1:21" x14ac:dyDescent="0.2">
      <c r="A13" s="204" t="s">
        <v>43</v>
      </c>
      <c r="B13" s="188">
        <v>17.876899999999985</v>
      </c>
      <c r="C13" s="225">
        <v>1.6366180585851368E-2</v>
      </c>
      <c r="D13" s="191">
        <v>17.831899999999987</v>
      </c>
      <c r="E13" s="225">
        <v>1.6340406668195195E-2</v>
      </c>
      <c r="F13" s="191">
        <v>17.801899999999986</v>
      </c>
      <c r="G13" s="226">
        <v>1.6330791441732859E-2</v>
      </c>
      <c r="H13" s="188">
        <v>6480.5250000000015</v>
      </c>
      <c r="I13" s="225">
        <v>3.0558310125791917E-2</v>
      </c>
      <c r="J13" s="191">
        <v>3941.9309999999991</v>
      </c>
      <c r="K13" s="225">
        <v>2.1679027980283597E-2</v>
      </c>
      <c r="L13" s="191">
        <v>3995.6569999999965</v>
      </c>
      <c r="M13" s="225">
        <v>2.5281063541885043E-2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28.404999999999998</v>
      </c>
      <c r="C15" s="225">
        <v>8.3687025550101116E-2</v>
      </c>
      <c r="D15" s="191">
        <v>28.404999999999998</v>
      </c>
      <c r="E15" s="227">
        <v>8.3687025550101116E-2</v>
      </c>
      <c r="F15" s="191">
        <v>28.4</v>
      </c>
      <c r="G15" s="228">
        <v>8.3673527110222745E-2</v>
      </c>
      <c r="H15" s="188">
        <v>3273.0390000000007</v>
      </c>
      <c r="I15" s="225">
        <v>0.10365971439096092</v>
      </c>
      <c r="J15" s="191">
        <v>4028.2450000000003</v>
      </c>
      <c r="K15" s="227">
        <v>0.11330001030551121</v>
      </c>
      <c r="L15" s="191">
        <v>4823.576</v>
      </c>
      <c r="M15" s="227">
        <v>0.13042160081874335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60.730900000000368</v>
      </c>
      <c r="C16" s="225">
        <v>2.9443965758819014E-2</v>
      </c>
      <c r="D16" s="189">
        <v>60.51217000000036</v>
      </c>
      <c r="E16" s="227">
        <v>2.9400629009998173E-2</v>
      </c>
      <c r="F16" s="189">
        <v>60.172100000000349</v>
      </c>
      <c r="G16" s="228">
        <v>2.932850455245916E-2</v>
      </c>
      <c r="H16" s="188">
        <v>8347.3430000000171</v>
      </c>
      <c r="I16" s="225">
        <v>2.8182673182044853E-2</v>
      </c>
      <c r="J16" s="189">
        <v>7466.1470000000027</v>
      </c>
      <c r="K16" s="227">
        <v>2.8207408824368663E-2</v>
      </c>
      <c r="L16" s="189">
        <v>5829.8409999999958</v>
      </c>
      <c r="M16" s="227">
        <v>2.6343913444463216E-2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0.22856530781035342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0.10872872507177851</v>
      </c>
      <c r="J20" s="94" t="str">
        <f t="shared" ref="J20:J26" si="1">A10</f>
        <v>PE</v>
      </c>
      <c r="K20" s="83">
        <f t="shared" si="0"/>
        <v>573662.57400000002</v>
      </c>
      <c r="L20" s="94" t="str">
        <f t="shared" ref="L20:L26" si="2">A10</f>
        <v>PE</v>
      </c>
      <c r="M20" s="92">
        <f>K20/'6.1, 6.2'!C5</f>
        <v>8.0777749760606282E-2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8.6999024044166845E-2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1438121.8969999999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8.5431437114909872E-2</v>
      </c>
      <c r="J22" s="94" t="str">
        <f t="shared" si="1"/>
        <v>PSE</v>
      </c>
      <c r="K22" s="83">
        <f t="shared" si="0"/>
        <v>112745.94299999996</v>
      </c>
      <c r="L22" s="94" t="str">
        <f t="shared" si="2"/>
        <v>PSE</v>
      </c>
      <c r="M22" s="92">
        <f>K22/'6.1, 6.2'!E5</f>
        <v>0.13543309463902004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6"/>
      <c r="B23" s="411">
        <f>SUM(B24:B27)</f>
        <v>457800.92300000001</v>
      </c>
      <c r="C23" s="415">
        <v>0.11551486871476391</v>
      </c>
      <c r="D23" s="413">
        <f>SUM(D24:D27)</f>
        <v>468955.99099999992</v>
      </c>
      <c r="E23" s="415">
        <v>0.11698790068163102</v>
      </c>
      <c r="F23" s="413">
        <f>SUM(F24:F27)</f>
        <v>511364.98300000001</v>
      </c>
      <c r="G23" s="415">
        <v>0.12209481961102647</v>
      </c>
      <c r="H23" s="75"/>
      <c r="I23" s="75"/>
      <c r="J23" s="94" t="str">
        <f t="shared" si="1"/>
        <v>VE</v>
      </c>
      <c r="K23" s="83">
        <f t="shared" si="0"/>
        <v>14418.112999999998</v>
      </c>
      <c r="L23" s="94" t="str">
        <f t="shared" si="2"/>
        <v>VE</v>
      </c>
      <c r="M23" s="92">
        <f>K23/'6.1, 6.2'!F5</f>
        <v>2.6122054092947392E-2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128416.694</v>
      </c>
      <c r="C24" s="225">
        <v>0.21030926874036723</v>
      </c>
      <c r="D24" s="189">
        <v>134819.992</v>
      </c>
      <c r="E24" s="225">
        <v>0.22971177656851172</v>
      </c>
      <c r="F24" s="189">
        <v>161626.40400000001</v>
      </c>
      <c r="G24" s="225">
        <v>0.2444042682853361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196830.52799999999</v>
      </c>
      <c r="C25" s="225">
        <v>0.10853957237392577</v>
      </c>
      <c r="D25" s="191">
        <v>200642.78899999999</v>
      </c>
      <c r="E25" s="225">
        <v>0.10773413749849826</v>
      </c>
      <c r="F25" s="191">
        <v>212205.09599999999</v>
      </c>
      <c r="G25" s="225">
        <v>0.1098653151250412</v>
      </c>
      <c r="H25" s="75"/>
      <c r="I25" s="75"/>
      <c r="J25" s="94" t="str">
        <f t="shared" si="1"/>
        <v>VTE</v>
      </c>
      <c r="K25" s="83">
        <f t="shared" si="0"/>
        <v>12124.86</v>
      </c>
      <c r="L25" s="94" t="str">
        <f t="shared" si="2"/>
        <v>VTE</v>
      </c>
      <c r="M25" s="92">
        <f>K25/'6.1, 6.2'!H5</f>
        <v>0.11645852126994176</v>
      </c>
      <c r="N25" s="85"/>
      <c r="O25" s="93"/>
    </row>
    <row r="26" spans="1:20" x14ac:dyDescent="0.2">
      <c r="A26" s="178" t="s">
        <v>146</v>
      </c>
      <c r="B26" s="188">
        <v>46809.254999999997</v>
      </c>
      <c r="C26" s="225">
        <v>8.7780519418402023E-2</v>
      </c>
      <c r="D26" s="191">
        <v>47734.262999999999</v>
      </c>
      <c r="E26" s="227">
        <v>8.58624767152283E-2</v>
      </c>
      <c r="F26" s="191">
        <v>48678.536999999997</v>
      </c>
      <c r="G26" s="227">
        <v>8.7385188222482882E-2</v>
      </c>
      <c r="H26" s="75"/>
      <c r="I26" s="75"/>
      <c r="J26" s="94" t="str">
        <f t="shared" si="1"/>
        <v>FVE</v>
      </c>
      <c r="K26" s="83">
        <f t="shared" si="0"/>
        <v>21643.331000000017</v>
      </c>
      <c r="L26" s="94" t="str">
        <f t="shared" si="2"/>
        <v>FVE</v>
      </c>
      <c r="M26" s="92">
        <f>K26/'6.1, 6.2'!I5</f>
        <v>2.7670809220791324E-2</v>
      </c>
      <c r="N26" s="85"/>
      <c r="O26" s="93"/>
    </row>
    <row r="27" spans="1:20" x14ac:dyDescent="0.2">
      <c r="A27" s="178" t="s">
        <v>144</v>
      </c>
      <c r="B27" s="188">
        <v>85744.445999999996</v>
      </c>
      <c r="C27" s="225">
        <v>8.524769354709448E-2</v>
      </c>
      <c r="D27" s="189">
        <v>85758.947</v>
      </c>
      <c r="E27" s="227">
        <v>8.5472678279324824E-2</v>
      </c>
      <c r="F27" s="189">
        <v>88854.945999999996</v>
      </c>
      <c r="G27" s="227">
        <v>8.5569568642805599E-2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0.12746275788335942</v>
      </c>
      <c r="J32" s="94" t="str">
        <f t="shared" si="5"/>
        <v>PE</v>
      </c>
      <c r="K32" s="77">
        <f t="shared" si="6"/>
        <v>170479.921</v>
      </c>
      <c r="L32" s="77">
        <f t="shared" si="7"/>
        <v>170984.99600000001</v>
      </c>
      <c r="M32" s="77">
        <f t="shared" si="8"/>
        <v>232197.65699999998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9.3894661366609705E-2</v>
      </c>
      <c r="J34" s="94" t="str">
        <f t="shared" si="5"/>
        <v>PSE</v>
      </c>
      <c r="K34" s="77">
        <f t="shared" si="6"/>
        <v>37865.381999999998</v>
      </c>
      <c r="L34" s="77">
        <f t="shared" si="7"/>
        <v>37624.837999999974</v>
      </c>
      <c r="M34" s="77">
        <f t="shared" si="8"/>
        <v>37255.722999999984</v>
      </c>
    </row>
    <row r="35" spans="8:13" ht="12.75" customHeight="1" x14ac:dyDescent="0.2">
      <c r="H35" s="94" t="str">
        <f t="shared" si="3"/>
        <v>VE</v>
      </c>
      <c r="I35" s="95">
        <f t="shared" si="4"/>
        <v>1.6330791441732859E-2</v>
      </c>
      <c r="J35" s="94" t="str">
        <f t="shared" si="5"/>
        <v>VE</v>
      </c>
      <c r="K35" s="77">
        <f t="shared" si="6"/>
        <v>6480.5250000000015</v>
      </c>
      <c r="L35" s="77">
        <f t="shared" si="7"/>
        <v>3941.9309999999991</v>
      </c>
      <c r="M35" s="77">
        <f t="shared" si="8"/>
        <v>3995.6569999999965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8.3673527110222745E-2</v>
      </c>
      <c r="J37" s="94" t="str">
        <f t="shared" si="5"/>
        <v>VTE</v>
      </c>
      <c r="K37" s="77">
        <f t="shared" si="6"/>
        <v>3273.0390000000007</v>
      </c>
      <c r="L37" s="77">
        <f t="shared" si="7"/>
        <v>4028.2450000000003</v>
      </c>
      <c r="M37" s="77">
        <f t="shared" si="8"/>
        <v>4823.576</v>
      </c>
    </row>
    <row r="38" spans="8:13" ht="12.75" customHeight="1" x14ac:dyDescent="0.2">
      <c r="H38" s="94" t="str">
        <f t="shared" si="3"/>
        <v>FVE</v>
      </c>
      <c r="I38" s="95">
        <f t="shared" si="4"/>
        <v>2.932850455245916E-2</v>
      </c>
      <c r="J38" s="94" t="str">
        <f t="shared" si="5"/>
        <v>FVE</v>
      </c>
      <c r="K38" s="77">
        <f t="shared" si="6"/>
        <v>8347.3430000000171</v>
      </c>
      <c r="L38" s="77">
        <f t="shared" si="7"/>
        <v>7466.1470000000027</v>
      </c>
      <c r="M38" s="77">
        <f t="shared" si="8"/>
        <v>5829.8409999999958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346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1045.16833</v>
      </c>
      <c r="C7" s="447"/>
      <c r="D7" s="447"/>
      <c r="E7" s="447"/>
      <c r="F7" s="447"/>
      <c r="G7" s="448"/>
      <c r="H7" s="446">
        <f>SUM(H8,J8,L8)</f>
        <v>338938.99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1046.3802499999999</v>
      </c>
      <c r="C8" s="412">
        <v>4.9112139139640527E-2</v>
      </c>
      <c r="D8" s="413">
        <f>SUM(D9:D16)</f>
        <v>1045.5177999999999</v>
      </c>
      <c r="E8" s="412">
        <v>4.9023394115397502E-2</v>
      </c>
      <c r="F8" s="413">
        <f>SUM(F9:F16)</f>
        <v>1045.16833</v>
      </c>
      <c r="G8" s="414">
        <v>4.9017144074271324E-2</v>
      </c>
      <c r="H8" s="411">
        <f>SUM(H9:H16)</f>
        <v>110161.56999999998</v>
      </c>
      <c r="I8" s="412">
        <v>1.9043944001434197E-2</v>
      </c>
      <c r="J8" s="413">
        <f>SUM(J9:J16)</f>
        <v>113229.02100000001</v>
      </c>
      <c r="K8" s="412">
        <v>1.7216524754125259E-2</v>
      </c>
      <c r="L8" s="413">
        <f>SUM(L9:L16)</f>
        <v>115548.399</v>
      </c>
      <c r="M8" s="412">
        <v>1.7489371181579658E-2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111.60600000000001</v>
      </c>
      <c r="C10" s="225">
        <v>1.1120457372975035E-2</v>
      </c>
      <c r="D10" s="191">
        <v>111.60600000000001</v>
      </c>
      <c r="E10" s="225">
        <v>1.1095096767702834E-2</v>
      </c>
      <c r="F10" s="191">
        <v>111.60600000000001</v>
      </c>
      <c r="G10" s="226">
        <v>1.1091391932618844E-2</v>
      </c>
      <c r="H10" s="188">
        <v>8640.1769999999997</v>
      </c>
      <c r="I10" s="225">
        <v>4.4192283597973749E-3</v>
      </c>
      <c r="J10" s="191">
        <v>9662.3419999999987</v>
      </c>
      <c r="K10" s="225">
        <v>4.0890311418480237E-3</v>
      </c>
      <c r="L10" s="191">
        <v>11481.210000000001</v>
      </c>
      <c r="M10" s="225">
        <v>4.1245654125847209E-3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116.67799999999994</v>
      </c>
      <c r="C12" s="225">
        <v>0.12275149865021544</v>
      </c>
      <c r="D12" s="191">
        <v>116.67799999999994</v>
      </c>
      <c r="E12" s="225">
        <v>0.12230539345841519</v>
      </c>
      <c r="F12" s="191">
        <v>116.67699999999994</v>
      </c>
      <c r="G12" s="226">
        <v>0.12230908892690621</v>
      </c>
      <c r="H12" s="188">
        <v>21789.072999999989</v>
      </c>
      <c r="I12" s="225">
        <v>7.9197228123021962E-2</v>
      </c>
      <c r="J12" s="191">
        <v>21195.892000000007</v>
      </c>
      <c r="K12" s="225">
        <v>7.6729953139646423E-2</v>
      </c>
      <c r="L12" s="191">
        <v>21207.581999999999</v>
      </c>
      <c r="M12" s="225">
        <v>7.5439573928182804E-2</v>
      </c>
      <c r="N12" s="83"/>
      <c r="O12" s="92"/>
      <c r="X12" s="77"/>
    </row>
    <row r="13" spans="1:24" x14ac:dyDescent="0.2">
      <c r="A13" s="204" t="s">
        <v>43</v>
      </c>
      <c r="B13" s="188">
        <v>12.84353999999999</v>
      </c>
      <c r="C13" s="225">
        <v>1.1758173676733969E-2</v>
      </c>
      <c r="D13" s="191">
        <v>12.062539999999997</v>
      </c>
      <c r="E13" s="225">
        <v>1.1053606685287118E-2</v>
      </c>
      <c r="F13" s="191">
        <v>11.910539999999997</v>
      </c>
      <c r="G13" s="226">
        <v>1.0926280043052539E-2</v>
      </c>
      <c r="H13" s="188">
        <v>4092.1280000000024</v>
      </c>
      <c r="I13" s="225">
        <v>1.9296047233586272E-2</v>
      </c>
      <c r="J13" s="191">
        <v>3167.7310000000007</v>
      </c>
      <c r="K13" s="225">
        <v>1.742124075307553E-2</v>
      </c>
      <c r="L13" s="191">
        <v>3217.0200000000009</v>
      </c>
      <c r="M13" s="225">
        <v>2.0354521680793703E-2</v>
      </c>
      <c r="N13" s="83"/>
      <c r="O13" s="92"/>
      <c r="X13" s="77"/>
    </row>
    <row r="14" spans="1:24" x14ac:dyDescent="0.2">
      <c r="A14" s="204" t="s">
        <v>44</v>
      </c>
      <c r="B14" s="188">
        <v>650</v>
      </c>
      <c r="C14" s="225">
        <v>0.55484421681604779</v>
      </c>
      <c r="D14" s="191">
        <v>650</v>
      </c>
      <c r="E14" s="225">
        <v>0.55484421681604779</v>
      </c>
      <c r="F14" s="191">
        <v>650</v>
      </c>
      <c r="G14" s="226">
        <v>0.55484421681604779</v>
      </c>
      <c r="H14" s="188">
        <v>56215.28</v>
      </c>
      <c r="I14" s="225">
        <v>0.55435731654330467</v>
      </c>
      <c r="J14" s="191">
        <v>59079.11</v>
      </c>
      <c r="K14" s="225">
        <v>0.5763206115567876</v>
      </c>
      <c r="L14" s="191">
        <v>63038.97</v>
      </c>
      <c r="M14" s="225">
        <v>0.60556655788576963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45.891999999999996</v>
      </c>
      <c r="C15" s="225">
        <v>0.13520735703380532</v>
      </c>
      <c r="D15" s="191">
        <v>45.891999999999996</v>
      </c>
      <c r="E15" s="227">
        <v>0.13520735703380532</v>
      </c>
      <c r="F15" s="191">
        <v>45.891999999999996</v>
      </c>
      <c r="G15" s="228">
        <v>0.13520934880782895</v>
      </c>
      <c r="H15" s="188">
        <v>4024.8620000000005</v>
      </c>
      <c r="I15" s="225">
        <v>0.12747053896486774</v>
      </c>
      <c r="J15" s="191">
        <v>5800.7909999999993</v>
      </c>
      <c r="K15" s="227">
        <v>0.16315533937983329</v>
      </c>
      <c r="L15" s="191">
        <v>5300.3440000000001</v>
      </c>
      <c r="M15" s="227">
        <v>0.14331262726450694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109.36070999999998</v>
      </c>
      <c r="C16" s="225">
        <v>5.3020999204690132E-2</v>
      </c>
      <c r="D16" s="189">
        <v>109.27925999999998</v>
      </c>
      <c r="E16" s="227">
        <v>5.3094757331411405E-2</v>
      </c>
      <c r="F16" s="189">
        <v>109.08278999999995</v>
      </c>
      <c r="G16" s="228">
        <v>5.3168081272050111E-2</v>
      </c>
      <c r="H16" s="188">
        <v>15400.049999999994</v>
      </c>
      <c r="I16" s="225">
        <v>5.1994338334623219E-2</v>
      </c>
      <c r="J16" s="189">
        <v>14323.155000000002</v>
      </c>
      <c r="K16" s="227">
        <v>5.4113465585368205E-2</v>
      </c>
      <c r="L16" s="189">
        <v>11303.272999999997</v>
      </c>
      <c r="M16" s="227">
        <v>5.1077284191993956E-2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5.0794978880740124E-2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6.8293034627888868E-2</v>
      </c>
      <c r="J20" s="94" t="str">
        <f t="shared" ref="J20:J26" si="1">A10</f>
        <v>PE</v>
      </c>
      <c r="K20" s="83">
        <f t="shared" si="0"/>
        <v>29783.728999999999</v>
      </c>
      <c r="L20" s="94" t="str">
        <f t="shared" ref="L20:L26" si="2">A10</f>
        <v>PE</v>
      </c>
      <c r="M20" s="92">
        <f>K20/'6.1, 6.2'!C5</f>
        <v>4.1938636354194375E-3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4.7785244770649112E-2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714298.28155353421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5.1933468432118428E-2</v>
      </c>
      <c r="J22" s="94" t="str">
        <f t="shared" si="1"/>
        <v>PSE</v>
      </c>
      <c r="K22" s="83">
        <f t="shared" si="0"/>
        <v>64192.546999999991</v>
      </c>
      <c r="L22" s="94" t="str">
        <f t="shared" si="2"/>
        <v>PSE</v>
      </c>
      <c r="M22" s="92">
        <f>K22/'6.1, 6.2'!E5</f>
        <v>7.7109606444736953E-2</v>
      </c>
      <c r="N22" s="85"/>
      <c r="O22" s="75"/>
    </row>
    <row r="23" spans="1:15" x14ac:dyDescent="0.2">
      <c r="A23" s="506"/>
      <c r="B23" s="411">
        <f>SUM(B24:B27)</f>
        <v>229007.80499128267</v>
      </c>
      <c r="C23" s="415">
        <v>5.7784519862630931E-2</v>
      </c>
      <c r="D23" s="413">
        <f>SUM(D24:D27)</f>
        <v>237918.19636185991</v>
      </c>
      <c r="E23" s="415">
        <v>5.935215854046752E-2</v>
      </c>
      <c r="F23" s="413">
        <f>SUM(F24:F27)</f>
        <v>247372.28020039163</v>
      </c>
      <c r="G23" s="415">
        <v>5.9063242364867034E-2</v>
      </c>
      <c r="H23" s="75"/>
      <c r="I23" s="75"/>
      <c r="J23" s="94" t="str">
        <f t="shared" si="1"/>
        <v>VE</v>
      </c>
      <c r="K23" s="83">
        <f t="shared" si="0"/>
        <v>10476.879000000004</v>
      </c>
      <c r="L23" s="94" t="str">
        <f t="shared" si="2"/>
        <v>VE</v>
      </c>
      <c r="M23" s="92">
        <f>K23/'6.1, 6.2'!F5</f>
        <v>1.8981513042883265E-2</v>
      </c>
      <c r="N23" s="85"/>
      <c r="O23" s="75"/>
    </row>
    <row r="24" spans="1:15" x14ac:dyDescent="0.2">
      <c r="A24" s="178" t="s">
        <v>8</v>
      </c>
      <c r="B24" s="188">
        <v>29279.784</v>
      </c>
      <c r="C24" s="225">
        <v>4.7951787031021875E-2</v>
      </c>
      <c r="D24" s="189">
        <v>32177.802</v>
      </c>
      <c r="E24" s="225">
        <v>5.4825845587424524E-2</v>
      </c>
      <c r="F24" s="189">
        <v>32961.430999999997</v>
      </c>
      <c r="G24" s="225">
        <v>4.9842811730146472E-2</v>
      </c>
      <c r="H24" s="75"/>
      <c r="I24" s="75"/>
      <c r="J24" s="94" t="str">
        <f t="shared" si="1"/>
        <v>PVE</v>
      </c>
      <c r="K24" s="83">
        <f t="shared" si="0"/>
        <v>178333.36</v>
      </c>
      <c r="L24" s="94" t="str">
        <f t="shared" si="2"/>
        <v>PVE</v>
      </c>
      <c r="M24" s="92">
        <f>K24/'6.1, 6.2'!G5</f>
        <v>0.57897392546405513</v>
      </c>
      <c r="N24" s="85"/>
      <c r="O24" s="93"/>
    </row>
    <row r="25" spans="1:15" x14ac:dyDescent="0.2">
      <c r="A25" s="178" t="s">
        <v>9</v>
      </c>
      <c r="B25" s="188">
        <v>121948.73598986281</v>
      </c>
      <c r="C25" s="225">
        <v>6.7247005789063785E-2</v>
      </c>
      <c r="D25" s="191">
        <v>127348.1244215296</v>
      </c>
      <c r="E25" s="225">
        <v>6.8378935594864243E-2</v>
      </c>
      <c r="F25" s="191">
        <v>133645.08012362561</v>
      </c>
      <c r="G25" s="225">
        <v>6.9192300842263979E-2</v>
      </c>
      <c r="H25" s="75"/>
      <c r="I25" s="75"/>
      <c r="J25" s="94" t="str">
        <f t="shared" si="1"/>
        <v>VTE</v>
      </c>
      <c r="K25" s="83">
        <f t="shared" si="0"/>
        <v>15125.996999999999</v>
      </c>
      <c r="L25" s="94" t="str">
        <f t="shared" si="2"/>
        <v>VTE</v>
      </c>
      <c r="M25" s="92">
        <f>K25/'6.1, 6.2'!H5</f>
        <v>0.14528425428034428</v>
      </c>
      <c r="N25" s="85"/>
      <c r="O25" s="93"/>
    </row>
    <row r="26" spans="1:15" x14ac:dyDescent="0.2">
      <c r="A26" s="178" t="s">
        <v>146</v>
      </c>
      <c r="B26" s="188">
        <v>25578.382281427541</v>
      </c>
      <c r="C26" s="225">
        <v>4.7966661348191948E-2</v>
      </c>
      <c r="D26" s="191">
        <v>26343.76792482852</v>
      </c>
      <c r="E26" s="227">
        <v>4.7386112571528902E-2</v>
      </c>
      <c r="F26" s="191">
        <v>26744.260479637647</v>
      </c>
      <c r="G26" s="227">
        <v>4.8009911141829224E-2</v>
      </c>
      <c r="H26" s="75"/>
      <c r="I26" s="75"/>
      <c r="J26" s="94" t="str">
        <f t="shared" si="1"/>
        <v>FVE</v>
      </c>
      <c r="K26" s="83">
        <f t="shared" si="0"/>
        <v>41026.477999999988</v>
      </c>
      <c r="L26" s="94" t="str">
        <f t="shared" si="2"/>
        <v>FVE</v>
      </c>
      <c r="M26" s="92">
        <f>K26/'6.1, 6.2'!I5</f>
        <v>5.2451992982918909E-2</v>
      </c>
      <c r="N26" s="85"/>
      <c r="O26" s="93"/>
    </row>
    <row r="27" spans="1:15" x14ac:dyDescent="0.2">
      <c r="A27" s="178" t="s">
        <v>144</v>
      </c>
      <c r="B27" s="188">
        <v>52200.902719992337</v>
      </c>
      <c r="C27" s="225">
        <v>5.1898481657407847E-2</v>
      </c>
      <c r="D27" s="189">
        <v>52048.50201550177</v>
      </c>
      <c r="E27" s="227">
        <v>5.1874760865379704E-2</v>
      </c>
      <c r="F27" s="189">
        <v>54021.508597128362</v>
      </c>
      <c r="G27" s="227">
        <v>5.2024084152725594E-2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1.1091391932618844E-2</v>
      </c>
      <c r="J32" s="94" t="str">
        <f t="shared" si="5"/>
        <v>PE</v>
      </c>
      <c r="K32" s="77">
        <f t="shared" si="6"/>
        <v>8640.1769999999997</v>
      </c>
      <c r="L32" s="77">
        <f t="shared" si="7"/>
        <v>9662.3419999999987</v>
      </c>
      <c r="M32" s="77">
        <f t="shared" si="8"/>
        <v>11481.210000000001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0.12230908892690621</v>
      </c>
      <c r="J34" s="94" t="str">
        <f t="shared" si="5"/>
        <v>PSE</v>
      </c>
      <c r="K34" s="77">
        <f t="shared" si="6"/>
        <v>21789.072999999989</v>
      </c>
      <c r="L34" s="77">
        <f t="shared" si="7"/>
        <v>21195.892000000007</v>
      </c>
      <c r="M34" s="77">
        <f t="shared" si="8"/>
        <v>21207.581999999999</v>
      </c>
    </row>
    <row r="35" spans="8:13" ht="13.5" customHeight="1" x14ac:dyDescent="0.2">
      <c r="H35" s="94" t="str">
        <f t="shared" si="3"/>
        <v>VE</v>
      </c>
      <c r="I35" s="95">
        <f t="shared" si="4"/>
        <v>1.0926280043052539E-2</v>
      </c>
      <c r="J35" s="94" t="str">
        <f t="shared" si="5"/>
        <v>VE</v>
      </c>
      <c r="K35" s="77">
        <f t="shared" si="6"/>
        <v>4092.1280000000024</v>
      </c>
      <c r="L35" s="77">
        <f t="shared" si="7"/>
        <v>3167.7310000000007</v>
      </c>
      <c r="M35" s="77">
        <f t="shared" si="8"/>
        <v>3217.0200000000009</v>
      </c>
    </row>
    <row r="36" spans="8:13" ht="12.75" customHeight="1" x14ac:dyDescent="0.2">
      <c r="H36" s="94" t="str">
        <f t="shared" si="3"/>
        <v>PVE</v>
      </c>
      <c r="I36" s="95">
        <f t="shared" si="4"/>
        <v>0.55484421681604779</v>
      </c>
      <c r="J36" s="94" t="str">
        <f t="shared" si="5"/>
        <v>PVE</v>
      </c>
      <c r="K36" s="77">
        <f t="shared" si="6"/>
        <v>56215.28</v>
      </c>
      <c r="L36" s="77">
        <f t="shared" si="7"/>
        <v>59079.11</v>
      </c>
      <c r="M36" s="77">
        <f t="shared" si="8"/>
        <v>63038.97</v>
      </c>
    </row>
    <row r="37" spans="8:13" ht="12.75" customHeight="1" x14ac:dyDescent="0.2">
      <c r="H37" s="94" t="str">
        <f t="shared" si="3"/>
        <v>VTE</v>
      </c>
      <c r="I37" s="95">
        <f t="shared" si="4"/>
        <v>0.13520934880782895</v>
      </c>
      <c r="J37" s="94" t="str">
        <f t="shared" si="5"/>
        <v>VTE</v>
      </c>
      <c r="K37" s="77">
        <f t="shared" si="6"/>
        <v>4024.8620000000005</v>
      </c>
      <c r="L37" s="77">
        <f t="shared" si="7"/>
        <v>5800.7909999999993</v>
      </c>
      <c r="M37" s="77">
        <f t="shared" si="8"/>
        <v>5300.3440000000001</v>
      </c>
    </row>
    <row r="38" spans="8:13" ht="12.75" customHeight="1" x14ac:dyDescent="0.2">
      <c r="H38" s="94" t="str">
        <f t="shared" si="3"/>
        <v>FVE</v>
      </c>
      <c r="I38" s="95">
        <f t="shared" si="4"/>
        <v>5.3168081272050111E-2</v>
      </c>
      <c r="J38" s="94" t="str">
        <f t="shared" si="5"/>
        <v>FVE</v>
      </c>
      <c r="K38" s="77">
        <f t="shared" si="6"/>
        <v>15400.049999999994</v>
      </c>
      <c r="L38" s="77">
        <f t="shared" si="7"/>
        <v>14323.155000000002</v>
      </c>
      <c r="M38" s="77">
        <f t="shared" si="8"/>
        <v>11303.272999999997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347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75"/>
      <c r="O1" s="75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8" t="s">
        <v>54</v>
      </c>
      <c r="B7" s="446">
        <f>F8</f>
        <v>1472.2539699999995</v>
      </c>
      <c r="C7" s="447"/>
      <c r="D7" s="447"/>
      <c r="E7" s="447"/>
      <c r="F7" s="447"/>
      <c r="G7" s="448"/>
      <c r="H7" s="446">
        <f>SUM(H8,J8,L8)</f>
        <v>879941.47700000019</v>
      </c>
      <c r="I7" s="447"/>
      <c r="J7" s="447"/>
      <c r="K7" s="447"/>
      <c r="L7" s="447"/>
      <c r="M7" s="447"/>
      <c r="N7" s="80"/>
    </row>
    <row r="8" spans="1:21" x14ac:dyDescent="0.2">
      <c r="A8" s="509"/>
      <c r="B8" s="411">
        <f>SUM(B9:B16)</f>
        <v>1472.9078099999997</v>
      </c>
      <c r="C8" s="412">
        <v>6.9131325160794274E-2</v>
      </c>
      <c r="D8" s="413">
        <f>SUM(D9:D16)</f>
        <v>1472.6921199999997</v>
      </c>
      <c r="E8" s="412">
        <v>6.9053215745729299E-2</v>
      </c>
      <c r="F8" s="413">
        <f>SUM(F9:F16)</f>
        <v>1472.2539699999995</v>
      </c>
      <c r="G8" s="414">
        <v>6.9046949558266763E-2</v>
      </c>
      <c r="H8" s="411">
        <f>SUM(H9:H16)</f>
        <v>291840.53900000011</v>
      </c>
      <c r="I8" s="412">
        <v>5.0451304225823716E-2</v>
      </c>
      <c r="J8" s="413">
        <f>SUM(J9:J16)</f>
        <v>244552.57399999996</v>
      </c>
      <c r="K8" s="412">
        <v>3.7184331426446303E-2</v>
      </c>
      <c r="L8" s="413">
        <f>SUM(L9:L16)</f>
        <v>343548.364</v>
      </c>
      <c r="M8" s="412">
        <v>5.1999377826259963E-2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1273.7099999999998</v>
      </c>
      <c r="C10" s="225">
        <v>0.12691286992215497</v>
      </c>
      <c r="D10" s="191">
        <v>1273.7099999999998</v>
      </c>
      <c r="E10" s="225">
        <v>0.12662344053178837</v>
      </c>
      <c r="F10" s="191">
        <v>1273.7099999999998</v>
      </c>
      <c r="G10" s="226">
        <v>0.12658115888479066</v>
      </c>
      <c r="H10" s="188">
        <v>244890.75</v>
      </c>
      <c r="I10" s="225">
        <v>0.12525532144214743</v>
      </c>
      <c r="J10" s="191">
        <v>202425.3</v>
      </c>
      <c r="K10" s="225">
        <v>8.5664878721735255E-2</v>
      </c>
      <c r="L10" s="191">
        <v>301124.59899999999</v>
      </c>
      <c r="M10" s="225">
        <v>0.10817745742076344</v>
      </c>
      <c r="N10" s="83"/>
      <c r="O10" s="92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55.844000000000008</v>
      </c>
      <c r="C12" s="225">
        <v>5.875087583454152E-2</v>
      </c>
      <c r="D12" s="191">
        <v>55.844000000000008</v>
      </c>
      <c r="E12" s="225">
        <v>5.8537362590134749E-2</v>
      </c>
      <c r="F12" s="191">
        <v>55.844000000000008</v>
      </c>
      <c r="G12" s="226">
        <v>5.8539633021368012E-2</v>
      </c>
      <c r="H12" s="188">
        <v>26181.807999999997</v>
      </c>
      <c r="I12" s="225">
        <v>9.5163599701977325E-2</v>
      </c>
      <c r="J12" s="191">
        <v>25533.231999999996</v>
      </c>
      <c r="K12" s="225">
        <v>9.2431292576114266E-2</v>
      </c>
      <c r="L12" s="191">
        <v>25617.156999999999</v>
      </c>
      <c r="M12" s="225">
        <v>9.1125306474418702E-2</v>
      </c>
      <c r="N12" s="83"/>
      <c r="O12" s="92"/>
    </row>
    <row r="13" spans="1:21" x14ac:dyDescent="0.2">
      <c r="A13" s="204" t="s">
        <v>43</v>
      </c>
      <c r="B13" s="188">
        <v>29.734000000000012</v>
      </c>
      <c r="C13" s="225">
        <v>2.7221275139409248E-2</v>
      </c>
      <c r="D13" s="191">
        <v>29.734000000000012</v>
      </c>
      <c r="E13" s="225">
        <v>2.7246992853936846E-2</v>
      </c>
      <c r="F13" s="191">
        <v>29.734000000000012</v>
      </c>
      <c r="G13" s="226">
        <v>2.7276849815384054E-2</v>
      </c>
      <c r="H13" s="188">
        <v>7203.7529999999997</v>
      </c>
      <c r="I13" s="225">
        <v>3.3968624184553542E-2</v>
      </c>
      <c r="J13" s="191">
        <v>4433.8190000000031</v>
      </c>
      <c r="K13" s="225">
        <v>2.4384213260078152E-2</v>
      </c>
      <c r="L13" s="191">
        <v>6467.7230000000036</v>
      </c>
      <c r="M13" s="225">
        <v>4.0922160269090062E-2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19.2</v>
      </c>
      <c r="C15" s="225">
        <v>5.6567185022423562E-2</v>
      </c>
      <c r="D15" s="191">
        <v>19.2</v>
      </c>
      <c r="E15" s="227">
        <v>5.6567185022423562E-2</v>
      </c>
      <c r="F15" s="191">
        <v>19.2</v>
      </c>
      <c r="G15" s="228">
        <v>5.6568018328037914E-2</v>
      </c>
      <c r="H15" s="188">
        <v>459.91600000000005</v>
      </c>
      <c r="I15" s="225">
        <v>1.4565900743569869E-2</v>
      </c>
      <c r="J15" s="191">
        <v>642.221</v>
      </c>
      <c r="K15" s="227">
        <v>1.8063361567733766E-2</v>
      </c>
      <c r="L15" s="191">
        <v>786.7349999999999</v>
      </c>
      <c r="M15" s="227">
        <v>2.1272026836549073E-2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94.419809999999799</v>
      </c>
      <c r="C16" s="225">
        <v>4.577725099733701E-2</v>
      </c>
      <c r="D16" s="189">
        <v>94.204119999999776</v>
      </c>
      <c r="E16" s="227">
        <v>4.5770303450253493E-2</v>
      </c>
      <c r="F16" s="189">
        <v>93.765969999999768</v>
      </c>
      <c r="G16" s="228">
        <v>4.5702504616104908E-2</v>
      </c>
      <c r="H16" s="188">
        <v>13104.312000000033</v>
      </c>
      <c r="I16" s="225">
        <v>4.4243364909235042E-2</v>
      </c>
      <c r="J16" s="189">
        <v>11518.001999999995</v>
      </c>
      <c r="K16" s="227">
        <v>4.3515482785685261E-2</v>
      </c>
      <c r="L16" s="189">
        <v>9552.1500000000015</v>
      </c>
      <c r="M16" s="227">
        <v>4.3164301189094104E-2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4.1817139190281134E-2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4.1528078942122078E-2</v>
      </c>
      <c r="J20" s="94" t="str">
        <f t="shared" ref="J20:J26" si="1">A10</f>
        <v>PE</v>
      </c>
      <c r="K20" s="83">
        <f t="shared" si="0"/>
        <v>748440.64899999998</v>
      </c>
      <c r="L20" s="94" t="str">
        <f t="shared" ref="L20:L26" si="2">A10</f>
        <v>PE</v>
      </c>
      <c r="M20" s="92">
        <f>K20/'6.1, 6.2'!C5</f>
        <v>0.10538834882330629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5.1435519042684882E-2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535983.23699999996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4.6172819233422251E-2</v>
      </c>
      <c r="J22" s="94" t="str">
        <f t="shared" si="1"/>
        <v>PSE</v>
      </c>
      <c r="K22" s="83">
        <f t="shared" si="0"/>
        <v>77332.196999999986</v>
      </c>
      <c r="L22" s="94" t="str">
        <f t="shared" si="2"/>
        <v>PSE</v>
      </c>
      <c r="M22" s="92">
        <f>K22/'6.1, 6.2'!E5</f>
        <v>9.2893264948294807E-2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6"/>
      <c r="B23" s="411">
        <f>SUM(B24:B27)</f>
        <v>174816.016</v>
      </c>
      <c r="C23" s="415">
        <v>4.4110547014947953E-2</v>
      </c>
      <c r="D23" s="413">
        <f>SUM(D24:D27)</f>
        <v>177207.23200000002</v>
      </c>
      <c r="E23" s="415">
        <v>4.4206924434584634E-2</v>
      </c>
      <c r="F23" s="413">
        <f>SUM(F24:F27)</f>
        <v>183959.989</v>
      </c>
      <c r="G23" s="415">
        <v>4.3922760492580336E-2</v>
      </c>
      <c r="H23" s="75"/>
      <c r="I23" s="75"/>
      <c r="J23" s="94" t="str">
        <f t="shared" si="1"/>
        <v>VE</v>
      </c>
      <c r="K23" s="83">
        <f t="shared" si="0"/>
        <v>18105.295000000006</v>
      </c>
      <c r="L23" s="94" t="str">
        <f t="shared" si="2"/>
        <v>VE</v>
      </c>
      <c r="M23" s="92">
        <f>K23/'6.1, 6.2'!F5</f>
        <v>3.2802315764814037E-2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26788.632000000001</v>
      </c>
      <c r="C24" s="225">
        <v>4.3872003171758975E-2</v>
      </c>
      <c r="D24" s="189">
        <v>25353.228999999999</v>
      </c>
      <c r="E24" s="225">
        <v>4.319786100668447E-2</v>
      </c>
      <c r="F24" s="189">
        <v>25588.916000000001</v>
      </c>
      <c r="G24" s="225">
        <v>3.8694422052444659E-2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74010.850000000006</v>
      </c>
      <c r="C25" s="225">
        <v>4.0812297216571834E-2</v>
      </c>
      <c r="D25" s="191">
        <v>77282.748000000007</v>
      </c>
      <c r="E25" s="225">
        <v>4.1496583260182816E-2</v>
      </c>
      <c r="F25" s="191">
        <v>81568.263000000006</v>
      </c>
      <c r="G25" s="225">
        <v>4.2230479322217782E-2</v>
      </c>
      <c r="H25" s="75"/>
      <c r="I25" s="75"/>
      <c r="J25" s="94" t="str">
        <f t="shared" si="1"/>
        <v>VTE</v>
      </c>
      <c r="K25" s="83">
        <f t="shared" si="0"/>
        <v>1888.8720000000001</v>
      </c>
      <c r="L25" s="94" t="str">
        <f t="shared" si="2"/>
        <v>VTE</v>
      </c>
      <c r="M25" s="92">
        <f>K25/'6.1, 6.2'!H5</f>
        <v>1.8142497314459501E-2</v>
      </c>
      <c r="N25" s="85"/>
      <c r="O25" s="93"/>
    </row>
    <row r="26" spans="1:20" x14ac:dyDescent="0.2">
      <c r="A26" s="178" t="s">
        <v>146</v>
      </c>
      <c r="B26" s="188">
        <v>27674.544000000002</v>
      </c>
      <c r="C26" s="225">
        <v>5.1897554169307358E-2</v>
      </c>
      <c r="D26" s="191">
        <v>28221.428</v>
      </c>
      <c r="E26" s="227">
        <v>5.0763572164516123E-2</v>
      </c>
      <c r="F26" s="191">
        <v>28779.699000000001</v>
      </c>
      <c r="G26" s="227">
        <v>5.1663824944069341E-2</v>
      </c>
      <c r="H26" s="75"/>
      <c r="I26" s="75"/>
      <c r="J26" s="94" t="str">
        <f t="shared" si="1"/>
        <v>FVE</v>
      </c>
      <c r="K26" s="83">
        <f t="shared" si="0"/>
        <v>34174.464000000029</v>
      </c>
      <c r="L26" s="94" t="str">
        <f t="shared" si="2"/>
        <v>FVE</v>
      </c>
      <c r="M26" s="92">
        <f>K26/'6.1, 6.2'!I5</f>
        <v>4.369175306549631E-2</v>
      </c>
      <c r="N26" s="85"/>
      <c r="O26" s="93"/>
    </row>
    <row r="27" spans="1:20" x14ac:dyDescent="0.2">
      <c r="A27" s="178" t="s">
        <v>144</v>
      </c>
      <c r="B27" s="188">
        <v>46341.99</v>
      </c>
      <c r="C27" s="225">
        <v>4.6073512001961234E-2</v>
      </c>
      <c r="D27" s="189">
        <v>46349.826999999997</v>
      </c>
      <c r="E27" s="227">
        <v>4.6195108382958143E-2</v>
      </c>
      <c r="F27" s="189">
        <v>48023.110999999997</v>
      </c>
      <c r="G27" s="227">
        <v>4.6247474993182401E-2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0.12658115888479066</v>
      </c>
      <c r="J32" s="94" t="str">
        <f t="shared" si="5"/>
        <v>PE</v>
      </c>
      <c r="K32" s="77">
        <f t="shared" si="6"/>
        <v>244890.75</v>
      </c>
      <c r="L32" s="77">
        <f t="shared" si="7"/>
        <v>202425.3</v>
      </c>
      <c r="M32" s="77">
        <f t="shared" si="8"/>
        <v>301124.59899999999</v>
      </c>
    </row>
    <row r="33" spans="8:13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5.8539633021368012E-2</v>
      </c>
      <c r="J34" s="94" t="str">
        <f t="shared" si="5"/>
        <v>PSE</v>
      </c>
      <c r="K34" s="77">
        <f t="shared" si="6"/>
        <v>26181.807999999997</v>
      </c>
      <c r="L34" s="77">
        <f t="shared" si="7"/>
        <v>25533.231999999996</v>
      </c>
      <c r="M34" s="77">
        <f t="shared" si="8"/>
        <v>25617.156999999999</v>
      </c>
    </row>
    <row r="35" spans="8:13" ht="12.75" customHeight="1" x14ac:dyDescent="0.2">
      <c r="H35" s="94" t="str">
        <f t="shared" si="3"/>
        <v>VE</v>
      </c>
      <c r="I35" s="95">
        <f t="shared" si="4"/>
        <v>2.7276849815384054E-2</v>
      </c>
      <c r="J35" s="94" t="str">
        <f t="shared" si="5"/>
        <v>VE</v>
      </c>
      <c r="K35" s="77">
        <f t="shared" si="6"/>
        <v>7203.7529999999997</v>
      </c>
      <c r="L35" s="77">
        <f t="shared" si="7"/>
        <v>4433.8190000000031</v>
      </c>
      <c r="M35" s="77">
        <f t="shared" si="8"/>
        <v>6467.7230000000036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5.6568018328037914E-2</v>
      </c>
      <c r="J37" s="94" t="str">
        <f t="shared" si="5"/>
        <v>VTE</v>
      </c>
      <c r="K37" s="77">
        <f t="shared" si="6"/>
        <v>459.91600000000005</v>
      </c>
      <c r="L37" s="77">
        <f t="shared" si="7"/>
        <v>642.221</v>
      </c>
      <c r="M37" s="77">
        <f t="shared" si="8"/>
        <v>786.7349999999999</v>
      </c>
    </row>
    <row r="38" spans="8:13" ht="12.75" customHeight="1" x14ac:dyDescent="0.2">
      <c r="H38" s="94" t="str">
        <f t="shared" si="3"/>
        <v>FVE</v>
      </c>
      <c r="I38" s="95">
        <f t="shared" si="4"/>
        <v>4.5702504616104908E-2</v>
      </c>
      <c r="J38" s="94" t="str">
        <f t="shared" si="5"/>
        <v>FVE</v>
      </c>
      <c r="K38" s="77">
        <f t="shared" si="6"/>
        <v>13104.312000000033</v>
      </c>
      <c r="L38" s="77">
        <f t="shared" si="7"/>
        <v>11518.001999999995</v>
      </c>
      <c r="M38" s="77">
        <f t="shared" si="8"/>
        <v>9552.1500000000015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348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564.56707999999867</v>
      </c>
      <c r="C7" s="447"/>
      <c r="D7" s="447"/>
      <c r="E7" s="447"/>
      <c r="F7" s="447"/>
      <c r="G7" s="448"/>
      <c r="H7" s="446">
        <f>SUM(H8,J8,L8)</f>
        <v>322502.95699999994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563.81905999999844</v>
      </c>
      <c r="C8" s="412">
        <v>2.6462999587674996E-2</v>
      </c>
      <c r="D8" s="413">
        <f>SUM(D9:D16)</f>
        <v>561.82246999999848</v>
      </c>
      <c r="E8" s="412">
        <v>2.6343352901018056E-2</v>
      </c>
      <c r="F8" s="413">
        <f>SUM(F9:F16)</f>
        <v>564.56707999999867</v>
      </c>
      <c r="G8" s="414">
        <v>2.6477520515715013E-2</v>
      </c>
      <c r="H8" s="411">
        <f>SUM(H9:H16)</f>
        <v>105806.73599999989</v>
      </c>
      <c r="I8" s="412">
        <v>1.8291111458910124E-2</v>
      </c>
      <c r="J8" s="413">
        <f>SUM(J9:J16)</f>
        <v>105386.05900000005</v>
      </c>
      <c r="K8" s="412">
        <v>1.6023998772480827E-2</v>
      </c>
      <c r="L8" s="413">
        <f>SUM(L9:L16)</f>
        <v>111310.16200000004</v>
      </c>
      <c r="M8" s="412">
        <v>1.6847872894368392E-2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258.72500000000002</v>
      </c>
      <c r="C10" s="225">
        <v>2.5779441372533431E-2</v>
      </c>
      <c r="D10" s="191">
        <v>258.72500000000002</v>
      </c>
      <c r="E10" s="225">
        <v>2.5720650424026627E-2</v>
      </c>
      <c r="F10" s="191">
        <v>262.08500000000004</v>
      </c>
      <c r="G10" s="226">
        <v>2.6045978304575113E-2</v>
      </c>
      <c r="H10" s="188">
        <v>52130.059000000008</v>
      </c>
      <c r="I10" s="225">
        <v>2.6663184692942106E-2</v>
      </c>
      <c r="J10" s="191">
        <v>54595.974999999999</v>
      </c>
      <c r="K10" s="225">
        <v>2.3104609834195083E-2</v>
      </c>
      <c r="L10" s="191">
        <v>66046.449000000008</v>
      </c>
      <c r="M10" s="225">
        <v>2.3726845791466292E-2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67.629000000000005</v>
      </c>
      <c r="C12" s="225">
        <v>7.1149326370141971E-2</v>
      </c>
      <c r="D12" s="191">
        <v>67.629000000000005</v>
      </c>
      <c r="E12" s="225">
        <v>7.0890754505555167E-2</v>
      </c>
      <c r="F12" s="191">
        <v>67.629000000000005</v>
      </c>
      <c r="G12" s="226">
        <v>7.0893504075676822E-2</v>
      </c>
      <c r="H12" s="188">
        <v>18549.609</v>
      </c>
      <c r="I12" s="225">
        <v>6.7422676291270495E-2</v>
      </c>
      <c r="J12" s="191">
        <v>19043.781999999996</v>
      </c>
      <c r="K12" s="225">
        <v>6.8939231265267881E-2</v>
      </c>
      <c r="L12" s="191">
        <v>19538.997000000003</v>
      </c>
      <c r="M12" s="225">
        <v>6.9504086258586312E-2</v>
      </c>
      <c r="N12" s="83"/>
      <c r="O12" s="92"/>
      <c r="X12" s="77"/>
    </row>
    <row r="13" spans="1:24" x14ac:dyDescent="0.2">
      <c r="A13" s="204" t="s">
        <v>43</v>
      </c>
      <c r="B13" s="188">
        <v>20.465299999999992</v>
      </c>
      <c r="C13" s="225">
        <v>1.8735843213511523E-2</v>
      </c>
      <c r="D13" s="191">
        <v>20.64279999999999</v>
      </c>
      <c r="E13" s="225">
        <v>1.8916197756280589E-2</v>
      </c>
      <c r="F13" s="191">
        <v>20.579799999999988</v>
      </c>
      <c r="G13" s="226">
        <v>1.8879132098965502E-2</v>
      </c>
      <c r="H13" s="188">
        <v>4445.0200000000013</v>
      </c>
      <c r="I13" s="225">
        <v>2.0960076486912341E-2</v>
      </c>
      <c r="J13" s="191">
        <v>5301.4480000000003</v>
      </c>
      <c r="K13" s="225">
        <v>2.9155822242453902E-2</v>
      </c>
      <c r="L13" s="191">
        <v>2383.4619999999991</v>
      </c>
      <c r="M13" s="225">
        <v>1.5080487206902004E-2</v>
      </c>
      <c r="N13" s="83"/>
      <c r="O13" s="92"/>
      <c r="X13" s="77"/>
    </row>
    <row r="14" spans="1:24" x14ac:dyDescent="0.2">
      <c r="A14" s="204" t="s">
        <v>44</v>
      </c>
      <c r="B14" s="188">
        <v>1.5</v>
      </c>
      <c r="C14" s="225">
        <v>1.2804097311139564E-3</v>
      </c>
      <c r="D14" s="191">
        <v>1.5</v>
      </c>
      <c r="E14" s="225">
        <v>1.2804097311139564E-3</v>
      </c>
      <c r="F14" s="191">
        <v>1.5</v>
      </c>
      <c r="G14" s="226">
        <v>1.2804097311139564E-3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5.3199999999999994</v>
      </c>
      <c r="C15" s="225">
        <v>1.5673824183296527E-2</v>
      </c>
      <c r="D15" s="191">
        <v>5.3199999999999994</v>
      </c>
      <c r="E15" s="227">
        <v>1.5673824183296527E-2</v>
      </c>
      <c r="F15" s="191">
        <v>5.3199999999999994</v>
      </c>
      <c r="G15" s="228">
        <v>1.5674055078393839E-2</v>
      </c>
      <c r="H15" s="188">
        <v>517.69900000000007</v>
      </c>
      <c r="I15" s="225">
        <v>1.6395933711906906E-2</v>
      </c>
      <c r="J15" s="191">
        <v>441.10699999999997</v>
      </c>
      <c r="K15" s="227">
        <v>1.2406749749787593E-2</v>
      </c>
      <c r="L15" s="191">
        <v>417.39499999999998</v>
      </c>
      <c r="M15" s="227">
        <v>1.1285677695083353E-2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210.17975999999845</v>
      </c>
      <c r="C16" s="225">
        <v>0.10190077302718574</v>
      </c>
      <c r="D16" s="189">
        <v>208.00566999999853</v>
      </c>
      <c r="E16" s="227">
        <v>0.10106227450851667</v>
      </c>
      <c r="F16" s="189">
        <v>207.45327999999859</v>
      </c>
      <c r="G16" s="228">
        <v>0.10111487661063032</v>
      </c>
      <c r="H16" s="188">
        <v>30164.348999999893</v>
      </c>
      <c r="I16" s="225">
        <v>0.1018422256778159</v>
      </c>
      <c r="J16" s="189">
        <v>26003.74700000005</v>
      </c>
      <c r="K16" s="227">
        <v>9.8243220043008977E-2</v>
      </c>
      <c r="L16" s="189">
        <v>22923.859000000029</v>
      </c>
      <c r="M16" s="227">
        <v>0.10358844388879222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2.2537884998524018E-2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6.1118986933724362E-2</v>
      </c>
      <c r="J20" s="94" t="str">
        <f t="shared" ref="J20:J26" si="1">A10</f>
        <v>PE</v>
      </c>
      <c r="K20" s="83">
        <f t="shared" si="0"/>
        <v>172772.48300000001</v>
      </c>
      <c r="L20" s="94" t="str">
        <f t="shared" ref="L20:L26" si="2">A10</f>
        <v>PE</v>
      </c>
      <c r="M20" s="92">
        <f>K20/'6.1, 6.2'!C5</f>
        <v>2.4328190524927993E-2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6.0419155866590732E-2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655211.40299999993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5.6155475142130824E-2</v>
      </c>
      <c r="J22" s="94" t="str">
        <f t="shared" si="1"/>
        <v>PSE</v>
      </c>
      <c r="K22" s="83">
        <f t="shared" si="0"/>
        <v>57132.387999999999</v>
      </c>
      <c r="L22" s="94" t="str">
        <f t="shared" si="2"/>
        <v>PSE</v>
      </c>
      <c r="M22" s="92">
        <f>K22/'6.1, 6.2'!E5</f>
        <v>6.8628776389383847E-2</v>
      </c>
      <c r="N22" s="85"/>
      <c r="O22" s="75"/>
    </row>
    <row r="23" spans="1:15" x14ac:dyDescent="0.2">
      <c r="A23" s="506"/>
      <c r="B23" s="411">
        <f>SUM(B24:B27)</f>
        <v>216407.185</v>
      </c>
      <c r="C23" s="415">
        <v>5.4605061519735348E-2</v>
      </c>
      <c r="D23" s="413">
        <f>SUM(D24:D27)</f>
        <v>212254.32</v>
      </c>
      <c r="E23" s="415">
        <v>5.2949930876151519E-2</v>
      </c>
      <c r="F23" s="413">
        <f>SUM(F24:F27)</f>
        <v>226549.89799999999</v>
      </c>
      <c r="G23" s="415">
        <v>5.4091636793218677E-2</v>
      </c>
      <c r="H23" s="75"/>
      <c r="I23" s="75"/>
      <c r="J23" s="94" t="str">
        <f t="shared" si="1"/>
        <v>VE</v>
      </c>
      <c r="K23" s="83">
        <f t="shared" si="0"/>
        <v>12129.93</v>
      </c>
      <c r="L23" s="94" t="str">
        <f t="shared" si="2"/>
        <v>VE</v>
      </c>
      <c r="M23" s="92">
        <f>K23/'6.1, 6.2'!F5</f>
        <v>2.1976432533415809E-2</v>
      </c>
      <c r="N23" s="85"/>
      <c r="O23" s="75"/>
    </row>
    <row r="24" spans="1:15" x14ac:dyDescent="0.2">
      <c r="A24" s="178" t="s">
        <v>8</v>
      </c>
      <c r="B24" s="188">
        <v>13146.825999999999</v>
      </c>
      <c r="C24" s="225">
        <v>2.1530684805799834E-2</v>
      </c>
      <c r="D24" s="189">
        <v>13354.482</v>
      </c>
      <c r="E24" s="225">
        <v>2.2753908673813092E-2</v>
      </c>
      <c r="F24" s="189">
        <v>15392.694</v>
      </c>
      <c r="G24" s="225">
        <v>2.3276148085371515E-2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114391.00599999999</v>
      </c>
      <c r="C25" s="225">
        <v>6.3079396274663135E-2</v>
      </c>
      <c r="D25" s="191">
        <v>109378.554</v>
      </c>
      <c r="E25" s="225">
        <v>5.8730265038445612E-2</v>
      </c>
      <c r="F25" s="191">
        <v>118945.09</v>
      </c>
      <c r="G25" s="225">
        <v>6.1581649271167299E-2</v>
      </c>
      <c r="H25" s="75"/>
      <c r="I25" s="75"/>
      <c r="J25" s="94" t="str">
        <f t="shared" si="1"/>
        <v>VTE</v>
      </c>
      <c r="K25" s="83">
        <f t="shared" si="0"/>
        <v>1376.201</v>
      </c>
      <c r="L25" s="94" t="str">
        <f t="shared" si="2"/>
        <v>VTE</v>
      </c>
      <c r="M25" s="92">
        <f>K25/'6.1, 6.2'!H5</f>
        <v>1.3218324453248543E-2</v>
      </c>
      <c r="N25" s="85"/>
      <c r="O25" s="93"/>
    </row>
    <row r="26" spans="1:15" x14ac:dyDescent="0.2">
      <c r="A26" s="178" t="s">
        <v>146</v>
      </c>
      <c r="B26" s="188">
        <v>32508.132000000001</v>
      </c>
      <c r="C26" s="225">
        <v>6.0961891238858139E-2</v>
      </c>
      <c r="D26" s="191">
        <v>33150.531000000003</v>
      </c>
      <c r="E26" s="227">
        <v>5.9629844836715171E-2</v>
      </c>
      <c r="F26" s="191">
        <v>33806.311000000002</v>
      </c>
      <c r="G26" s="227">
        <v>6.068733844328135E-2</v>
      </c>
      <c r="H26" s="75"/>
      <c r="I26" s="75"/>
      <c r="J26" s="94" t="str">
        <f t="shared" si="1"/>
        <v>FVE</v>
      </c>
      <c r="K26" s="83">
        <f t="shared" si="0"/>
        <v>79091.954999999973</v>
      </c>
      <c r="L26" s="94" t="str">
        <f t="shared" si="2"/>
        <v>FVE</v>
      </c>
      <c r="M26" s="92">
        <f>K26/'6.1, 6.2'!I5</f>
        <v>0.10111837210752865</v>
      </c>
      <c r="N26" s="85"/>
      <c r="O26" s="93"/>
    </row>
    <row r="27" spans="1:15" x14ac:dyDescent="0.2">
      <c r="A27" s="178" t="s">
        <v>144</v>
      </c>
      <c r="B27" s="188">
        <v>56361.220999999998</v>
      </c>
      <c r="C27" s="225">
        <v>5.6034697521377255E-2</v>
      </c>
      <c r="D27" s="189">
        <v>56370.752999999997</v>
      </c>
      <c r="E27" s="227">
        <v>5.6182583906169981E-2</v>
      </c>
      <c r="F27" s="189">
        <v>58405.803</v>
      </c>
      <c r="G27" s="227">
        <v>5.6246270961063681E-2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2.6045978304575113E-2</v>
      </c>
      <c r="J32" s="94" t="str">
        <f t="shared" si="5"/>
        <v>PE</v>
      </c>
      <c r="K32" s="77">
        <f t="shared" si="6"/>
        <v>52130.059000000008</v>
      </c>
      <c r="L32" s="77">
        <f t="shared" si="7"/>
        <v>54595.974999999999</v>
      </c>
      <c r="M32" s="77">
        <f t="shared" si="8"/>
        <v>66046.449000000008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7.0893504075676822E-2</v>
      </c>
      <c r="J34" s="94" t="str">
        <f t="shared" si="5"/>
        <v>PSE</v>
      </c>
      <c r="K34" s="77">
        <f t="shared" si="6"/>
        <v>18549.609</v>
      </c>
      <c r="L34" s="77">
        <f t="shared" si="7"/>
        <v>19043.781999999996</v>
      </c>
      <c r="M34" s="77">
        <f t="shared" si="8"/>
        <v>19538.997000000003</v>
      </c>
    </row>
    <row r="35" spans="8:13" ht="13.5" customHeight="1" x14ac:dyDescent="0.2">
      <c r="H35" s="94" t="str">
        <f t="shared" si="3"/>
        <v>VE</v>
      </c>
      <c r="I35" s="95">
        <f t="shared" si="4"/>
        <v>1.8879132098965502E-2</v>
      </c>
      <c r="J35" s="94" t="str">
        <f t="shared" si="5"/>
        <v>VE</v>
      </c>
      <c r="K35" s="77">
        <f t="shared" si="6"/>
        <v>4445.0200000000013</v>
      </c>
      <c r="L35" s="77">
        <f t="shared" si="7"/>
        <v>5301.4480000000003</v>
      </c>
      <c r="M35" s="77">
        <f t="shared" si="8"/>
        <v>2383.4619999999991</v>
      </c>
    </row>
    <row r="36" spans="8:13" ht="12.75" customHeight="1" x14ac:dyDescent="0.2">
      <c r="H36" s="94" t="str">
        <f t="shared" si="3"/>
        <v>PVE</v>
      </c>
      <c r="I36" s="95">
        <f t="shared" si="4"/>
        <v>1.2804097311139564E-3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1.5674055078393839E-2</v>
      </c>
      <c r="J37" s="94" t="str">
        <f t="shared" si="5"/>
        <v>VTE</v>
      </c>
      <c r="K37" s="77">
        <f t="shared" si="6"/>
        <v>517.69900000000007</v>
      </c>
      <c r="L37" s="77">
        <f t="shared" si="7"/>
        <v>441.10699999999997</v>
      </c>
      <c r="M37" s="77">
        <f t="shared" si="8"/>
        <v>417.39499999999998</v>
      </c>
    </row>
    <row r="38" spans="8:13" ht="12.75" customHeight="1" x14ac:dyDescent="0.2">
      <c r="H38" s="94" t="str">
        <f t="shared" si="3"/>
        <v>FVE</v>
      </c>
      <c r="I38" s="95">
        <f t="shared" si="4"/>
        <v>0.10111487661063032</v>
      </c>
      <c r="J38" s="94" t="str">
        <f t="shared" si="5"/>
        <v>FVE</v>
      </c>
      <c r="K38" s="77">
        <f t="shared" si="6"/>
        <v>30164.348999999893</v>
      </c>
      <c r="L38" s="77">
        <f t="shared" si="7"/>
        <v>26003.74700000005</v>
      </c>
      <c r="M38" s="77">
        <f t="shared" si="8"/>
        <v>22923.859000000029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 x14ac:dyDescent="0.2"/>
  <cols>
    <col min="1" max="8" width="11" style="346" customWidth="1"/>
    <col min="9" max="9" width="11.42578125" style="346" customWidth="1"/>
    <col min="10" max="16384" width="9.140625" style="346"/>
  </cols>
  <sheetData>
    <row r="1" spans="1:9" ht="18.75" x14ac:dyDescent="0.2">
      <c r="A1" s="345" t="s">
        <v>356</v>
      </c>
      <c r="I1" s="347"/>
    </row>
    <row r="2" spans="1:9" s="115" customFormat="1" ht="6" customHeight="1" x14ac:dyDescent="0.25">
      <c r="A2" s="348"/>
    </row>
    <row r="3" spans="1:9" ht="12.75" customHeight="1" x14ac:dyDescent="0.2">
      <c r="A3" s="441" t="s">
        <v>421</v>
      </c>
      <c r="B3" s="441"/>
      <c r="C3" s="441"/>
      <c r="D3" s="441"/>
      <c r="E3" s="441"/>
      <c r="F3" s="441"/>
      <c r="G3" s="441"/>
      <c r="H3" s="441"/>
      <c r="I3" s="441"/>
    </row>
    <row r="4" spans="1:9" x14ac:dyDescent="0.2">
      <c r="A4" s="441"/>
      <c r="B4" s="441"/>
      <c r="C4" s="441"/>
      <c r="D4" s="441"/>
      <c r="E4" s="441"/>
      <c r="F4" s="441"/>
      <c r="G4" s="441"/>
      <c r="H4" s="441"/>
      <c r="I4" s="441"/>
    </row>
    <row r="5" spans="1:9" x14ac:dyDescent="0.2">
      <c r="A5" s="441"/>
      <c r="B5" s="441"/>
      <c r="C5" s="441"/>
      <c r="D5" s="441"/>
      <c r="E5" s="441"/>
      <c r="F5" s="441"/>
      <c r="G5" s="441"/>
      <c r="H5" s="441"/>
      <c r="I5" s="441"/>
    </row>
    <row r="6" spans="1:9" x14ac:dyDescent="0.2">
      <c r="A6" s="441"/>
      <c r="B6" s="441"/>
      <c r="C6" s="441"/>
      <c r="D6" s="441"/>
      <c r="E6" s="441"/>
      <c r="F6" s="441"/>
      <c r="G6" s="441"/>
      <c r="H6" s="441"/>
      <c r="I6" s="441"/>
    </row>
    <row r="7" spans="1:9" x14ac:dyDescent="0.2">
      <c r="A7" s="441"/>
      <c r="B7" s="441"/>
      <c r="C7" s="441"/>
      <c r="D7" s="441"/>
      <c r="E7" s="441"/>
      <c r="F7" s="441"/>
      <c r="G7" s="441"/>
      <c r="H7" s="441"/>
      <c r="I7" s="441"/>
    </row>
    <row r="8" spans="1:9" x14ac:dyDescent="0.2">
      <c r="A8" s="441"/>
      <c r="B8" s="441"/>
      <c r="C8" s="441"/>
      <c r="D8" s="441"/>
      <c r="E8" s="441"/>
      <c r="F8" s="441"/>
      <c r="G8" s="441"/>
      <c r="H8" s="441"/>
      <c r="I8" s="441"/>
    </row>
    <row r="9" spans="1:9" x14ac:dyDescent="0.2">
      <c r="A9" s="441"/>
      <c r="B9" s="441"/>
      <c r="C9" s="441"/>
      <c r="D9" s="441"/>
      <c r="E9" s="441"/>
      <c r="F9" s="441"/>
      <c r="G9" s="441"/>
      <c r="H9" s="441"/>
      <c r="I9" s="441"/>
    </row>
    <row r="10" spans="1:9" x14ac:dyDescent="0.2">
      <c r="A10" s="441"/>
      <c r="B10" s="441"/>
      <c r="C10" s="441"/>
      <c r="D10" s="441"/>
      <c r="E10" s="441"/>
      <c r="F10" s="441"/>
      <c r="G10" s="441"/>
      <c r="H10" s="441"/>
      <c r="I10" s="441"/>
    </row>
    <row r="11" spans="1:9" x14ac:dyDescent="0.2">
      <c r="A11" s="441"/>
      <c r="B11" s="441"/>
      <c r="C11" s="441"/>
      <c r="D11" s="441"/>
      <c r="E11" s="441"/>
      <c r="F11" s="441"/>
      <c r="G11" s="441"/>
      <c r="H11" s="441"/>
      <c r="I11" s="441"/>
    </row>
    <row r="12" spans="1:9" x14ac:dyDescent="0.2">
      <c r="A12" s="441"/>
      <c r="B12" s="441"/>
      <c r="C12" s="441"/>
      <c r="D12" s="441"/>
      <c r="E12" s="441"/>
      <c r="F12" s="441"/>
      <c r="G12" s="441"/>
      <c r="H12" s="441"/>
      <c r="I12" s="441"/>
    </row>
    <row r="13" spans="1:9" x14ac:dyDescent="0.2">
      <c r="A13" s="441"/>
      <c r="B13" s="441"/>
      <c r="C13" s="441"/>
      <c r="D13" s="441"/>
      <c r="E13" s="441"/>
      <c r="F13" s="441"/>
      <c r="G13" s="441"/>
      <c r="H13" s="441"/>
      <c r="I13" s="441"/>
    </row>
    <row r="14" spans="1:9" x14ac:dyDescent="0.2">
      <c r="A14" s="441"/>
      <c r="B14" s="441"/>
      <c r="C14" s="441"/>
      <c r="D14" s="441"/>
      <c r="E14" s="441"/>
      <c r="F14" s="441"/>
      <c r="G14" s="441"/>
      <c r="H14" s="441"/>
      <c r="I14" s="441"/>
    </row>
    <row r="15" spans="1:9" x14ac:dyDescent="0.2">
      <c r="A15" s="441"/>
      <c r="B15" s="441"/>
      <c r="C15" s="441"/>
      <c r="D15" s="441"/>
      <c r="E15" s="441"/>
      <c r="F15" s="441"/>
      <c r="G15" s="441"/>
      <c r="H15" s="441"/>
      <c r="I15" s="441"/>
    </row>
    <row r="16" spans="1:9" x14ac:dyDescent="0.2">
      <c r="A16" s="441"/>
      <c r="B16" s="441"/>
      <c r="C16" s="441"/>
      <c r="D16" s="441"/>
      <c r="E16" s="441"/>
      <c r="F16" s="441"/>
      <c r="G16" s="441"/>
      <c r="H16" s="441"/>
      <c r="I16" s="441"/>
    </row>
    <row r="17" spans="1:9" x14ac:dyDescent="0.2">
      <c r="A17" s="441"/>
      <c r="B17" s="441"/>
      <c r="C17" s="441"/>
      <c r="D17" s="441"/>
      <c r="E17" s="441"/>
      <c r="F17" s="441"/>
      <c r="G17" s="441"/>
      <c r="H17" s="441"/>
      <c r="I17" s="441"/>
    </row>
    <row r="18" spans="1:9" x14ac:dyDescent="0.2">
      <c r="A18" s="441"/>
      <c r="B18" s="441"/>
      <c r="C18" s="441"/>
      <c r="D18" s="441"/>
      <c r="E18" s="441"/>
      <c r="F18" s="441"/>
      <c r="G18" s="441"/>
      <c r="H18" s="441"/>
      <c r="I18" s="441"/>
    </row>
    <row r="19" spans="1:9" x14ac:dyDescent="0.2">
      <c r="A19" s="441"/>
      <c r="B19" s="441"/>
      <c r="C19" s="441"/>
      <c r="D19" s="441"/>
      <c r="E19" s="441"/>
      <c r="F19" s="441"/>
      <c r="G19" s="441"/>
      <c r="H19" s="441"/>
      <c r="I19" s="441"/>
    </row>
    <row r="20" spans="1:9" x14ac:dyDescent="0.2">
      <c r="A20" s="441"/>
      <c r="B20" s="441"/>
      <c r="C20" s="441"/>
      <c r="D20" s="441"/>
      <c r="E20" s="441"/>
      <c r="F20" s="441"/>
      <c r="G20" s="441"/>
      <c r="H20" s="441"/>
      <c r="I20" s="441"/>
    </row>
    <row r="21" spans="1:9" x14ac:dyDescent="0.2">
      <c r="A21" s="441"/>
      <c r="B21" s="441"/>
      <c r="C21" s="441"/>
      <c r="D21" s="441"/>
      <c r="E21" s="441"/>
      <c r="F21" s="441"/>
      <c r="G21" s="441"/>
      <c r="H21" s="441"/>
      <c r="I21" s="441"/>
    </row>
    <row r="22" spans="1:9" x14ac:dyDescent="0.2">
      <c r="A22" s="441"/>
      <c r="B22" s="441"/>
      <c r="C22" s="441"/>
      <c r="D22" s="441"/>
      <c r="E22" s="441"/>
      <c r="F22" s="441"/>
      <c r="G22" s="441"/>
      <c r="H22" s="441"/>
      <c r="I22" s="441"/>
    </row>
    <row r="23" spans="1:9" x14ac:dyDescent="0.2">
      <c r="A23" s="441"/>
      <c r="B23" s="441"/>
      <c r="C23" s="441"/>
      <c r="D23" s="441"/>
      <c r="E23" s="441"/>
      <c r="F23" s="441"/>
      <c r="G23" s="441"/>
      <c r="H23" s="441"/>
      <c r="I23" s="441"/>
    </row>
    <row r="24" spans="1:9" x14ac:dyDescent="0.2">
      <c r="A24" s="441"/>
      <c r="B24" s="441"/>
      <c r="C24" s="441"/>
      <c r="D24" s="441"/>
      <c r="E24" s="441"/>
      <c r="F24" s="441"/>
      <c r="G24" s="441"/>
      <c r="H24" s="441"/>
      <c r="I24" s="441"/>
    </row>
    <row r="25" spans="1:9" x14ac:dyDescent="0.2">
      <c r="A25" s="441"/>
      <c r="B25" s="441"/>
      <c r="C25" s="441"/>
      <c r="D25" s="441"/>
      <c r="E25" s="441"/>
      <c r="F25" s="441"/>
      <c r="G25" s="441"/>
      <c r="H25" s="441"/>
      <c r="I25" s="441"/>
    </row>
    <row r="26" spans="1:9" x14ac:dyDescent="0.2">
      <c r="A26" s="441"/>
      <c r="B26" s="441"/>
      <c r="C26" s="441"/>
      <c r="D26" s="441"/>
      <c r="E26" s="441"/>
      <c r="F26" s="441"/>
      <c r="G26" s="441"/>
      <c r="H26" s="441"/>
      <c r="I26" s="441"/>
    </row>
    <row r="27" spans="1:9" x14ac:dyDescent="0.2">
      <c r="A27" s="441"/>
      <c r="B27" s="441"/>
      <c r="C27" s="441"/>
      <c r="D27" s="441"/>
      <c r="E27" s="441"/>
      <c r="F27" s="441"/>
      <c r="G27" s="441"/>
      <c r="H27" s="441"/>
      <c r="I27" s="441"/>
    </row>
    <row r="28" spans="1:9" x14ac:dyDescent="0.2">
      <c r="A28" s="441"/>
      <c r="B28" s="441"/>
      <c r="C28" s="441"/>
      <c r="D28" s="441"/>
      <c r="E28" s="441"/>
      <c r="F28" s="441"/>
      <c r="G28" s="441"/>
      <c r="H28" s="441"/>
      <c r="I28" s="441"/>
    </row>
    <row r="29" spans="1:9" x14ac:dyDescent="0.2">
      <c r="A29" s="441"/>
      <c r="B29" s="441"/>
      <c r="C29" s="441"/>
      <c r="D29" s="441"/>
      <c r="E29" s="441"/>
      <c r="F29" s="441"/>
      <c r="G29" s="441"/>
      <c r="H29" s="441"/>
      <c r="I29" s="441"/>
    </row>
    <row r="30" spans="1:9" x14ac:dyDescent="0.2">
      <c r="A30" s="441"/>
      <c r="B30" s="441"/>
      <c r="C30" s="441"/>
      <c r="D30" s="441"/>
      <c r="E30" s="441"/>
      <c r="F30" s="441"/>
      <c r="G30" s="441"/>
      <c r="H30" s="441"/>
      <c r="I30" s="441"/>
    </row>
    <row r="31" spans="1:9" x14ac:dyDescent="0.2">
      <c r="A31" s="441"/>
      <c r="B31" s="441"/>
      <c r="C31" s="441"/>
      <c r="D31" s="441"/>
      <c r="E31" s="441"/>
      <c r="F31" s="441"/>
      <c r="G31" s="441"/>
      <c r="H31" s="441"/>
      <c r="I31" s="441"/>
    </row>
    <row r="32" spans="1:9" x14ac:dyDescent="0.2">
      <c r="A32" s="441"/>
      <c r="B32" s="441"/>
      <c r="C32" s="441"/>
      <c r="D32" s="441"/>
      <c r="E32" s="441"/>
      <c r="F32" s="441"/>
      <c r="G32" s="441"/>
      <c r="H32" s="441"/>
      <c r="I32" s="441"/>
    </row>
    <row r="33" spans="1:9" x14ac:dyDescent="0.2">
      <c r="A33" s="441"/>
      <c r="B33" s="441"/>
      <c r="C33" s="441"/>
      <c r="D33" s="441"/>
      <c r="E33" s="441"/>
      <c r="F33" s="441"/>
      <c r="G33" s="441"/>
      <c r="H33" s="441"/>
      <c r="I33" s="441"/>
    </row>
    <row r="34" spans="1:9" x14ac:dyDescent="0.2">
      <c r="A34" s="441"/>
      <c r="B34" s="441"/>
      <c r="C34" s="441"/>
      <c r="D34" s="441"/>
      <c r="E34" s="441"/>
      <c r="F34" s="441"/>
      <c r="G34" s="441"/>
      <c r="H34" s="441"/>
      <c r="I34" s="441"/>
    </row>
    <row r="35" spans="1:9" x14ac:dyDescent="0.2">
      <c r="A35" s="441"/>
      <c r="B35" s="441"/>
      <c r="C35" s="441"/>
      <c r="D35" s="441"/>
      <c r="E35" s="441"/>
      <c r="F35" s="441"/>
      <c r="G35" s="441"/>
      <c r="H35" s="441"/>
      <c r="I35" s="441"/>
    </row>
    <row r="36" spans="1:9" x14ac:dyDescent="0.2">
      <c r="A36" s="441"/>
      <c r="B36" s="441"/>
      <c r="C36" s="441"/>
      <c r="D36" s="441"/>
      <c r="E36" s="441"/>
      <c r="F36" s="441"/>
      <c r="G36" s="441"/>
      <c r="H36" s="441"/>
      <c r="I36" s="441"/>
    </row>
    <row r="37" spans="1:9" x14ac:dyDescent="0.2">
      <c r="A37" s="441"/>
      <c r="B37" s="441"/>
      <c r="C37" s="441"/>
      <c r="D37" s="441"/>
      <c r="E37" s="441"/>
      <c r="F37" s="441"/>
      <c r="G37" s="441"/>
      <c r="H37" s="441"/>
      <c r="I37" s="441"/>
    </row>
    <row r="38" spans="1:9" x14ac:dyDescent="0.2">
      <c r="A38" s="441"/>
      <c r="B38" s="441"/>
      <c r="C38" s="441"/>
      <c r="D38" s="441"/>
      <c r="E38" s="441"/>
      <c r="F38" s="441"/>
      <c r="G38" s="441"/>
      <c r="H38" s="441"/>
      <c r="I38" s="441"/>
    </row>
    <row r="39" spans="1:9" x14ac:dyDescent="0.2">
      <c r="A39" s="441"/>
      <c r="B39" s="441"/>
      <c r="C39" s="441"/>
      <c r="D39" s="441"/>
      <c r="E39" s="441"/>
      <c r="F39" s="441"/>
      <c r="G39" s="441"/>
      <c r="H39" s="441"/>
      <c r="I39" s="441"/>
    </row>
    <row r="40" spans="1:9" x14ac:dyDescent="0.2">
      <c r="A40" s="441"/>
      <c r="B40" s="441"/>
      <c r="C40" s="441"/>
      <c r="D40" s="441"/>
      <c r="E40" s="441"/>
      <c r="F40" s="441"/>
      <c r="G40" s="441"/>
      <c r="H40" s="441"/>
      <c r="I40" s="441"/>
    </row>
    <row r="41" spans="1:9" x14ac:dyDescent="0.2">
      <c r="A41" s="441"/>
      <c r="B41" s="441"/>
      <c r="C41" s="441"/>
      <c r="D41" s="441"/>
      <c r="E41" s="441"/>
      <c r="F41" s="441"/>
      <c r="G41" s="441"/>
      <c r="H41" s="441"/>
      <c r="I41" s="441"/>
    </row>
    <row r="42" spans="1:9" x14ac:dyDescent="0.2">
      <c r="A42" s="441"/>
      <c r="B42" s="441"/>
      <c r="C42" s="441"/>
      <c r="D42" s="441"/>
      <c r="E42" s="441"/>
      <c r="F42" s="441"/>
      <c r="G42" s="441"/>
      <c r="H42" s="441"/>
      <c r="I42" s="441"/>
    </row>
    <row r="43" spans="1:9" x14ac:dyDescent="0.2">
      <c r="A43" s="441"/>
      <c r="B43" s="441"/>
      <c r="C43" s="441"/>
      <c r="D43" s="441"/>
      <c r="E43" s="441"/>
      <c r="F43" s="441"/>
      <c r="G43" s="441"/>
      <c r="H43" s="441"/>
      <c r="I43" s="441"/>
    </row>
    <row r="44" spans="1:9" x14ac:dyDescent="0.2">
      <c r="A44" s="441"/>
      <c r="B44" s="441"/>
      <c r="C44" s="441"/>
      <c r="D44" s="441"/>
      <c r="E44" s="441"/>
      <c r="F44" s="441"/>
      <c r="G44" s="441"/>
      <c r="H44" s="441"/>
      <c r="I44" s="441"/>
    </row>
    <row r="45" spans="1:9" x14ac:dyDescent="0.2">
      <c r="A45" s="441"/>
      <c r="B45" s="441"/>
      <c r="C45" s="441"/>
      <c r="D45" s="441"/>
      <c r="E45" s="441"/>
      <c r="F45" s="441"/>
      <c r="G45" s="441"/>
      <c r="H45" s="441"/>
      <c r="I45" s="441"/>
    </row>
    <row r="46" spans="1:9" x14ac:dyDescent="0.2">
      <c r="A46" s="441"/>
      <c r="B46" s="441"/>
      <c r="C46" s="441"/>
      <c r="D46" s="441"/>
      <c r="E46" s="441"/>
      <c r="F46" s="441"/>
      <c r="G46" s="441"/>
      <c r="H46" s="441"/>
      <c r="I46" s="441"/>
    </row>
    <row r="47" spans="1:9" x14ac:dyDescent="0.2">
      <c r="A47" s="441"/>
      <c r="B47" s="441"/>
      <c r="C47" s="441"/>
      <c r="D47" s="441"/>
      <c r="E47" s="441"/>
      <c r="F47" s="441"/>
      <c r="G47" s="441"/>
      <c r="H47" s="441"/>
      <c r="I47" s="441"/>
    </row>
    <row r="48" spans="1:9" x14ac:dyDescent="0.2">
      <c r="A48" s="441"/>
      <c r="B48" s="441"/>
      <c r="C48" s="441"/>
      <c r="D48" s="441"/>
      <c r="E48" s="441"/>
      <c r="F48" s="441"/>
      <c r="G48" s="441"/>
      <c r="H48" s="441"/>
      <c r="I48" s="441"/>
    </row>
    <row r="49" spans="1:9" x14ac:dyDescent="0.2">
      <c r="A49" s="441"/>
      <c r="B49" s="441"/>
      <c r="C49" s="441"/>
      <c r="D49" s="441"/>
      <c r="E49" s="441"/>
      <c r="F49" s="441"/>
      <c r="G49" s="441"/>
      <c r="H49" s="441"/>
      <c r="I49" s="441"/>
    </row>
    <row r="50" spans="1:9" x14ac:dyDescent="0.2">
      <c r="A50" s="441"/>
      <c r="B50" s="441"/>
      <c r="C50" s="441"/>
      <c r="D50" s="441"/>
      <c r="E50" s="441"/>
      <c r="F50" s="441"/>
      <c r="G50" s="441"/>
      <c r="H50" s="441"/>
      <c r="I50" s="441"/>
    </row>
    <row r="51" spans="1:9" x14ac:dyDescent="0.2">
      <c r="A51" s="441"/>
      <c r="B51" s="441"/>
      <c r="C51" s="441"/>
      <c r="D51" s="441"/>
      <c r="E51" s="441"/>
      <c r="F51" s="441"/>
      <c r="G51" s="441"/>
      <c r="H51" s="441"/>
      <c r="I51" s="441"/>
    </row>
    <row r="52" spans="1:9" x14ac:dyDescent="0.2">
      <c r="A52" s="441"/>
      <c r="B52" s="441"/>
      <c r="C52" s="441"/>
      <c r="D52" s="441"/>
      <c r="E52" s="441"/>
      <c r="F52" s="441"/>
      <c r="G52" s="441"/>
      <c r="H52" s="441"/>
      <c r="I52" s="441"/>
    </row>
    <row r="53" spans="1:9" x14ac:dyDescent="0.2">
      <c r="A53" s="441"/>
      <c r="B53" s="441"/>
      <c r="C53" s="441"/>
      <c r="D53" s="441"/>
      <c r="E53" s="441"/>
      <c r="F53" s="441"/>
      <c r="G53" s="441"/>
      <c r="H53" s="441"/>
      <c r="I53" s="441"/>
    </row>
    <row r="54" spans="1:9" x14ac:dyDescent="0.2">
      <c r="A54" s="441"/>
      <c r="B54" s="441"/>
      <c r="C54" s="441"/>
      <c r="D54" s="441"/>
      <c r="E54" s="441"/>
      <c r="F54" s="441"/>
      <c r="G54" s="441"/>
      <c r="H54" s="441"/>
      <c r="I54" s="441"/>
    </row>
    <row r="55" spans="1:9" x14ac:dyDescent="0.2">
      <c r="A55" s="441"/>
      <c r="B55" s="441"/>
      <c r="C55" s="441"/>
      <c r="D55" s="441"/>
      <c r="E55" s="441"/>
      <c r="F55" s="441"/>
      <c r="G55" s="441"/>
      <c r="H55" s="441"/>
      <c r="I55" s="441"/>
    </row>
    <row r="56" spans="1:9" x14ac:dyDescent="0.2">
      <c r="A56" s="441"/>
      <c r="B56" s="441"/>
      <c r="C56" s="441"/>
      <c r="D56" s="441"/>
      <c r="E56" s="441"/>
      <c r="F56" s="441"/>
      <c r="G56" s="441"/>
      <c r="H56" s="441"/>
      <c r="I56" s="441"/>
    </row>
    <row r="57" spans="1:9" x14ac:dyDescent="0.2">
      <c r="A57" s="441"/>
      <c r="B57" s="441"/>
      <c r="C57" s="441"/>
      <c r="D57" s="441"/>
      <c r="E57" s="441"/>
      <c r="F57" s="441"/>
      <c r="G57" s="441"/>
      <c r="H57" s="441"/>
      <c r="I57" s="441"/>
    </row>
    <row r="58" spans="1:9" x14ac:dyDescent="0.2">
      <c r="A58" s="441"/>
      <c r="B58" s="441"/>
      <c r="C58" s="441"/>
      <c r="D58" s="441"/>
      <c r="E58" s="441"/>
      <c r="F58" s="441"/>
      <c r="G58" s="441"/>
      <c r="H58" s="441"/>
      <c r="I58" s="441"/>
    </row>
    <row r="59" spans="1:9" x14ac:dyDescent="0.2">
      <c r="A59" s="441"/>
      <c r="B59" s="441"/>
      <c r="C59" s="441"/>
      <c r="D59" s="441"/>
      <c r="E59" s="441"/>
      <c r="F59" s="441"/>
      <c r="G59" s="441"/>
      <c r="H59" s="441"/>
      <c r="I59" s="441"/>
    </row>
    <row r="60" spans="1:9" x14ac:dyDescent="0.2">
      <c r="A60" s="441"/>
      <c r="B60" s="441"/>
      <c r="C60" s="441"/>
      <c r="D60" s="441"/>
      <c r="E60" s="441"/>
      <c r="F60" s="441"/>
      <c r="G60" s="441"/>
      <c r="H60" s="441"/>
      <c r="I60" s="441"/>
    </row>
    <row r="61" spans="1:9" x14ac:dyDescent="0.2">
      <c r="A61" s="441"/>
      <c r="B61" s="441"/>
      <c r="C61" s="441"/>
      <c r="D61" s="441"/>
      <c r="E61" s="441"/>
      <c r="F61" s="441"/>
      <c r="G61" s="441"/>
      <c r="H61" s="441"/>
      <c r="I61" s="441"/>
    </row>
    <row r="62" spans="1:9" x14ac:dyDescent="0.2">
      <c r="A62" s="441"/>
      <c r="B62" s="441"/>
      <c r="C62" s="441"/>
      <c r="D62" s="441"/>
      <c r="E62" s="441"/>
      <c r="F62" s="441"/>
      <c r="G62" s="441"/>
      <c r="H62" s="441"/>
      <c r="I62" s="441"/>
    </row>
    <row r="63" spans="1:9" x14ac:dyDescent="0.2">
      <c r="A63" s="441"/>
      <c r="B63" s="441"/>
      <c r="C63" s="441"/>
      <c r="D63" s="441"/>
      <c r="E63" s="441"/>
      <c r="F63" s="441"/>
      <c r="G63" s="441"/>
      <c r="H63" s="441"/>
      <c r="I63" s="441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4" ht="15.75" x14ac:dyDescent="0.25">
      <c r="A1" s="132" t="s">
        <v>349</v>
      </c>
      <c r="M1" s="53" t="str">
        <f>Titulní!A35</f>
        <v>III. čtvrtletí 2020</v>
      </c>
    </row>
    <row r="2" spans="1:24" ht="6" customHeight="1" x14ac:dyDescent="0.2">
      <c r="A2" s="328"/>
    </row>
    <row r="3" spans="1:24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4" ht="13.5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4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74"/>
    </row>
    <row r="6" spans="1:24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74"/>
    </row>
    <row r="7" spans="1:24" x14ac:dyDescent="0.2">
      <c r="A7" s="508" t="s">
        <v>54</v>
      </c>
      <c r="B7" s="446">
        <f>F8</f>
        <v>2791.9117699999988</v>
      </c>
      <c r="C7" s="447"/>
      <c r="D7" s="447"/>
      <c r="E7" s="447"/>
      <c r="F7" s="447"/>
      <c r="G7" s="448"/>
      <c r="H7" s="446">
        <f>SUM(H8,J8,L8)</f>
        <v>1546904.4550000001</v>
      </c>
      <c r="I7" s="447"/>
      <c r="J7" s="447"/>
      <c r="K7" s="447"/>
      <c r="L7" s="447"/>
      <c r="M7" s="447"/>
      <c r="N7" s="80"/>
    </row>
    <row r="8" spans="1:24" x14ac:dyDescent="0.2">
      <c r="A8" s="509"/>
      <c r="B8" s="411">
        <f>SUM(B9:B16)</f>
        <v>2792.4508999999985</v>
      </c>
      <c r="C8" s="412">
        <v>0.13106443584099983</v>
      </c>
      <c r="D8" s="413">
        <f>SUM(D9:D16)</f>
        <v>2792.1748399999983</v>
      </c>
      <c r="E8" s="412">
        <v>0.13092257981683036</v>
      </c>
      <c r="F8" s="413">
        <f>SUM(F9:F16)</f>
        <v>2791.9117699999988</v>
      </c>
      <c r="G8" s="414">
        <v>0.13093732133343899</v>
      </c>
      <c r="H8" s="411">
        <f>SUM(H9:H16)</f>
        <v>456392.0450000001</v>
      </c>
      <c r="I8" s="412">
        <v>7.8897791195968237E-2</v>
      </c>
      <c r="J8" s="413">
        <f>SUM(J9:J16)</f>
        <v>504340.23000000004</v>
      </c>
      <c r="K8" s="412">
        <v>7.6685164082591739E-2</v>
      </c>
      <c r="L8" s="413">
        <f>SUM(L9:L16)</f>
        <v>586172.17999999993</v>
      </c>
      <c r="M8" s="412">
        <v>8.8722846193098032E-2</v>
      </c>
      <c r="N8" s="10"/>
    </row>
    <row r="9" spans="1:24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  <c r="X9" s="77"/>
    </row>
    <row r="10" spans="1:24" x14ac:dyDescent="0.2">
      <c r="A10" s="204" t="s">
        <v>20</v>
      </c>
      <c r="B10" s="188">
        <v>1652.4259999999999</v>
      </c>
      <c r="C10" s="225">
        <v>0.16464825273726899</v>
      </c>
      <c r="D10" s="191">
        <v>1652.4259999999999</v>
      </c>
      <c r="E10" s="225">
        <v>0.16427276644148273</v>
      </c>
      <c r="F10" s="191">
        <v>1652.4259999999999</v>
      </c>
      <c r="G10" s="226">
        <v>0.16421791306605044</v>
      </c>
      <c r="H10" s="188">
        <v>289898.196</v>
      </c>
      <c r="I10" s="225">
        <v>0.14827547273826658</v>
      </c>
      <c r="J10" s="191">
        <v>350940.71600000001</v>
      </c>
      <c r="K10" s="225">
        <v>0.14851549620852203</v>
      </c>
      <c r="L10" s="191">
        <v>460924.21100000007</v>
      </c>
      <c r="M10" s="225">
        <v>0.16558464295257225</v>
      </c>
      <c r="N10" s="83"/>
      <c r="O10" s="92"/>
      <c r="X10" s="77"/>
    </row>
    <row r="11" spans="1:24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83"/>
      <c r="O11" s="92"/>
      <c r="X11" s="77"/>
    </row>
    <row r="12" spans="1:24" x14ac:dyDescent="0.2">
      <c r="A12" s="204" t="s">
        <v>22</v>
      </c>
      <c r="B12" s="188">
        <v>197.86099999999999</v>
      </c>
      <c r="C12" s="225">
        <v>0.20816035820317702</v>
      </c>
      <c r="D12" s="191">
        <v>198.06099999999998</v>
      </c>
      <c r="E12" s="225">
        <v>0.20761350497752087</v>
      </c>
      <c r="F12" s="191">
        <v>198.06099999999998</v>
      </c>
      <c r="G12" s="226">
        <v>0.20762155747878316</v>
      </c>
      <c r="H12" s="188">
        <v>29199.075000000004</v>
      </c>
      <c r="I12" s="225">
        <v>0.10613052715717777</v>
      </c>
      <c r="J12" s="191">
        <v>28303.185999999994</v>
      </c>
      <c r="K12" s="225">
        <v>0.10245863375236558</v>
      </c>
      <c r="L12" s="191">
        <v>29003.825000000004</v>
      </c>
      <c r="M12" s="225">
        <v>0.10317235601340959</v>
      </c>
      <c r="N12" s="83"/>
      <c r="O12" s="92"/>
      <c r="X12" s="77"/>
    </row>
    <row r="13" spans="1:24" x14ac:dyDescent="0.2">
      <c r="A13" s="204" t="s">
        <v>43</v>
      </c>
      <c r="B13" s="188">
        <v>644.17920000000004</v>
      </c>
      <c r="C13" s="225">
        <v>0.5897416843440012</v>
      </c>
      <c r="D13" s="191">
        <v>644.17920000000004</v>
      </c>
      <c r="E13" s="225">
        <v>0.59029885178767572</v>
      </c>
      <c r="F13" s="191">
        <v>644.2242</v>
      </c>
      <c r="G13" s="226">
        <v>0.59098697621698837</v>
      </c>
      <c r="H13" s="188">
        <v>101766.90400000001</v>
      </c>
      <c r="I13" s="225">
        <v>0.47987232716079231</v>
      </c>
      <c r="J13" s="191">
        <v>93483.08100000002</v>
      </c>
      <c r="K13" s="225">
        <v>0.51411917881924341</v>
      </c>
      <c r="L13" s="191">
        <v>69170.575000000012</v>
      </c>
      <c r="M13" s="225">
        <v>0.43765160568180073</v>
      </c>
      <c r="N13" s="83"/>
      <c r="O13" s="92"/>
      <c r="X13" s="77"/>
    </row>
    <row r="14" spans="1:24" x14ac:dyDescent="0.2">
      <c r="A14" s="204" t="s">
        <v>44</v>
      </c>
      <c r="B14" s="188">
        <v>45</v>
      </c>
      <c r="C14" s="225">
        <v>3.8412291933418691E-2</v>
      </c>
      <c r="D14" s="191">
        <v>45</v>
      </c>
      <c r="E14" s="225">
        <v>3.8412291933418691E-2</v>
      </c>
      <c r="F14" s="191">
        <v>45</v>
      </c>
      <c r="G14" s="226">
        <v>3.8412291933418691E-2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  <c r="X14" s="77"/>
    </row>
    <row r="15" spans="1:24" x14ac:dyDescent="0.2">
      <c r="A15" s="204" t="s">
        <v>45</v>
      </c>
      <c r="B15" s="188">
        <v>6.0439999999999996</v>
      </c>
      <c r="C15" s="225">
        <v>1.7806878451850416E-2</v>
      </c>
      <c r="D15" s="191">
        <v>6.0439999999999996</v>
      </c>
      <c r="E15" s="227">
        <v>1.7806878451850416E-2</v>
      </c>
      <c r="F15" s="191">
        <v>6.0439999999999996</v>
      </c>
      <c r="G15" s="228">
        <v>1.7807140769513601E-2</v>
      </c>
      <c r="H15" s="188">
        <v>444.74900000000002</v>
      </c>
      <c r="I15" s="225">
        <v>1.4085549947820809E-2</v>
      </c>
      <c r="J15" s="191">
        <v>417.14400000000001</v>
      </c>
      <c r="K15" s="227">
        <v>1.1732756944744464E-2</v>
      </c>
      <c r="L15" s="191">
        <v>388.024</v>
      </c>
      <c r="M15" s="227">
        <v>1.0491533923398754E-2</v>
      </c>
      <c r="N15" s="83"/>
      <c r="O15" s="92"/>
      <c r="P15" s="63"/>
      <c r="Q15" s="78"/>
      <c r="R15" s="55"/>
      <c r="S15" s="55"/>
      <c r="T15" s="55"/>
      <c r="U15" s="55"/>
      <c r="X15" s="77"/>
    </row>
    <row r="16" spans="1:24" x14ac:dyDescent="0.2">
      <c r="A16" s="204" t="s">
        <v>46</v>
      </c>
      <c r="B16" s="188">
        <v>246.94069999999883</v>
      </c>
      <c r="C16" s="225">
        <v>0.11972346063138731</v>
      </c>
      <c r="D16" s="189">
        <v>246.46463999999884</v>
      </c>
      <c r="E16" s="227">
        <v>0.11974806794604588</v>
      </c>
      <c r="F16" s="189">
        <v>246.15656999999896</v>
      </c>
      <c r="G16" s="228">
        <v>0.11997926088440755</v>
      </c>
      <c r="H16" s="188">
        <v>35083.121000000028</v>
      </c>
      <c r="I16" s="225">
        <v>0.11844920393820327</v>
      </c>
      <c r="J16" s="189">
        <v>31196.10300000005</v>
      </c>
      <c r="K16" s="227">
        <v>0.11786015344301617</v>
      </c>
      <c r="L16" s="189">
        <v>26685.54499999998</v>
      </c>
      <c r="M16" s="227">
        <v>0.12058676860969762</v>
      </c>
      <c r="N16" s="83"/>
      <c r="O16" s="92"/>
      <c r="P16" s="63"/>
      <c r="Q16" s="78"/>
      <c r="R16" s="55"/>
      <c r="S16" s="55"/>
      <c r="T16" s="55"/>
      <c r="U16" s="55"/>
      <c r="X16" s="77"/>
    </row>
    <row r="17" spans="1:15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15" x14ac:dyDescent="0.2">
      <c r="A18" s="234"/>
      <c r="B18" s="497" t="s">
        <v>252</v>
      </c>
      <c r="C18" s="498"/>
      <c r="D18" s="498"/>
      <c r="E18" s="498"/>
      <c r="F18" s="498"/>
      <c r="G18" s="498"/>
      <c r="H18" s="75"/>
      <c r="I18" s="75"/>
      <c r="J18" s="75"/>
      <c r="K18" s="75"/>
      <c r="L18" s="75"/>
      <c r="M18" s="75"/>
      <c r="N18" s="85"/>
      <c r="O18" s="75"/>
    </row>
    <row r="19" spans="1:15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7.8183880593286015E-2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</row>
    <row r="20" spans="1:15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0.12340362059735821</v>
      </c>
      <c r="J20" s="94" t="str">
        <f t="shared" ref="J20:J26" si="1">A10</f>
        <v>PE</v>
      </c>
      <c r="K20" s="83">
        <f t="shared" si="0"/>
        <v>1101763.1230000001</v>
      </c>
      <c r="L20" s="94" t="str">
        <f t="shared" ref="L20:L26" si="2">A10</f>
        <v>PE</v>
      </c>
      <c r="M20" s="92">
        <f>K20/'6.1, 6.2'!C5</f>
        <v>0.15513988514990362</v>
      </c>
      <c r="N20" s="85"/>
      <c r="O20" s="75"/>
    </row>
    <row r="21" spans="1:15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0.12882224680156593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85"/>
      <c r="O21" s="75"/>
    </row>
    <row r="22" spans="1:15" x14ac:dyDescent="0.2">
      <c r="A22" s="505" t="s">
        <v>54</v>
      </c>
      <c r="B22" s="507">
        <f>SUM(B23,D23,F23)</f>
        <v>1593677.662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0.17860405821887845</v>
      </c>
      <c r="J22" s="94" t="str">
        <f t="shared" si="1"/>
        <v>PSE</v>
      </c>
      <c r="K22" s="83">
        <f t="shared" si="0"/>
        <v>86506.08600000001</v>
      </c>
      <c r="L22" s="94" t="str">
        <f t="shared" si="2"/>
        <v>PSE</v>
      </c>
      <c r="M22" s="92">
        <f>K22/'6.1, 6.2'!E5</f>
        <v>0.10391315749684416</v>
      </c>
      <c r="N22" s="85"/>
      <c r="O22" s="75"/>
    </row>
    <row r="23" spans="1:15" x14ac:dyDescent="0.2">
      <c r="A23" s="506"/>
      <c r="B23" s="411">
        <f>SUM(B24:B27)</f>
        <v>540794.28300000005</v>
      </c>
      <c r="C23" s="415">
        <v>0.13645621374695194</v>
      </c>
      <c r="D23" s="413">
        <f>SUM(D24:D27)</f>
        <v>499155.31800000003</v>
      </c>
      <c r="E23" s="415">
        <v>0.12452156255082786</v>
      </c>
      <c r="F23" s="413">
        <f>SUM(F24:F27)</f>
        <v>553728.06099999999</v>
      </c>
      <c r="G23" s="415">
        <v>0.13220953715823452</v>
      </c>
      <c r="H23" s="75"/>
      <c r="I23" s="75"/>
      <c r="J23" s="94" t="str">
        <f t="shared" si="1"/>
        <v>VE</v>
      </c>
      <c r="K23" s="83">
        <f t="shared" si="0"/>
        <v>264420.56000000006</v>
      </c>
      <c r="L23" s="94" t="str">
        <f t="shared" si="2"/>
        <v>VE</v>
      </c>
      <c r="M23" s="92">
        <f>K23/'6.1, 6.2'!F5</f>
        <v>0.4790646440076759</v>
      </c>
      <c r="N23" s="85"/>
      <c r="O23" s="75"/>
    </row>
    <row r="24" spans="1:15" x14ac:dyDescent="0.2">
      <c r="A24" s="178" t="s">
        <v>8</v>
      </c>
      <c r="B24" s="188">
        <v>67721.832999999999</v>
      </c>
      <c r="C24" s="225">
        <v>0.11090870456443358</v>
      </c>
      <c r="D24" s="189">
        <v>18247.725999999999</v>
      </c>
      <c r="E24" s="225">
        <v>3.1091216485129462E-2</v>
      </c>
      <c r="F24" s="189">
        <v>59360.654999999999</v>
      </c>
      <c r="G24" s="225">
        <v>8.9762545544311415E-2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</row>
    <row r="25" spans="1:15" x14ac:dyDescent="0.2">
      <c r="A25" s="178" t="s">
        <v>9</v>
      </c>
      <c r="B25" s="188">
        <v>224502.04500000001</v>
      </c>
      <c r="C25" s="225">
        <v>0.12379866176740552</v>
      </c>
      <c r="D25" s="191">
        <v>230937.18100000001</v>
      </c>
      <c r="E25" s="225">
        <v>0.12400055907999556</v>
      </c>
      <c r="F25" s="191">
        <v>236526.24600000001</v>
      </c>
      <c r="G25" s="225">
        <v>0.12245714660939631</v>
      </c>
      <c r="H25" s="75"/>
      <c r="I25" s="75"/>
      <c r="J25" s="94" t="str">
        <f t="shared" si="1"/>
        <v>VTE</v>
      </c>
      <c r="K25" s="83">
        <f t="shared" si="0"/>
        <v>1249.9169999999999</v>
      </c>
      <c r="L25" s="94" t="str">
        <f t="shared" si="2"/>
        <v>VTE</v>
      </c>
      <c r="M25" s="92">
        <f>K25/'6.1, 6.2'!H5</f>
        <v>1.2005374538770904E-2</v>
      </c>
      <c r="N25" s="85"/>
      <c r="O25" s="93"/>
    </row>
    <row r="26" spans="1:15" x14ac:dyDescent="0.2">
      <c r="A26" s="178" t="s">
        <v>146</v>
      </c>
      <c r="B26" s="188">
        <v>69311.967000000004</v>
      </c>
      <c r="C26" s="225">
        <v>0.12997943387843153</v>
      </c>
      <c r="D26" s="191">
        <v>70681.656000000003</v>
      </c>
      <c r="E26" s="227">
        <v>0.12713932636801739</v>
      </c>
      <c r="F26" s="191">
        <v>72079.87</v>
      </c>
      <c r="G26" s="227">
        <v>0.12939404910632579</v>
      </c>
      <c r="H26" s="75"/>
      <c r="I26" s="75"/>
      <c r="J26" s="94" t="str">
        <f t="shared" si="1"/>
        <v>FVE</v>
      </c>
      <c r="K26" s="83">
        <f t="shared" si="0"/>
        <v>92964.769000000058</v>
      </c>
      <c r="L26" s="94" t="str">
        <f t="shared" si="2"/>
        <v>FVE</v>
      </c>
      <c r="M26" s="92">
        <f>K26/'6.1, 6.2'!I5</f>
        <v>0.11885464336584489</v>
      </c>
      <c r="N26" s="85"/>
      <c r="O26" s="93"/>
    </row>
    <row r="27" spans="1:15" x14ac:dyDescent="0.2">
      <c r="A27" s="178" t="s">
        <v>144</v>
      </c>
      <c r="B27" s="188">
        <v>179258.43799999999</v>
      </c>
      <c r="C27" s="225">
        <v>0.17821992095388706</v>
      </c>
      <c r="D27" s="189">
        <v>179288.755</v>
      </c>
      <c r="E27" s="227">
        <v>0.17869027793934655</v>
      </c>
      <c r="F27" s="189">
        <v>185761.29</v>
      </c>
      <c r="G27" s="227">
        <v>0.17889283794996758</v>
      </c>
      <c r="H27" s="75"/>
      <c r="I27" s="75"/>
      <c r="J27" s="75"/>
      <c r="K27" s="75"/>
      <c r="L27" s="75"/>
      <c r="M27" s="75"/>
      <c r="N27" s="85"/>
      <c r="O27" s="93"/>
    </row>
    <row r="28" spans="1:15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75"/>
      <c r="O28" s="75"/>
    </row>
    <row r="29" spans="1:15" x14ac:dyDescent="0.2">
      <c r="A29" s="63"/>
      <c r="B29" s="63"/>
      <c r="C29" s="78"/>
      <c r="D29" s="55"/>
      <c r="E29" s="55"/>
      <c r="F29" s="55"/>
      <c r="G29" s="76"/>
      <c r="H29" s="75"/>
      <c r="I29" s="75"/>
      <c r="J29" s="75"/>
      <c r="K29" s="75"/>
      <c r="L29" s="75"/>
      <c r="M29" s="75"/>
      <c r="N29" s="75"/>
      <c r="O29" s="75"/>
    </row>
    <row r="30" spans="1:15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15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15" x14ac:dyDescent="0.2">
      <c r="H32" s="94" t="str">
        <f t="shared" si="3"/>
        <v>PE</v>
      </c>
      <c r="I32" s="95">
        <f t="shared" si="4"/>
        <v>0.16421791306605044</v>
      </c>
      <c r="J32" s="94" t="str">
        <f t="shared" si="5"/>
        <v>PE</v>
      </c>
      <c r="K32" s="77">
        <f t="shared" si="6"/>
        <v>289898.196</v>
      </c>
      <c r="L32" s="77">
        <f t="shared" si="7"/>
        <v>350940.71600000001</v>
      </c>
      <c r="M32" s="77">
        <f t="shared" si="8"/>
        <v>460924.21100000007</v>
      </c>
    </row>
    <row r="33" spans="8:13" ht="12.75" customHeight="1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</row>
    <row r="34" spans="8:13" x14ac:dyDescent="0.2">
      <c r="H34" s="94" t="str">
        <f t="shared" si="3"/>
        <v>PSE</v>
      </c>
      <c r="I34" s="95">
        <f t="shared" si="4"/>
        <v>0.20762155747878316</v>
      </c>
      <c r="J34" s="94" t="str">
        <f t="shared" si="5"/>
        <v>PSE</v>
      </c>
      <c r="K34" s="77">
        <f t="shared" si="6"/>
        <v>29199.075000000004</v>
      </c>
      <c r="L34" s="77">
        <f t="shared" si="7"/>
        <v>28303.185999999994</v>
      </c>
      <c r="M34" s="77">
        <f t="shared" si="8"/>
        <v>29003.825000000004</v>
      </c>
    </row>
    <row r="35" spans="8:13" ht="13.5" customHeight="1" x14ac:dyDescent="0.2">
      <c r="H35" s="94" t="str">
        <f t="shared" si="3"/>
        <v>VE</v>
      </c>
      <c r="I35" s="95">
        <f t="shared" si="4"/>
        <v>0.59098697621698837</v>
      </c>
      <c r="J35" s="94" t="str">
        <f t="shared" si="5"/>
        <v>VE</v>
      </c>
      <c r="K35" s="77">
        <f t="shared" si="6"/>
        <v>101766.90400000001</v>
      </c>
      <c r="L35" s="77">
        <f t="shared" si="7"/>
        <v>93483.08100000002</v>
      </c>
      <c r="M35" s="77">
        <f t="shared" si="8"/>
        <v>69170.575000000012</v>
      </c>
    </row>
    <row r="36" spans="8:13" ht="12.75" customHeight="1" x14ac:dyDescent="0.2">
      <c r="H36" s="94" t="str">
        <f t="shared" si="3"/>
        <v>PVE</v>
      </c>
      <c r="I36" s="95">
        <f t="shared" si="4"/>
        <v>3.8412291933418691E-2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1.7807140769513601E-2</v>
      </c>
      <c r="J37" s="94" t="str">
        <f t="shared" si="5"/>
        <v>VTE</v>
      </c>
      <c r="K37" s="77">
        <f t="shared" si="6"/>
        <v>444.74900000000002</v>
      </c>
      <c r="L37" s="77">
        <f t="shared" si="7"/>
        <v>417.14400000000001</v>
      </c>
      <c r="M37" s="77">
        <f t="shared" si="8"/>
        <v>388.024</v>
      </c>
    </row>
    <row r="38" spans="8:13" ht="12.75" customHeight="1" x14ac:dyDescent="0.2">
      <c r="H38" s="94" t="str">
        <f t="shared" si="3"/>
        <v>FVE</v>
      </c>
      <c r="I38" s="95">
        <f t="shared" si="4"/>
        <v>0.11997926088440755</v>
      </c>
      <c r="J38" s="94" t="str">
        <f t="shared" si="5"/>
        <v>FVE</v>
      </c>
      <c r="K38" s="77">
        <f t="shared" si="6"/>
        <v>35083.121000000028</v>
      </c>
      <c r="L38" s="77">
        <f t="shared" si="7"/>
        <v>31196.10300000005</v>
      </c>
      <c r="M38" s="77">
        <f t="shared" si="8"/>
        <v>26685.54499999998</v>
      </c>
    </row>
    <row r="39" spans="8:13" ht="12.75" customHeight="1" x14ac:dyDescent="0.2"/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customWidth="1"/>
    <col min="4" max="4" width="14.42578125" style="9" customWidth="1"/>
    <col min="5" max="5" width="8" style="9" customWidth="1"/>
    <col min="6" max="6" width="14.42578125" style="9" customWidth="1"/>
    <col min="7" max="7" width="8" style="9" customWidth="1"/>
    <col min="8" max="8" width="14.42578125" style="9" customWidth="1"/>
    <col min="9" max="9" width="8" style="9" customWidth="1"/>
    <col min="10" max="10" width="14.42578125" style="9" customWidth="1"/>
    <col min="11" max="11" width="8" style="9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75"/>
      <c r="O1" s="75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24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79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91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91"/>
    </row>
    <row r="7" spans="1:21" x14ac:dyDescent="0.2">
      <c r="A7" s="508" t="s">
        <v>54</v>
      </c>
      <c r="B7" s="446">
        <f>F8</f>
        <v>5219.4809300000006</v>
      </c>
      <c r="C7" s="447"/>
      <c r="D7" s="447"/>
      <c r="E7" s="447"/>
      <c r="F7" s="447"/>
      <c r="G7" s="448"/>
      <c r="H7" s="446">
        <f>SUM(H8,J8,L8)</f>
        <v>4774822.9520000005</v>
      </c>
      <c r="I7" s="447"/>
      <c r="J7" s="447"/>
      <c r="K7" s="447"/>
      <c r="L7" s="447"/>
      <c r="M7" s="447"/>
      <c r="N7" s="80"/>
    </row>
    <row r="8" spans="1:21" x14ac:dyDescent="0.2">
      <c r="A8" s="509"/>
      <c r="B8" s="411">
        <f>SUM(B9:B16)</f>
        <v>5219.8497500000003</v>
      </c>
      <c r="C8" s="412">
        <v>0.24499505529659785</v>
      </c>
      <c r="D8" s="413">
        <f>SUM(D9:D16)</f>
        <v>5219.6367400000008</v>
      </c>
      <c r="E8" s="412">
        <v>0.2447440962212491</v>
      </c>
      <c r="F8" s="413">
        <f>SUM(F9:F16)</f>
        <v>5219.4809300000006</v>
      </c>
      <c r="G8" s="414">
        <v>0.2447874102143161</v>
      </c>
      <c r="H8" s="411">
        <f>SUM(H9:H16)</f>
        <v>1539639.7010000001</v>
      </c>
      <c r="I8" s="412">
        <v>0.26616189518930145</v>
      </c>
      <c r="J8" s="413">
        <f>SUM(J9:J16)</f>
        <v>1747705.8790000004</v>
      </c>
      <c r="K8" s="412">
        <v>0.26573948324373264</v>
      </c>
      <c r="L8" s="413">
        <f>SUM(L9:L16)</f>
        <v>1487477.3720000002</v>
      </c>
      <c r="M8" s="412">
        <v>0.22514413101568503</v>
      </c>
      <c r="N8" s="10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83"/>
      <c r="O9" s="92"/>
    </row>
    <row r="10" spans="1:21" x14ac:dyDescent="0.2">
      <c r="A10" s="204" t="s">
        <v>20</v>
      </c>
      <c r="B10" s="188">
        <v>4003.413</v>
      </c>
      <c r="C10" s="225">
        <v>0.39890134592149262</v>
      </c>
      <c r="D10" s="191">
        <v>4003.413</v>
      </c>
      <c r="E10" s="225">
        <v>0.39799163697363499</v>
      </c>
      <c r="F10" s="191">
        <v>4003.413</v>
      </c>
      <c r="G10" s="226">
        <v>0.39785874102773511</v>
      </c>
      <c r="H10" s="188">
        <v>987160.6</v>
      </c>
      <c r="I10" s="225">
        <v>0.50490726280197651</v>
      </c>
      <c r="J10" s="191">
        <v>1340129.7240000002</v>
      </c>
      <c r="K10" s="225">
        <v>0.56713291410635214</v>
      </c>
      <c r="L10" s="191">
        <v>1428471.5700000003</v>
      </c>
      <c r="M10" s="225">
        <v>0.51317103602169056</v>
      </c>
      <c r="N10" s="83"/>
      <c r="O10" s="92"/>
    </row>
    <row r="11" spans="1:21" x14ac:dyDescent="0.2">
      <c r="A11" s="204" t="s">
        <v>21</v>
      </c>
      <c r="B11" s="188">
        <v>845</v>
      </c>
      <c r="C11" s="225">
        <v>0.61972863953061974</v>
      </c>
      <c r="D11" s="191">
        <v>845</v>
      </c>
      <c r="E11" s="225">
        <v>0.61972863953061974</v>
      </c>
      <c r="F11" s="191">
        <v>845</v>
      </c>
      <c r="G11" s="226">
        <v>0.61972863953061974</v>
      </c>
      <c r="H11" s="188">
        <v>490493.28</v>
      </c>
      <c r="I11" s="225">
        <v>0.72052497102149893</v>
      </c>
      <c r="J11" s="191">
        <v>348916.88</v>
      </c>
      <c r="K11" s="225">
        <v>0.59959111548281085</v>
      </c>
      <c r="L11" s="191">
        <v>0</v>
      </c>
      <c r="M11" s="225">
        <v>0</v>
      </c>
      <c r="N11" s="83"/>
      <c r="O11" s="92"/>
    </row>
    <row r="12" spans="1:21" x14ac:dyDescent="0.2">
      <c r="A12" s="204" t="s">
        <v>22</v>
      </c>
      <c r="B12" s="188">
        <v>45.634000000000022</v>
      </c>
      <c r="C12" s="225">
        <v>4.800940956653299E-2</v>
      </c>
      <c r="D12" s="191">
        <v>45.634000000000022</v>
      </c>
      <c r="E12" s="225">
        <v>4.7834933107195221E-2</v>
      </c>
      <c r="F12" s="191">
        <v>45.634000000000022</v>
      </c>
      <c r="G12" s="226">
        <v>4.7836788433799668E-2</v>
      </c>
      <c r="H12" s="188">
        <v>9586.5609999999979</v>
      </c>
      <c r="I12" s="225">
        <v>3.4844486428232437E-2</v>
      </c>
      <c r="J12" s="191">
        <v>9598.6899999999987</v>
      </c>
      <c r="K12" s="225">
        <v>3.4747630998591253E-2</v>
      </c>
      <c r="L12" s="191">
        <v>10161.517999999998</v>
      </c>
      <c r="M12" s="225">
        <v>3.6146534215148157E-2</v>
      </c>
      <c r="N12" s="83"/>
      <c r="O12" s="92"/>
    </row>
    <row r="13" spans="1:21" x14ac:dyDescent="0.2">
      <c r="A13" s="204" t="s">
        <v>43</v>
      </c>
      <c r="B13" s="188">
        <v>76.701499999999996</v>
      </c>
      <c r="C13" s="225">
        <v>7.0219702532635958E-2</v>
      </c>
      <c r="D13" s="191">
        <v>76.6965</v>
      </c>
      <c r="E13" s="225">
        <v>7.0281461876033041E-2</v>
      </c>
      <c r="F13" s="191">
        <v>76.6965</v>
      </c>
      <c r="G13" s="226">
        <v>7.035847554535557E-2</v>
      </c>
      <c r="H13" s="188">
        <v>21876.019</v>
      </c>
      <c r="I13" s="225">
        <v>0.10315432359565255</v>
      </c>
      <c r="J13" s="191">
        <v>20501.528999999999</v>
      </c>
      <c r="K13" s="225">
        <v>0.11275012698842159</v>
      </c>
      <c r="L13" s="191">
        <v>21969.898999999998</v>
      </c>
      <c r="M13" s="225">
        <v>0.13900652949634995</v>
      </c>
      <c r="N13" s="83"/>
      <c r="O13" s="92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83"/>
      <c r="O14" s="92"/>
      <c r="P14" s="63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86.8</v>
      </c>
      <c r="C15" s="225">
        <v>0.25573081562220651</v>
      </c>
      <c r="D15" s="191">
        <v>86.8</v>
      </c>
      <c r="E15" s="227">
        <v>0.25573081562220651</v>
      </c>
      <c r="F15" s="191">
        <v>86.8</v>
      </c>
      <c r="G15" s="228">
        <v>0.25573458285800477</v>
      </c>
      <c r="H15" s="188">
        <v>8883.7219999999961</v>
      </c>
      <c r="I15" s="225">
        <v>0.28135444925914282</v>
      </c>
      <c r="J15" s="191">
        <v>9170.2430000000022</v>
      </c>
      <c r="K15" s="227">
        <v>0.25792587749852408</v>
      </c>
      <c r="L15" s="191">
        <v>9659.8469999999979</v>
      </c>
      <c r="M15" s="227">
        <v>0.26118645366096338</v>
      </c>
      <c r="N15" s="83"/>
      <c r="O15" s="92"/>
      <c r="P15" s="63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162.30124999999995</v>
      </c>
      <c r="C16" s="225">
        <v>7.8687989929566229E-2</v>
      </c>
      <c r="D16" s="189">
        <v>162.09323999999998</v>
      </c>
      <c r="E16" s="227">
        <v>7.8755120073673898E-2</v>
      </c>
      <c r="F16" s="189">
        <v>161.93742999999995</v>
      </c>
      <c r="G16" s="228">
        <v>7.8929980056679214E-2</v>
      </c>
      <c r="H16" s="188">
        <v>21639.518999999978</v>
      </c>
      <c r="I16" s="225">
        <v>7.3060312939536354E-2</v>
      </c>
      <c r="J16" s="189">
        <v>19388.813000000016</v>
      </c>
      <c r="K16" s="227">
        <v>7.3251728757849813E-2</v>
      </c>
      <c r="L16" s="189">
        <v>17214.537999999997</v>
      </c>
      <c r="M16" s="227">
        <v>7.7789136797800001E-2</v>
      </c>
      <c r="N16" s="83"/>
      <c r="O16" s="92"/>
      <c r="P16" s="63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84"/>
      <c r="O17" s="76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85"/>
      <c r="O18" s="75"/>
      <c r="P18" s="96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0.26448428267050167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85"/>
      <c r="O19" s="75"/>
      <c r="P19" s="96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6.9085193338819822E-2</v>
      </c>
      <c r="J20" s="94" t="str">
        <f t="shared" ref="J20:J26" si="1">A10</f>
        <v>PE</v>
      </c>
      <c r="K20" s="83">
        <f t="shared" si="0"/>
        <v>3755761.8940000003</v>
      </c>
      <c r="L20" s="94" t="str">
        <f t="shared" ref="L20:L26" si="2">A10</f>
        <v>PE</v>
      </c>
      <c r="M20" s="92">
        <f>K20/'6.1, 6.2'!C5</f>
        <v>0.52885094510968167</v>
      </c>
      <c r="N20" s="85"/>
      <c r="O20" s="75"/>
      <c r="P20" s="96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7.1117219260403056E-2</v>
      </c>
      <c r="J21" s="94" t="str">
        <f t="shared" si="1"/>
        <v>PPE</v>
      </c>
      <c r="K21" s="83">
        <f t="shared" si="0"/>
        <v>839410.16</v>
      </c>
      <c r="L21" s="94" t="str">
        <f t="shared" si="2"/>
        <v>PPE</v>
      </c>
      <c r="M21" s="92">
        <f>K21/'6.1, 6.2'!D5</f>
        <v>0.58861269333392929</v>
      </c>
      <c r="N21" s="85"/>
      <c r="O21" s="75"/>
      <c r="P21" s="96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1199118.0120000001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6.6619396024152316E-2</v>
      </c>
      <c r="J22" s="94" t="str">
        <f t="shared" si="1"/>
        <v>PSE</v>
      </c>
      <c r="K22" s="83">
        <f t="shared" si="0"/>
        <v>29346.768999999993</v>
      </c>
      <c r="L22" s="94" t="str">
        <f t="shared" si="2"/>
        <v>PSE</v>
      </c>
      <c r="M22" s="92">
        <f>K22/'6.1, 6.2'!E5</f>
        <v>3.5252033355439319E-2</v>
      </c>
      <c r="N22" s="85"/>
      <c r="O22" s="75"/>
      <c r="P22" s="96"/>
      <c r="Q22" s="78"/>
      <c r="R22" s="23"/>
      <c r="S22" s="23"/>
      <c r="T22" s="23"/>
    </row>
    <row r="23" spans="1:20" x14ac:dyDescent="0.2">
      <c r="A23" s="506"/>
      <c r="B23" s="411">
        <f>SUM(B24:B27)</f>
        <v>385837.31299999997</v>
      </c>
      <c r="C23" s="415">
        <v>9.7356611394276871E-2</v>
      </c>
      <c r="D23" s="413">
        <f>SUM(D24:D27)</f>
        <v>401114.09800000006</v>
      </c>
      <c r="E23" s="415">
        <v>0.10006375258958154</v>
      </c>
      <c r="F23" s="413">
        <f>SUM(F24:F27)</f>
        <v>412166.60100000002</v>
      </c>
      <c r="G23" s="415">
        <v>9.8409958584874252E-2</v>
      </c>
      <c r="H23" s="75"/>
      <c r="I23" s="75"/>
      <c r="J23" s="94" t="str">
        <f t="shared" si="1"/>
        <v>VE</v>
      </c>
      <c r="K23" s="83">
        <f t="shared" si="0"/>
        <v>64347.446999999993</v>
      </c>
      <c r="L23" s="94" t="str">
        <f t="shared" si="2"/>
        <v>VE</v>
      </c>
      <c r="M23" s="92">
        <f>K23/'6.1, 6.2'!F5</f>
        <v>0.11658165609307303</v>
      </c>
      <c r="N23" s="85"/>
      <c r="O23" s="75"/>
      <c r="P23" s="96"/>
      <c r="Q23" s="78"/>
      <c r="R23" s="81"/>
      <c r="S23" s="82"/>
      <c r="T23" s="82"/>
    </row>
    <row r="24" spans="1:20" x14ac:dyDescent="0.2">
      <c r="A24" s="178" t="s">
        <v>8</v>
      </c>
      <c r="B24" s="188">
        <v>156667.084</v>
      </c>
      <c r="C24" s="225">
        <v>0.25657520720573673</v>
      </c>
      <c r="D24" s="189">
        <v>169735.12700000001</v>
      </c>
      <c r="E24" s="225">
        <v>0.28920160126735478</v>
      </c>
      <c r="F24" s="189">
        <v>165227.99600000001</v>
      </c>
      <c r="G24" s="225">
        <v>0.24985043571613733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85"/>
      <c r="O24" s="93"/>
      <c r="T24" s="76"/>
    </row>
    <row r="25" spans="1:20" x14ac:dyDescent="0.2">
      <c r="A25" s="178" t="s">
        <v>9</v>
      </c>
      <c r="B25" s="188">
        <v>124050.368</v>
      </c>
      <c r="C25" s="225">
        <v>6.8405922761880344E-2</v>
      </c>
      <c r="D25" s="191">
        <v>125486.36</v>
      </c>
      <c r="E25" s="225">
        <v>6.737927054246666E-2</v>
      </c>
      <c r="F25" s="191">
        <v>137847.11199999999</v>
      </c>
      <c r="G25" s="225">
        <v>7.1367826147572103E-2</v>
      </c>
      <c r="H25" s="75"/>
      <c r="I25" s="75"/>
      <c r="J25" s="94" t="str">
        <f t="shared" si="1"/>
        <v>VTE</v>
      </c>
      <c r="K25" s="83">
        <f t="shared" si="0"/>
        <v>27713.811999999994</v>
      </c>
      <c r="L25" s="94" t="str">
        <f t="shared" si="2"/>
        <v>VTE</v>
      </c>
      <c r="M25" s="92">
        <f>K25/'6.1, 6.2'!H5</f>
        <v>0.26618942934377521</v>
      </c>
      <c r="N25" s="85"/>
      <c r="O25" s="93"/>
    </row>
    <row r="26" spans="1:20" x14ac:dyDescent="0.2">
      <c r="A26" s="178" t="s">
        <v>146</v>
      </c>
      <c r="B26" s="188">
        <v>38256.381000000001</v>
      </c>
      <c r="C26" s="225">
        <v>7.1741474955076434E-2</v>
      </c>
      <c r="D26" s="191">
        <v>39017.823000000004</v>
      </c>
      <c r="E26" s="227">
        <v>7.0183694232723345E-2</v>
      </c>
      <c r="F26" s="191">
        <v>39802.446000000004</v>
      </c>
      <c r="G26" s="227">
        <v>7.1451289413755614E-2</v>
      </c>
      <c r="H26" s="75"/>
      <c r="I26" s="75"/>
      <c r="J26" s="94" t="str">
        <f t="shared" si="1"/>
        <v>FVE</v>
      </c>
      <c r="K26" s="83">
        <f t="shared" si="0"/>
        <v>58242.869999999995</v>
      </c>
      <c r="L26" s="94" t="str">
        <f t="shared" si="2"/>
        <v>FVE</v>
      </c>
      <c r="M26" s="92">
        <f>K26/'6.1, 6.2'!I5</f>
        <v>7.4462999445018385E-2</v>
      </c>
      <c r="N26" s="85"/>
      <c r="O26" s="93"/>
    </row>
    <row r="27" spans="1:20" x14ac:dyDescent="0.2">
      <c r="A27" s="178" t="s">
        <v>144</v>
      </c>
      <c r="B27" s="188">
        <v>66863.48</v>
      </c>
      <c r="C27" s="225">
        <v>6.6476112663113845E-2</v>
      </c>
      <c r="D27" s="189">
        <v>66874.788</v>
      </c>
      <c r="E27" s="227">
        <v>6.6651555781369984E-2</v>
      </c>
      <c r="F27" s="189">
        <v>69289.047000000006</v>
      </c>
      <c r="G27" s="227">
        <v>6.6727111211806758E-2</v>
      </c>
      <c r="H27" s="75"/>
      <c r="I27" s="75"/>
      <c r="J27" s="75"/>
      <c r="K27" s="75"/>
      <c r="L27" s="75"/>
      <c r="M27" s="75"/>
      <c r="N27" s="85"/>
      <c r="O27" s="93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</row>
    <row r="29" spans="1:20" x14ac:dyDescent="0.2">
      <c r="H29" s="75"/>
      <c r="I29" s="75"/>
      <c r="J29" s="75"/>
      <c r="K29" s="75"/>
      <c r="L29" s="75"/>
      <c r="M29" s="75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</row>
    <row r="32" spans="1:20" ht="12.75" customHeight="1" x14ac:dyDescent="0.2">
      <c r="H32" s="94" t="str">
        <f t="shared" si="3"/>
        <v>PE</v>
      </c>
      <c r="I32" s="95">
        <f t="shared" si="4"/>
        <v>0.39785874102773511</v>
      </c>
      <c r="J32" s="94" t="str">
        <f t="shared" si="5"/>
        <v>PE</v>
      </c>
      <c r="K32" s="77">
        <f t="shared" si="6"/>
        <v>987160.6</v>
      </c>
      <c r="L32" s="77">
        <f t="shared" si="7"/>
        <v>1340129.7240000002</v>
      </c>
      <c r="M32" s="77">
        <f t="shared" si="8"/>
        <v>1428471.5700000003</v>
      </c>
    </row>
    <row r="33" spans="8:13" x14ac:dyDescent="0.2">
      <c r="H33" s="94" t="str">
        <f t="shared" si="3"/>
        <v>PPE</v>
      </c>
      <c r="I33" s="95">
        <f t="shared" si="4"/>
        <v>0.61972863953061974</v>
      </c>
      <c r="J33" s="94" t="str">
        <f t="shared" si="5"/>
        <v>PPE</v>
      </c>
      <c r="K33" s="77">
        <f t="shared" si="6"/>
        <v>490493.28</v>
      </c>
      <c r="L33" s="77">
        <f t="shared" si="7"/>
        <v>348916.88</v>
      </c>
      <c r="M33" s="77">
        <f t="shared" si="8"/>
        <v>0</v>
      </c>
    </row>
    <row r="34" spans="8:13" ht="13.5" customHeight="1" x14ac:dyDescent="0.2">
      <c r="H34" s="94" t="str">
        <f t="shared" si="3"/>
        <v>PSE</v>
      </c>
      <c r="I34" s="95">
        <f t="shared" si="4"/>
        <v>4.7836788433799668E-2</v>
      </c>
      <c r="J34" s="94" t="str">
        <f t="shared" si="5"/>
        <v>PSE</v>
      </c>
      <c r="K34" s="77">
        <f t="shared" si="6"/>
        <v>9586.5609999999979</v>
      </c>
      <c r="L34" s="77">
        <f t="shared" si="7"/>
        <v>9598.6899999999987</v>
      </c>
      <c r="M34" s="77">
        <f t="shared" si="8"/>
        <v>10161.517999999998</v>
      </c>
    </row>
    <row r="35" spans="8:13" ht="12.75" customHeight="1" x14ac:dyDescent="0.2">
      <c r="H35" s="94" t="str">
        <f t="shared" si="3"/>
        <v>VE</v>
      </c>
      <c r="I35" s="95">
        <f t="shared" si="4"/>
        <v>7.035847554535557E-2</v>
      </c>
      <c r="J35" s="94" t="str">
        <f t="shared" si="5"/>
        <v>VE</v>
      </c>
      <c r="K35" s="77">
        <f t="shared" si="6"/>
        <v>21876.019</v>
      </c>
      <c r="L35" s="77">
        <f t="shared" si="7"/>
        <v>20501.528999999999</v>
      </c>
      <c r="M35" s="77">
        <f t="shared" si="8"/>
        <v>21969.898999999998</v>
      </c>
    </row>
    <row r="36" spans="8:13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</row>
    <row r="37" spans="8:13" ht="12.75" customHeight="1" x14ac:dyDescent="0.2">
      <c r="H37" s="94" t="str">
        <f t="shared" si="3"/>
        <v>VTE</v>
      </c>
      <c r="I37" s="95">
        <f t="shared" si="4"/>
        <v>0.25573458285800477</v>
      </c>
      <c r="J37" s="94" t="str">
        <f t="shared" si="5"/>
        <v>VTE</v>
      </c>
      <c r="K37" s="77">
        <f t="shared" si="6"/>
        <v>8883.7219999999961</v>
      </c>
      <c r="L37" s="77">
        <f t="shared" si="7"/>
        <v>9170.2430000000022</v>
      </c>
      <c r="M37" s="77">
        <f t="shared" si="8"/>
        <v>9659.8469999999979</v>
      </c>
    </row>
    <row r="38" spans="8:13" ht="12.75" customHeight="1" x14ac:dyDescent="0.2">
      <c r="H38" s="94" t="str">
        <f t="shared" si="3"/>
        <v>FVE</v>
      </c>
      <c r="I38" s="95">
        <f t="shared" si="4"/>
        <v>7.8929980056679214E-2</v>
      </c>
      <c r="J38" s="94" t="str">
        <f t="shared" si="5"/>
        <v>FVE</v>
      </c>
      <c r="K38" s="77">
        <f t="shared" si="6"/>
        <v>21639.518999999978</v>
      </c>
      <c r="L38" s="77">
        <f t="shared" si="7"/>
        <v>19388.813000000016</v>
      </c>
      <c r="M38" s="77">
        <f t="shared" si="8"/>
        <v>17214.537999999997</v>
      </c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 x14ac:dyDescent="0.2"/>
  <cols>
    <col min="1" max="1" width="9.42578125" style="9" customWidth="1"/>
    <col min="2" max="2" width="14.42578125" style="9" customWidth="1"/>
    <col min="3" max="3" width="8" style="9" bestFit="1" customWidth="1"/>
    <col min="4" max="4" width="14.42578125" style="9" customWidth="1"/>
    <col min="5" max="5" width="8" style="9" bestFit="1" customWidth="1"/>
    <col min="6" max="6" width="14.42578125" style="9" customWidth="1"/>
    <col min="7" max="7" width="8" style="9" bestFit="1" customWidth="1"/>
    <col min="8" max="8" width="14.42578125" style="9" customWidth="1"/>
    <col min="9" max="9" width="8" style="9" bestFit="1" customWidth="1"/>
    <col min="10" max="10" width="14.42578125" style="9" customWidth="1"/>
    <col min="11" max="11" width="8" style="9" bestFit="1" customWidth="1"/>
    <col min="12" max="12" width="14.42578125" style="9" customWidth="1"/>
    <col min="13" max="13" width="8" style="9" bestFit="1" customWidth="1"/>
    <col min="14" max="26" width="9.140625" style="9" customWidth="1"/>
    <col min="27" max="16384" width="9.140625" style="9"/>
  </cols>
  <sheetData>
    <row r="1" spans="1:21" ht="15.75" x14ac:dyDescent="0.25">
      <c r="A1" s="132" t="s">
        <v>351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53" t="str">
        <f>Titulní!A35</f>
        <v>III. čtvrtletí 2020</v>
      </c>
      <c r="N1" s="98"/>
      <c r="O1" s="98"/>
      <c r="P1" s="99"/>
    </row>
    <row r="2" spans="1:21" ht="6" customHeight="1" x14ac:dyDescent="0.3">
      <c r="A2" s="327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98"/>
      <c r="O2" s="98"/>
      <c r="P2" s="99"/>
    </row>
    <row r="3" spans="1:21" x14ac:dyDescent="0.2">
      <c r="A3" s="229"/>
      <c r="B3" s="497" t="s">
        <v>205</v>
      </c>
      <c r="C3" s="498"/>
      <c r="D3" s="498"/>
      <c r="E3" s="498"/>
      <c r="F3" s="498"/>
      <c r="G3" s="499"/>
      <c r="H3" s="497" t="s">
        <v>19</v>
      </c>
      <c r="I3" s="498"/>
      <c r="J3" s="498"/>
      <c r="K3" s="498"/>
      <c r="L3" s="498"/>
      <c r="M3" s="498"/>
      <c r="N3" s="68"/>
      <c r="O3" s="99"/>
      <c r="P3" s="99"/>
    </row>
    <row r="4" spans="1:21" ht="13.5" customHeight="1" x14ac:dyDescent="0.25">
      <c r="A4" s="229"/>
      <c r="B4" s="500" t="s">
        <v>186</v>
      </c>
      <c r="C4" s="501"/>
      <c r="D4" s="501"/>
      <c r="E4" s="501"/>
      <c r="F4" s="501"/>
      <c r="G4" s="502"/>
      <c r="H4" s="500" t="s">
        <v>5</v>
      </c>
      <c r="I4" s="501"/>
      <c r="J4" s="501"/>
      <c r="K4" s="501"/>
      <c r="L4" s="501"/>
      <c r="M4" s="501"/>
      <c r="N4" s="68"/>
      <c r="O4" s="99"/>
      <c r="P4" s="99"/>
    </row>
    <row r="5" spans="1:21" x14ac:dyDescent="0.2">
      <c r="A5" s="230"/>
      <c r="B5" s="503" t="s">
        <v>68</v>
      </c>
      <c r="C5" s="496"/>
      <c r="D5" s="496" t="s">
        <v>69</v>
      </c>
      <c r="E5" s="496"/>
      <c r="F5" s="496" t="s">
        <v>70</v>
      </c>
      <c r="G5" s="504"/>
      <c r="H5" s="503" t="s">
        <v>68</v>
      </c>
      <c r="I5" s="496"/>
      <c r="J5" s="496" t="s">
        <v>69</v>
      </c>
      <c r="K5" s="496"/>
      <c r="L5" s="496" t="s">
        <v>70</v>
      </c>
      <c r="M5" s="496"/>
      <c r="N5" s="68"/>
      <c r="O5" s="99"/>
      <c r="P5" s="99"/>
    </row>
    <row r="6" spans="1:21" x14ac:dyDescent="0.2">
      <c r="A6" s="230"/>
      <c r="B6" s="231" t="s">
        <v>228</v>
      </c>
      <c r="C6" s="232" t="s">
        <v>227</v>
      </c>
      <c r="D6" s="232" t="s">
        <v>228</v>
      </c>
      <c r="E6" s="232" t="s">
        <v>227</v>
      </c>
      <c r="F6" s="232" t="s">
        <v>228</v>
      </c>
      <c r="G6" s="233" t="s">
        <v>227</v>
      </c>
      <c r="H6" s="231" t="s">
        <v>228</v>
      </c>
      <c r="I6" s="232" t="s">
        <v>227</v>
      </c>
      <c r="J6" s="232" t="s">
        <v>228</v>
      </c>
      <c r="K6" s="232" t="s">
        <v>227</v>
      </c>
      <c r="L6" s="232" t="s">
        <v>228</v>
      </c>
      <c r="M6" s="232" t="s">
        <v>227</v>
      </c>
      <c r="N6" s="68"/>
      <c r="O6" s="99"/>
      <c r="P6" s="99"/>
    </row>
    <row r="7" spans="1:21" x14ac:dyDescent="0.2">
      <c r="A7" s="508" t="s">
        <v>54</v>
      </c>
      <c r="B7" s="446">
        <f>F8</f>
        <v>338.42431000000045</v>
      </c>
      <c r="C7" s="447"/>
      <c r="D7" s="447"/>
      <c r="E7" s="447"/>
      <c r="F7" s="447"/>
      <c r="G7" s="448"/>
      <c r="H7" s="446">
        <f>SUM(H8,J8,L8)</f>
        <v>146829.19500000004</v>
      </c>
      <c r="I7" s="447"/>
      <c r="J7" s="447"/>
      <c r="K7" s="447"/>
      <c r="L7" s="447"/>
      <c r="M7" s="447"/>
      <c r="N7" s="68"/>
      <c r="O7" s="99"/>
      <c r="P7" s="99"/>
    </row>
    <row r="8" spans="1:21" x14ac:dyDescent="0.2">
      <c r="A8" s="509"/>
      <c r="B8" s="411">
        <f>SUM(B9:B16)</f>
        <v>338.80480000000045</v>
      </c>
      <c r="C8" s="412">
        <v>1.5901894630348867E-2</v>
      </c>
      <c r="D8" s="413">
        <f>SUM(D9:D16)</f>
        <v>338.67121000000049</v>
      </c>
      <c r="E8" s="412">
        <v>1.5879989994783999E-2</v>
      </c>
      <c r="F8" s="413">
        <f>SUM(F9:F16)</f>
        <v>338.42431000000045</v>
      </c>
      <c r="G8" s="414">
        <v>1.5871695195266666E-2</v>
      </c>
      <c r="H8" s="411">
        <f>SUM(H9:H16)</f>
        <v>50761.368000000017</v>
      </c>
      <c r="I8" s="412">
        <v>8.7752620957398681E-3</v>
      </c>
      <c r="J8" s="413">
        <f>SUM(J9:J16)</f>
        <v>48753.403000000028</v>
      </c>
      <c r="K8" s="412">
        <v>7.4129773637921417E-3</v>
      </c>
      <c r="L8" s="413">
        <f>SUM(L9:L16)</f>
        <v>47314.424000000006</v>
      </c>
      <c r="M8" s="412">
        <v>7.1614970933404371E-3</v>
      </c>
      <c r="N8" s="68"/>
      <c r="O8" s="99"/>
      <c r="P8" s="99"/>
    </row>
    <row r="9" spans="1:21" x14ac:dyDescent="0.2">
      <c r="A9" s="204" t="s">
        <v>7</v>
      </c>
      <c r="B9" s="188">
        <v>0</v>
      </c>
      <c r="C9" s="225">
        <v>0</v>
      </c>
      <c r="D9" s="189">
        <v>0</v>
      </c>
      <c r="E9" s="225">
        <v>0</v>
      </c>
      <c r="F9" s="189">
        <v>0</v>
      </c>
      <c r="G9" s="226">
        <v>0</v>
      </c>
      <c r="H9" s="188">
        <v>0</v>
      </c>
      <c r="I9" s="225">
        <v>0</v>
      </c>
      <c r="J9" s="189">
        <v>0</v>
      </c>
      <c r="K9" s="225">
        <v>0</v>
      </c>
      <c r="L9" s="189">
        <v>0</v>
      </c>
      <c r="M9" s="225">
        <v>0</v>
      </c>
      <c r="N9" s="97"/>
      <c r="O9" s="100"/>
      <c r="P9" s="99"/>
    </row>
    <row r="10" spans="1:21" x14ac:dyDescent="0.2">
      <c r="A10" s="204" t="s">
        <v>20</v>
      </c>
      <c r="B10" s="188">
        <v>136.69200000000004</v>
      </c>
      <c r="C10" s="225">
        <v>1.3620034399823521E-2</v>
      </c>
      <c r="D10" s="191">
        <v>136.69200000000004</v>
      </c>
      <c r="E10" s="225">
        <v>1.3588973418730499E-2</v>
      </c>
      <c r="F10" s="191">
        <v>136.69200000000004</v>
      </c>
      <c r="G10" s="226">
        <v>1.358443583726265E-2</v>
      </c>
      <c r="H10" s="188">
        <v>16309.404999999999</v>
      </c>
      <c r="I10" s="225">
        <v>8.3418412733235799E-3</v>
      </c>
      <c r="J10" s="191">
        <v>16782.007000000001</v>
      </c>
      <c r="K10" s="225">
        <v>7.1020203223723134E-3</v>
      </c>
      <c r="L10" s="191">
        <v>19587.615000000002</v>
      </c>
      <c r="M10" s="225">
        <v>7.0367495537513609E-3</v>
      </c>
      <c r="N10" s="97"/>
      <c r="O10" s="100"/>
      <c r="P10" s="99"/>
    </row>
    <row r="11" spans="1:21" x14ac:dyDescent="0.2">
      <c r="A11" s="204" t="s">
        <v>21</v>
      </c>
      <c r="B11" s="188">
        <v>0</v>
      </c>
      <c r="C11" s="225">
        <v>0</v>
      </c>
      <c r="D11" s="191">
        <v>0</v>
      </c>
      <c r="E11" s="225">
        <v>0</v>
      </c>
      <c r="F11" s="191">
        <v>0</v>
      </c>
      <c r="G11" s="226">
        <v>0</v>
      </c>
      <c r="H11" s="188">
        <v>0</v>
      </c>
      <c r="I11" s="225">
        <v>0</v>
      </c>
      <c r="J11" s="191">
        <v>0</v>
      </c>
      <c r="K11" s="225">
        <v>0</v>
      </c>
      <c r="L11" s="191">
        <v>0</v>
      </c>
      <c r="M11" s="225">
        <v>0</v>
      </c>
      <c r="N11" s="97"/>
      <c r="O11" s="100"/>
      <c r="P11" s="99"/>
    </row>
    <row r="12" spans="1:21" x14ac:dyDescent="0.2">
      <c r="A12" s="204" t="s">
        <v>22</v>
      </c>
      <c r="B12" s="188">
        <v>36.948000000000008</v>
      </c>
      <c r="C12" s="225">
        <v>3.8871272837451475E-2</v>
      </c>
      <c r="D12" s="191">
        <v>36.948000000000008</v>
      </c>
      <c r="E12" s="225">
        <v>3.873000632082764E-2</v>
      </c>
      <c r="F12" s="191">
        <v>37.01400000000001</v>
      </c>
      <c r="G12" s="226">
        <v>3.8800694374559769E-2</v>
      </c>
      <c r="H12" s="188">
        <v>7596.5080000000007</v>
      </c>
      <c r="I12" s="225">
        <v>2.7611196539401271E-2</v>
      </c>
      <c r="J12" s="191">
        <v>8003.4169999999986</v>
      </c>
      <c r="K12" s="225">
        <v>2.8972680714123723E-2</v>
      </c>
      <c r="L12" s="191">
        <v>8557.6829999999973</v>
      </c>
      <c r="M12" s="225">
        <v>3.0441375133310956E-2</v>
      </c>
      <c r="N12" s="97"/>
      <c r="O12" s="100"/>
      <c r="P12" s="99"/>
    </row>
    <row r="13" spans="1:21" x14ac:dyDescent="0.2">
      <c r="A13" s="204" t="s">
        <v>43</v>
      </c>
      <c r="B13" s="188">
        <v>7.6324999999999994</v>
      </c>
      <c r="C13" s="225">
        <v>6.987501933864969E-3</v>
      </c>
      <c r="D13" s="191">
        <v>7.6025</v>
      </c>
      <c r="E13" s="225">
        <v>6.9666127386848317E-3</v>
      </c>
      <c r="F13" s="191">
        <v>7.6025</v>
      </c>
      <c r="G13" s="226">
        <v>6.9742466779261856E-3</v>
      </c>
      <c r="H13" s="188">
        <v>3163.5989999999997</v>
      </c>
      <c r="I13" s="225">
        <v>1.4917655491745677E-2</v>
      </c>
      <c r="J13" s="191">
        <v>2565.9850000000001</v>
      </c>
      <c r="K13" s="225">
        <v>1.4111880855344252E-2</v>
      </c>
      <c r="L13" s="191">
        <v>2547.8830000000003</v>
      </c>
      <c r="M13" s="225">
        <v>1.6120801164937019E-2</v>
      </c>
      <c r="N13" s="97"/>
      <c r="O13" s="100"/>
      <c r="P13" s="99"/>
    </row>
    <row r="14" spans="1:21" x14ac:dyDescent="0.2">
      <c r="A14" s="204" t="s">
        <v>44</v>
      </c>
      <c r="B14" s="188">
        <v>0</v>
      </c>
      <c r="C14" s="225">
        <v>0</v>
      </c>
      <c r="D14" s="191">
        <v>0</v>
      </c>
      <c r="E14" s="225">
        <v>0</v>
      </c>
      <c r="F14" s="191">
        <v>0</v>
      </c>
      <c r="G14" s="226">
        <v>0</v>
      </c>
      <c r="H14" s="188">
        <v>0</v>
      </c>
      <c r="I14" s="225">
        <v>0</v>
      </c>
      <c r="J14" s="191">
        <v>0</v>
      </c>
      <c r="K14" s="225">
        <v>0</v>
      </c>
      <c r="L14" s="191">
        <v>0</v>
      </c>
      <c r="M14" s="225">
        <v>0</v>
      </c>
      <c r="N14" s="97"/>
      <c r="O14" s="100"/>
      <c r="P14" s="68"/>
      <c r="Q14" s="78"/>
      <c r="R14" s="55"/>
      <c r="S14" s="55"/>
      <c r="T14" s="55"/>
      <c r="U14" s="55"/>
    </row>
    <row r="15" spans="1:21" x14ac:dyDescent="0.2">
      <c r="A15" s="204" t="s">
        <v>45</v>
      </c>
      <c r="B15" s="188">
        <v>0.22500000000000001</v>
      </c>
      <c r="C15" s="225">
        <v>6.6289669948152614E-4</v>
      </c>
      <c r="D15" s="191">
        <v>0.22500000000000001</v>
      </c>
      <c r="E15" s="227">
        <v>6.6289669948152614E-4</v>
      </c>
      <c r="F15" s="191">
        <v>0.22500000000000001</v>
      </c>
      <c r="G15" s="228">
        <v>6.6290646478169436E-4</v>
      </c>
      <c r="H15" s="188">
        <v>2.274</v>
      </c>
      <c r="I15" s="225">
        <v>7.2019365038132781E-5</v>
      </c>
      <c r="J15" s="191">
        <v>4.92</v>
      </c>
      <c r="K15" s="227">
        <v>1.3838186374044159E-4</v>
      </c>
      <c r="L15" s="191">
        <v>6.5270000000000001</v>
      </c>
      <c r="M15" s="227">
        <v>1.7647939797028965E-4</v>
      </c>
      <c r="N15" s="97"/>
      <c r="O15" s="100"/>
      <c r="P15" s="68"/>
      <c r="Q15" s="78"/>
      <c r="R15" s="55"/>
      <c r="S15" s="55"/>
      <c r="T15" s="55"/>
      <c r="U15" s="55"/>
    </row>
    <row r="16" spans="1:21" x14ac:dyDescent="0.2">
      <c r="A16" s="204" t="s">
        <v>46</v>
      </c>
      <c r="B16" s="188">
        <v>157.30730000000045</v>
      </c>
      <c r="C16" s="225">
        <v>7.6266789308445215E-2</v>
      </c>
      <c r="D16" s="189">
        <v>157.20371000000046</v>
      </c>
      <c r="E16" s="227">
        <v>7.6379477991044206E-2</v>
      </c>
      <c r="F16" s="189">
        <v>156.89081000000044</v>
      </c>
      <c r="G16" s="228">
        <v>7.6470205216769754E-2</v>
      </c>
      <c r="H16" s="188">
        <v>23689.582000000017</v>
      </c>
      <c r="I16" s="225">
        <v>7.9981827430027935E-2</v>
      </c>
      <c r="J16" s="189">
        <v>21397.07400000003</v>
      </c>
      <c r="K16" s="227">
        <v>8.0839020978728374E-2</v>
      </c>
      <c r="L16" s="189">
        <v>16614.716000000008</v>
      </c>
      <c r="M16" s="227">
        <v>7.5078658270154988E-2</v>
      </c>
      <c r="N16" s="97"/>
      <c r="O16" s="100"/>
      <c r="P16" s="68"/>
      <c r="Q16" s="78"/>
      <c r="R16" s="55"/>
      <c r="S16" s="55"/>
      <c r="T16" s="55"/>
      <c r="U16" s="55"/>
    </row>
    <row r="17" spans="1:20" x14ac:dyDescent="0.2">
      <c r="A17" s="257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6"/>
      <c r="M17" s="76" t="s">
        <v>104</v>
      </c>
      <c r="N17" s="101"/>
      <c r="O17" s="99"/>
      <c r="P17" s="99"/>
    </row>
    <row r="18" spans="1:20" x14ac:dyDescent="0.2">
      <c r="A18" s="234"/>
      <c r="B18" s="497" t="s">
        <v>252</v>
      </c>
      <c r="C18" s="498"/>
      <c r="D18" s="498"/>
      <c r="E18" s="498"/>
      <c r="F18" s="498"/>
      <c r="G18" s="498"/>
      <c r="H18" s="22"/>
      <c r="I18" s="22"/>
      <c r="J18" s="22"/>
      <c r="K18" s="22"/>
      <c r="L18" s="22"/>
      <c r="M18" s="22"/>
      <c r="N18" s="102"/>
      <c r="O18" s="98"/>
      <c r="P18" s="104"/>
      <c r="Q18" s="78"/>
      <c r="R18" s="23"/>
      <c r="S18" s="23"/>
      <c r="T18" s="23"/>
    </row>
    <row r="19" spans="1:20" x14ac:dyDescent="0.2">
      <c r="A19" s="235"/>
      <c r="B19" s="500" t="s">
        <v>5</v>
      </c>
      <c r="C19" s="501"/>
      <c r="D19" s="501"/>
      <c r="E19" s="501"/>
      <c r="F19" s="501"/>
      <c r="G19" s="501"/>
      <c r="H19" s="85" t="str">
        <f>A24</f>
        <v>VO z vvn</v>
      </c>
      <c r="I19" s="93">
        <f>(B24+D24+F24)/'6.1, 6.2'!B25</f>
        <v>7.675867739393942E-2</v>
      </c>
      <c r="J19" s="94" t="str">
        <f>A9</f>
        <v>JE</v>
      </c>
      <c r="K19" s="83">
        <f t="shared" ref="K19:K26" si="0">H9+J9+L9</f>
        <v>0</v>
      </c>
      <c r="L19" s="94" t="str">
        <f>A9</f>
        <v>JE</v>
      </c>
      <c r="M19" s="92">
        <f>K19/'6.1, 6.2'!B5</f>
        <v>0</v>
      </c>
      <c r="N19" s="102"/>
      <c r="O19" s="98"/>
      <c r="P19" s="104"/>
      <c r="Q19" s="78"/>
      <c r="R19" s="23"/>
      <c r="S19" s="23"/>
      <c r="T19" s="23"/>
    </row>
    <row r="20" spans="1:20" x14ac:dyDescent="0.2">
      <c r="A20" s="236"/>
      <c r="B20" s="503" t="s">
        <v>68</v>
      </c>
      <c r="C20" s="496"/>
      <c r="D20" s="496" t="s">
        <v>69</v>
      </c>
      <c r="E20" s="496"/>
      <c r="F20" s="496" t="s">
        <v>70</v>
      </c>
      <c r="G20" s="496"/>
      <c r="H20" s="85" t="str">
        <f>A25</f>
        <v>VO z vn</v>
      </c>
      <c r="I20" s="93">
        <f>(B25+D25+F25)/'6.1, 6.2'!C25</f>
        <v>4.2707776911577552E-2</v>
      </c>
      <c r="J20" s="94" t="str">
        <f t="shared" ref="J20:J26" si="1">A10</f>
        <v>PE</v>
      </c>
      <c r="K20" s="83">
        <f t="shared" si="0"/>
        <v>52679.027000000002</v>
      </c>
      <c r="L20" s="94" t="str">
        <f t="shared" ref="L20:L26" si="2">A10</f>
        <v>PE</v>
      </c>
      <c r="M20" s="92">
        <f>K20/'6.1, 6.2'!C5</f>
        <v>7.41776342662058E-3</v>
      </c>
      <c r="N20" s="102"/>
      <c r="O20" s="98"/>
      <c r="P20" s="104"/>
      <c r="Q20" s="78"/>
      <c r="R20" s="82"/>
      <c r="S20" s="82"/>
      <c r="T20" s="82"/>
    </row>
    <row r="21" spans="1:20" x14ac:dyDescent="0.2">
      <c r="A21" s="237"/>
      <c r="B21" s="231" t="s">
        <v>228</v>
      </c>
      <c r="C21" s="232" t="s">
        <v>227</v>
      </c>
      <c r="D21" s="232" t="s">
        <v>228</v>
      </c>
      <c r="E21" s="232" t="s">
        <v>227</v>
      </c>
      <c r="F21" s="232" t="s">
        <v>228</v>
      </c>
      <c r="G21" s="232" t="s">
        <v>227</v>
      </c>
      <c r="H21" s="85" t="str">
        <f>A26</f>
        <v>MOP</v>
      </c>
      <c r="I21" s="93">
        <f>(B26+D26+F26)/'6.1, 6.2'!D25</f>
        <v>5.6111120481122989E-2</v>
      </c>
      <c r="J21" s="94" t="str">
        <f t="shared" si="1"/>
        <v>PPE</v>
      </c>
      <c r="K21" s="83">
        <f t="shared" si="0"/>
        <v>0</v>
      </c>
      <c r="L21" s="94" t="str">
        <f t="shared" si="2"/>
        <v>PPE</v>
      </c>
      <c r="M21" s="92">
        <f>K21/'6.1, 6.2'!D5</f>
        <v>0</v>
      </c>
      <c r="N21" s="102"/>
      <c r="O21" s="98"/>
      <c r="P21" s="104"/>
      <c r="Q21" s="78"/>
      <c r="R21" s="23"/>
      <c r="S21" s="23"/>
      <c r="T21" s="23"/>
    </row>
    <row r="22" spans="1:20" x14ac:dyDescent="0.2">
      <c r="A22" s="505" t="s">
        <v>54</v>
      </c>
      <c r="B22" s="507">
        <f>SUM(B23,D23,F23)</f>
        <v>658387.53635837079</v>
      </c>
      <c r="C22" s="507"/>
      <c r="D22" s="507"/>
      <c r="E22" s="507"/>
      <c r="F22" s="507"/>
      <c r="G22" s="507"/>
      <c r="H22" s="85" t="str">
        <f>A27</f>
        <v>MOO</v>
      </c>
      <c r="I22" s="93">
        <f>(B27+D27+F27)/'6.1, 6.2'!E25</f>
        <v>6.0328980278833953E-2</v>
      </c>
      <c r="J22" s="94" t="str">
        <f t="shared" si="1"/>
        <v>PSE</v>
      </c>
      <c r="K22" s="83">
        <f t="shared" si="0"/>
        <v>24157.607999999997</v>
      </c>
      <c r="L22" s="94" t="str">
        <f t="shared" si="2"/>
        <v>PSE</v>
      </c>
      <c r="M22" s="92">
        <f>K22/'6.1, 6.2'!E5</f>
        <v>2.9018690371114715E-2</v>
      </c>
      <c r="N22" s="102"/>
      <c r="O22" s="98"/>
      <c r="P22" s="104"/>
      <c r="Q22" s="78"/>
      <c r="R22" s="23"/>
      <c r="S22" s="23"/>
      <c r="T22" s="23"/>
    </row>
    <row r="23" spans="1:20" x14ac:dyDescent="0.2">
      <c r="A23" s="506"/>
      <c r="B23" s="411">
        <f>SUM(B24:B27)</f>
        <v>208705.20267512478</v>
      </c>
      <c r="C23" s="415">
        <v>5.2661654609868998E-2</v>
      </c>
      <c r="D23" s="413">
        <f>SUM(D24:D27)</f>
        <v>222812.12139689113</v>
      </c>
      <c r="E23" s="415">
        <v>5.5583728172571782E-2</v>
      </c>
      <c r="F23" s="413">
        <f>SUM(F24:F27)</f>
        <v>226870.21228635486</v>
      </c>
      <c r="G23" s="415">
        <v>5.4168115856728066E-2</v>
      </c>
      <c r="H23" s="75"/>
      <c r="I23" s="75"/>
      <c r="J23" s="94" t="str">
        <f t="shared" si="1"/>
        <v>VE</v>
      </c>
      <c r="K23" s="83">
        <f t="shared" si="0"/>
        <v>8277.4670000000006</v>
      </c>
      <c r="L23" s="94" t="str">
        <f t="shared" si="2"/>
        <v>VE</v>
      </c>
      <c r="M23" s="92">
        <f>K23/'6.1, 6.2'!F5</f>
        <v>1.4996722575734218E-2</v>
      </c>
      <c r="N23" s="102"/>
      <c r="O23" s="98"/>
      <c r="P23" s="104"/>
      <c r="Q23" s="78"/>
      <c r="R23" s="81"/>
      <c r="S23" s="82"/>
      <c r="T23" s="82"/>
    </row>
    <row r="24" spans="1:20" x14ac:dyDescent="0.2">
      <c r="A24" s="178" t="s">
        <v>8</v>
      </c>
      <c r="B24" s="188">
        <v>44048.010717519297</v>
      </c>
      <c r="C24" s="225">
        <v>7.2137855561593425E-2</v>
      </c>
      <c r="D24" s="189">
        <v>48895.849080464199</v>
      </c>
      <c r="E24" s="225">
        <v>8.3310733018729613E-2</v>
      </c>
      <c r="F24" s="189">
        <v>49737.149731954501</v>
      </c>
      <c r="G24" s="225">
        <v>7.5210308377810231E-2</v>
      </c>
      <c r="H24" s="75"/>
      <c r="I24" s="75"/>
      <c r="J24" s="94" t="str">
        <f t="shared" si="1"/>
        <v>PVE</v>
      </c>
      <c r="K24" s="83">
        <f t="shared" si="0"/>
        <v>0</v>
      </c>
      <c r="L24" s="94" t="str">
        <f t="shared" si="2"/>
        <v>PVE</v>
      </c>
      <c r="M24" s="92">
        <f>K24/'6.1, 6.2'!G5</f>
        <v>0</v>
      </c>
      <c r="N24" s="102"/>
      <c r="O24" s="103"/>
      <c r="P24" s="99"/>
      <c r="T24" s="76"/>
    </row>
    <row r="25" spans="1:20" x14ac:dyDescent="0.2">
      <c r="A25" s="178" t="s">
        <v>9</v>
      </c>
      <c r="B25" s="188">
        <v>73642.487473456</v>
      </c>
      <c r="C25" s="225">
        <v>4.0609168608850651E-2</v>
      </c>
      <c r="D25" s="191">
        <v>81963.383466653802</v>
      </c>
      <c r="E25" s="225">
        <v>4.4009826957890928E-2</v>
      </c>
      <c r="F25" s="191">
        <v>83870.952070730709</v>
      </c>
      <c r="G25" s="225">
        <v>4.3422654558154701E-2</v>
      </c>
      <c r="H25" s="75"/>
      <c r="I25" s="75"/>
      <c r="J25" s="94" t="str">
        <f t="shared" si="1"/>
        <v>VTE</v>
      </c>
      <c r="K25" s="83">
        <f t="shared" si="0"/>
        <v>13.721</v>
      </c>
      <c r="L25" s="94" t="str">
        <f t="shared" si="2"/>
        <v>VTE</v>
      </c>
      <c r="M25" s="92">
        <f>K25/'6.1, 6.2'!H5</f>
        <v>1.3178934604975818E-4</v>
      </c>
      <c r="N25" s="102"/>
      <c r="O25" s="103"/>
      <c r="P25" s="99"/>
    </row>
    <row r="26" spans="1:20" x14ac:dyDescent="0.2">
      <c r="A26" s="178" t="s">
        <v>146</v>
      </c>
      <c r="B26" s="188">
        <v>30054.284709346583</v>
      </c>
      <c r="C26" s="225">
        <v>5.6360237361927266E-2</v>
      </c>
      <c r="D26" s="191">
        <v>31839.743828360428</v>
      </c>
      <c r="E26" s="227">
        <v>5.7272053474072306E-2</v>
      </c>
      <c r="F26" s="191">
        <v>30478.846583043822</v>
      </c>
      <c r="G26" s="227">
        <v>5.4714046674481272E-2</v>
      </c>
      <c r="H26" s="75"/>
      <c r="I26" s="75"/>
      <c r="J26" s="94" t="str">
        <f t="shared" si="1"/>
        <v>FVE</v>
      </c>
      <c r="K26" s="83">
        <f t="shared" si="0"/>
        <v>61701.372000000054</v>
      </c>
      <c r="L26" s="94" t="str">
        <f t="shared" si="2"/>
        <v>FVE</v>
      </c>
      <c r="M26" s="92">
        <f>K26/'6.1, 6.2'!I5</f>
        <v>7.8884663976773073E-2</v>
      </c>
      <c r="N26" s="102"/>
      <c r="O26" s="103"/>
      <c r="P26" s="99"/>
    </row>
    <row r="27" spans="1:20" x14ac:dyDescent="0.2">
      <c r="A27" s="178" t="s">
        <v>144</v>
      </c>
      <c r="B27" s="188">
        <v>60960.419774802896</v>
      </c>
      <c r="C27" s="225">
        <v>6.0607251266917461E-2</v>
      </c>
      <c r="D27" s="189">
        <v>60113.145021412711</v>
      </c>
      <c r="E27" s="227">
        <v>5.9912483589305322E-2</v>
      </c>
      <c r="F27" s="189">
        <v>62783.263900625796</v>
      </c>
      <c r="G27" s="227">
        <v>6.0461876933265803E-2</v>
      </c>
      <c r="H27" s="75"/>
      <c r="I27" s="75"/>
      <c r="J27" s="75"/>
      <c r="K27" s="75"/>
      <c r="L27" s="75"/>
      <c r="M27" s="75"/>
      <c r="N27" s="102"/>
      <c r="O27" s="103"/>
      <c r="P27" s="99"/>
    </row>
    <row r="28" spans="1:20" x14ac:dyDescent="0.2">
      <c r="A28" s="63"/>
      <c r="B28" s="63"/>
      <c r="C28" s="78"/>
      <c r="D28" s="55"/>
      <c r="E28" s="55"/>
      <c r="F28" s="55"/>
      <c r="G28" s="76" t="s">
        <v>103</v>
      </c>
      <c r="H28" s="75"/>
      <c r="I28" s="75"/>
      <c r="J28" s="75"/>
      <c r="K28" s="75"/>
      <c r="L28" s="75"/>
      <c r="M28" s="75"/>
      <c r="N28" s="99"/>
      <c r="O28" s="99"/>
      <c r="P28" s="99"/>
    </row>
    <row r="29" spans="1:20" x14ac:dyDescent="0.2">
      <c r="H29" s="75"/>
      <c r="I29" s="75"/>
      <c r="J29" s="75"/>
      <c r="K29" s="75"/>
      <c r="L29" s="75"/>
      <c r="M29" s="75"/>
      <c r="N29" s="99"/>
      <c r="O29" s="99"/>
      <c r="P29" s="99"/>
    </row>
    <row r="30" spans="1:20" x14ac:dyDescent="0.2">
      <c r="J30" s="94"/>
      <c r="K30" s="94" t="str">
        <f>H5</f>
        <v>Červenec</v>
      </c>
      <c r="L30" s="94" t="str">
        <f>J5</f>
        <v>Srpen</v>
      </c>
      <c r="M30" s="94" t="str">
        <f>L5</f>
        <v>Září</v>
      </c>
      <c r="N30" s="99"/>
      <c r="O30" s="99"/>
      <c r="P30" s="99"/>
    </row>
    <row r="31" spans="1:20" x14ac:dyDescent="0.2">
      <c r="H31" s="94" t="str">
        <f t="shared" ref="H31:H38" si="3">A9</f>
        <v>JE</v>
      </c>
      <c r="I31" s="95">
        <f t="shared" ref="I31:I38" si="4">G9</f>
        <v>0</v>
      </c>
      <c r="J31" s="94" t="str">
        <f t="shared" ref="J31:J38" si="5">A9</f>
        <v>JE</v>
      </c>
      <c r="K31" s="77">
        <f t="shared" ref="K31:K38" si="6">H9</f>
        <v>0</v>
      </c>
      <c r="L31" s="77">
        <f t="shared" ref="L31:L38" si="7">J9</f>
        <v>0</v>
      </c>
      <c r="M31" s="77">
        <f t="shared" ref="M31:M38" si="8">L9</f>
        <v>0</v>
      </c>
      <c r="N31" s="99"/>
      <c r="O31" s="99"/>
      <c r="P31" s="99"/>
    </row>
    <row r="32" spans="1:20" ht="12.75" customHeight="1" x14ac:dyDescent="0.2">
      <c r="H32" s="94" t="str">
        <f t="shared" si="3"/>
        <v>PE</v>
      </c>
      <c r="I32" s="95">
        <f t="shared" si="4"/>
        <v>1.358443583726265E-2</v>
      </c>
      <c r="J32" s="94" t="str">
        <f t="shared" si="5"/>
        <v>PE</v>
      </c>
      <c r="K32" s="77">
        <f t="shared" si="6"/>
        <v>16309.404999999999</v>
      </c>
      <c r="L32" s="77">
        <f t="shared" si="7"/>
        <v>16782.007000000001</v>
      </c>
      <c r="M32" s="77">
        <f t="shared" si="8"/>
        <v>19587.615000000002</v>
      </c>
      <c r="N32" s="99"/>
      <c r="O32" s="99"/>
      <c r="P32" s="99"/>
    </row>
    <row r="33" spans="8:16" x14ac:dyDescent="0.2">
      <c r="H33" s="94" t="str">
        <f t="shared" si="3"/>
        <v>PPE</v>
      </c>
      <c r="I33" s="95">
        <f t="shared" si="4"/>
        <v>0</v>
      </c>
      <c r="J33" s="94" t="str">
        <f t="shared" si="5"/>
        <v>PPE</v>
      </c>
      <c r="K33" s="77">
        <f t="shared" si="6"/>
        <v>0</v>
      </c>
      <c r="L33" s="77">
        <f t="shared" si="7"/>
        <v>0</v>
      </c>
      <c r="M33" s="77">
        <f t="shared" si="8"/>
        <v>0</v>
      </c>
      <c r="N33" s="99"/>
      <c r="O33" s="99"/>
      <c r="P33" s="99"/>
    </row>
    <row r="34" spans="8:16" ht="13.5" customHeight="1" x14ac:dyDescent="0.2">
      <c r="H34" s="94" t="str">
        <f t="shared" si="3"/>
        <v>PSE</v>
      </c>
      <c r="I34" s="95">
        <f t="shared" si="4"/>
        <v>3.8800694374559769E-2</v>
      </c>
      <c r="J34" s="94" t="str">
        <f t="shared" si="5"/>
        <v>PSE</v>
      </c>
      <c r="K34" s="77">
        <f t="shared" si="6"/>
        <v>7596.5080000000007</v>
      </c>
      <c r="L34" s="77">
        <f t="shared" si="7"/>
        <v>8003.4169999999986</v>
      </c>
      <c r="M34" s="77">
        <f t="shared" si="8"/>
        <v>8557.6829999999973</v>
      </c>
      <c r="N34" s="99"/>
      <c r="O34" s="99"/>
      <c r="P34" s="99"/>
    </row>
    <row r="35" spans="8:16" ht="12.75" customHeight="1" x14ac:dyDescent="0.2">
      <c r="H35" s="94" t="str">
        <f t="shared" si="3"/>
        <v>VE</v>
      </c>
      <c r="I35" s="95">
        <f t="shared" si="4"/>
        <v>6.9742466779261856E-3</v>
      </c>
      <c r="J35" s="94" t="str">
        <f t="shared" si="5"/>
        <v>VE</v>
      </c>
      <c r="K35" s="77">
        <f t="shared" si="6"/>
        <v>3163.5989999999997</v>
      </c>
      <c r="L35" s="77">
        <f t="shared" si="7"/>
        <v>2565.9850000000001</v>
      </c>
      <c r="M35" s="77">
        <f t="shared" si="8"/>
        <v>2547.8830000000003</v>
      </c>
      <c r="N35" s="99"/>
      <c r="O35" s="99"/>
      <c r="P35" s="99"/>
    </row>
    <row r="36" spans="8:16" ht="12.75" customHeight="1" x14ac:dyDescent="0.2">
      <c r="H36" s="94" t="str">
        <f t="shared" si="3"/>
        <v>PVE</v>
      </c>
      <c r="I36" s="95">
        <f t="shared" si="4"/>
        <v>0</v>
      </c>
      <c r="J36" s="94" t="str">
        <f t="shared" si="5"/>
        <v>PVE</v>
      </c>
      <c r="K36" s="77">
        <f t="shared" si="6"/>
        <v>0</v>
      </c>
      <c r="L36" s="77">
        <f t="shared" si="7"/>
        <v>0</v>
      </c>
      <c r="M36" s="77">
        <f t="shared" si="8"/>
        <v>0</v>
      </c>
      <c r="N36" s="99"/>
      <c r="O36" s="99"/>
      <c r="P36" s="99"/>
    </row>
    <row r="37" spans="8:16" ht="12.75" customHeight="1" x14ac:dyDescent="0.2">
      <c r="H37" s="94" t="str">
        <f t="shared" si="3"/>
        <v>VTE</v>
      </c>
      <c r="I37" s="95">
        <f t="shared" si="4"/>
        <v>6.6290646478169436E-4</v>
      </c>
      <c r="J37" s="94" t="str">
        <f t="shared" si="5"/>
        <v>VTE</v>
      </c>
      <c r="K37" s="77">
        <f t="shared" si="6"/>
        <v>2.274</v>
      </c>
      <c r="L37" s="77">
        <f t="shared" si="7"/>
        <v>4.92</v>
      </c>
      <c r="M37" s="77">
        <f t="shared" si="8"/>
        <v>6.5270000000000001</v>
      </c>
      <c r="N37" s="99"/>
      <c r="O37" s="99"/>
      <c r="P37" s="99"/>
    </row>
    <row r="38" spans="8:16" ht="12.75" customHeight="1" x14ac:dyDescent="0.2">
      <c r="H38" s="94" t="str">
        <f t="shared" si="3"/>
        <v>FVE</v>
      </c>
      <c r="I38" s="95">
        <f t="shared" si="4"/>
        <v>7.6470205216769754E-2</v>
      </c>
      <c r="J38" s="94" t="str">
        <f t="shared" si="5"/>
        <v>FVE</v>
      </c>
      <c r="K38" s="77">
        <f t="shared" si="6"/>
        <v>23689.582000000017</v>
      </c>
      <c r="L38" s="77">
        <f t="shared" si="7"/>
        <v>21397.07400000003</v>
      </c>
      <c r="M38" s="77">
        <f t="shared" si="8"/>
        <v>16614.716000000008</v>
      </c>
      <c r="N38" s="99"/>
      <c r="O38" s="99"/>
      <c r="P38" s="99"/>
    </row>
    <row r="39" spans="8:16" x14ac:dyDescent="0.2">
      <c r="N39" s="99"/>
      <c r="O39" s="99"/>
      <c r="P39" s="99"/>
    </row>
    <row r="40" spans="8:16" x14ac:dyDescent="0.2">
      <c r="N40" s="99"/>
      <c r="O40" s="99"/>
      <c r="P40" s="99"/>
    </row>
    <row r="41" spans="8:16" x14ac:dyDescent="0.2">
      <c r="N41" s="99"/>
      <c r="O41" s="99"/>
      <c r="P41" s="99"/>
    </row>
    <row r="42" spans="8:16" x14ac:dyDescent="0.2">
      <c r="N42" s="99"/>
      <c r="O42" s="99"/>
      <c r="P42" s="99"/>
    </row>
    <row r="43" spans="8:16" x14ac:dyDescent="0.2">
      <c r="N43" s="99"/>
      <c r="O43" s="99"/>
      <c r="P43" s="99"/>
    </row>
    <row r="44" spans="8:16" x14ac:dyDescent="0.2">
      <c r="N44" s="99"/>
      <c r="O44" s="99"/>
      <c r="P44" s="99"/>
    </row>
    <row r="45" spans="8:16" x14ac:dyDescent="0.2">
      <c r="N45" s="99"/>
      <c r="O45" s="99"/>
      <c r="P45" s="99"/>
    </row>
  </sheetData>
  <mergeCells count="20"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 x14ac:dyDescent="0.2"/>
  <cols>
    <col min="1" max="1" width="16" style="11" customWidth="1"/>
    <col min="2" max="10" width="9.85546875" style="11" customWidth="1"/>
    <col min="11" max="13" width="9.85546875" style="22" customWidth="1"/>
    <col min="14" max="14" width="9.85546875" style="11" customWidth="1"/>
    <col min="15" max="15" width="10.7109375" style="11" customWidth="1"/>
    <col min="16" max="16384" width="9.140625" style="11"/>
  </cols>
  <sheetData>
    <row r="1" spans="1:14" ht="18.75" x14ac:dyDescent="0.3">
      <c r="A1" s="238" t="s">
        <v>352</v>
      </c>
      <c r="M1" s="58"/>
      <c r="N1" s="129" t="str">
        <f>Titulní!A35</f>
        <v>III. čtvrtletí 2020</v>
      </c>
    </row>
    <row r="2" spans="1:14" ht="6" customHeight="1" x14ac:dyDescent="0.2"/>
    <row r="3" spans="1:14" ht="12.75" customHeight="1" x14ac:dyDescent="0.2">
      <c r="A3" s="460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58"/>
      <c r="N3" s="454" t="s">
        <v>54</v>
      </c>
    </row>
    <row r="4" spans="1:14" x14ac:dyDescent="0.2">
      <c r="A4" s="461"/>
      <c r="B4" s="134" t="s">
        <v>62</v>
      </c>
      <c r="C4" s="135" t="s">
        <v>63</v>
      </c>
      <c r="D4" s="136" t="s">
        <v>64</v>
      </c>
      <c r="E4" s="134" t="s">
        <v>65</v>
      </c>
      <c r="F4" s="135" t="s">
        <v>66</v>
      </c>
      <c r="G4" s="136" t="s">
        <v>67</v>
      </c>
      <c r="H4" s="134" t="s">
        <v>68</v>
      </c>
      <c r="I4" s="135" t="s">
        <v>69</v>
      </c>
      <c r="J4" s="136" t="s">
        <v>70</v>
      </c>
      <c r="K4" s="134" t="s">
        <v>71</v>
      </c>
      <c r="L4" s="135" t="s">
        <v>72</v>
      </c>
      <c r="M4" s="136" t="s">
        <v>73</v>
      </c>
      <c r="N4" s="455"/>
    </row>
    <row r="5" spans="1:14" ht="12.75" customHeight="1" x14ac:dyDescent="0.2">
      <c r="A5" s="444" t="s">
        <v>42</v>
      </c>
      <c r="B5" s="446">
        <f>SUM(B6:D6)</f>
        <v>-2034.9032910000001</v>
      </c>
      <c r="C5" s="447"/>
      <c r="D5" s="448"/>
      <c r="E5" s="446">
        <f>SUM(E6:G6)</f>
        <v>-2137.6727580000002</v>
      </c>
      <c r="F5" s="447"/>
      <c r="G5" s="448"/>
      <c r="H5" s="446">
        <f>SUM(H6:J6)</f>
        <v>-2808.0449939999999</v>
      </c>
      <c r="I5" s="447"/>
      <c r="J5" s="448"/>
      <c r="K5" s="449">
        <f>SUM(K6:M6)</f>
        <v>0</v>
      </c>
      <c r="L5" s="450"/>
      <c r="M5" s="451"/>
      <c r="N5" s="452">
        <f>SUM(B6:M6)</f>
        <v>-6980.621043000001</v>
      </c>
    </row>
    <row r="6" spans="1:14" x14ac:dyDescent="0.2">
      <c r="A6" s="459"/>
      <c r="B6" s="262">
        <f>B7+B18</f>
        <v>-866.825558</v>
      </c>
      <c r="C6" s="263">
        <f t="shared" ref="C6:M6" si="0">C7+C18</f>
        <v>-672.92486199999985</v>
      </c>
      <c r="D6" s="264">
        <f t="shared" si="0"/>
        <v>-495.15287100000023</v>
      </c>
      <c r="E6" s="262">
        <f t="shared" si="0"/>
        <v>-394.5650740000001</v>
      </c>
      <c r="F6" s="263">
        <f t="shared" si="0"/>
        <v>-791.11175100000003</v>
      </c>
      <c r="G6" s="264">
        <f t="shared" si="0"/>
        <v>-951.99593300000004</v>
      </c>
      <c r="H6" s="262">
        <f t="shared" si="0"/>
        <v>-562.82914599999981</v>
      </c>
      <c r="I6" s="263">
        <f t="shared" si="0"/>
        <v>-1195.6530640000001</v>
      </c>
      <c r="J6" s="264">
        <f t="shared" si="0"/>
        <v>-1049.5627840000002</v>
      </c>
      <c r="K6" s="286">
        <f t="shared" si="0"/>
        <v>0</v>
      </c>
      <c r="L6" s="287">
        <f t="shared" si="0"/>
        <v>0</v>
      </c>
      <c r="M6" s="288">
        <f t="shared" si="0"/>
        <v>0</v>
      </c>
      <c r="N6" s="453"/>
    </row>
    <row r="7" spans="1:14" x14ac:dyDescent="0.2">
      <c r="A7" s="330" t="s">
        <v>86</v>
      </c>
      <c r="B7" s="275">
        <f>B8+B13</f>
        <v>-2559.393388</v>
      </c>
      <c r="C7" s="177">
        <f t="shared" ref="C7:M7" si="1">C8+C13</f>
        <v>-1993.6329579999999</v>
      </c>
      <c r="D7" s="276">
        <f t="shared" si="1"/>
        <v>-1714.0378710000002</v>
      </c>
      <c r="E7" s="275">
        <f t="shared" si="1"/>
        <v>-1500.590559</v>
      </c>
      <c r="F7" s="177">
        <f t="shared" si="1"/>
        <v>-1794.898218</v>
      </c>
      <c r="G7" s="276">
        <f t="shared" si="1"/>
        <v>-1666.494639</v>
      </c>
      <c r="H7" s="275">
        <f t="shared" si="1"/>
        <v>-1648.889653</v>
      </c>
      <c r="I7" s="177">
        <f t="shared" si="1"/>
        <v>-1935.3913060000002</v>
      </c>
      <c r="J7" s="276">
        <f t="shared" si="1"/>
        <v>-1822.0127930000001</v>
      </c>
      <c r="K7" s="339">
        <f t="shared" si="1"/>
        <v>0</v>
      </c>
      <c r="L7" s="340">
        <f t="shared" si="1"/>
        <v>0</v>
      </c>
      <c r="M7" s="341">
        <f t="shared" si="1"/>
        <v>0</v>
      </c>
      <c r="N7" s="331">
        <f>SUM(B7:M7)</f>
        <v>-16635.341385</v>
      </c>
    </row>
    <row r="8" spans="1:14" x14ac:dyDescent="0.2">
      <c r="A8" s="332" t="s">
        <v>74</v>
      </c>
      <c r="B8" s="297">
        <f>SUM(B9:B12)</f>
        <v>-2514.4569999999999</v>
      </c>
      <c r="C8" s="269">
        <f t="shared" ref="C8:M8" si="2">SUM(C9:C12)</f>
        <v>-1952.095</v>
      </c>
      <c r="D8" s="299">
        <f t="shared" si="2"/>
        <v>-1680.8980000000001</v>
      </c>
      <c r="E8" s="297">
        <f t="shared" si="2"/>
        <v>-1475.7829999999999</v>
      </c>
      <c r="F8" s="269">
        <f t="shared" si="2"/>
        <v>-1774.018</v>
      </c>
      <c r="G8" s="299">
        <f t="shared" si="2"/>
        <v>-1620.145</v>
      </c>
      <c r="H8" s="297">
        <f t="shared" si="2"/>
        <v>-1621.6889999999999</v>
      </c>
      <c r="I8" s="269">
        <f t="shared" si="2"/>
        <v>-1901.6160000000002</v>
      </c>
      <c r="J8" s="299">
        <f t="shared" si="2"/>
        <v>-1797.0680000000002</v>
      </c>
      <c r="K8" s="342">
        <f t="shared" si="2"/>
        <v>0</v>
      </c>
      <c r="L8" s="343">
        <f t="shared" si="2"/>
        <v>0</v>
      </c>
      <c r="M8" s="344">
        <f t="shared" si="2"/>
        <v>0</v>
      </c>
      <c r="N8" s="275">
        <f>SUM(B8:M8)</f>
        <v>-16337.769</v>
      </c>
    </row>
    <row r="9" spans="1:14" x14ac:dyDescent="0.2">
      <c r="A9" s="156" t="s">
        <v>75</v>
      </c>
      <c r="B9" s="160">
        <v>-14.605</v>
      </c>
      <c r="C9" s="161">
        <v>-41.822000000000003</v>
      </c>
      <c r="D9" s="162">
        <v>-81.284999999999997</v>
      </c>
      <c r="E9" s="160">
        <v>-105.65</v>
      </c>
      <c r="F9" s="161">
        <v>-189.327</v>
      </c>
      <c r="G9" s="162">
        <v>-237.947</v>
      </c>
      <c r="H9" s="160">
        <v>-70.36</v>
      </c>
      <c r="I9" s="161">
        <v>-179.27500000000001</v>
      </c>
      <c r="J9" s="162">
        <v>-90.046999999999997</v>
      </c>
      <c r="K9" s="307">
        <v>0</v>
      </c>
      <c r="L9" s="308">
        <v>0</v>
      </c>
      <c r="M9" s="309">
        <v>0</v>
      </c>
      <c r="N9" s="297">
        <f t="shared" ref="N9:N14" si="3">SUM(B9:M9)</f>
        <v>-1010.318</v>
      </c>
    </row>
    <row r="10" spans="1:14" x14ac:dyDescent="0.2">
      <c r="A10" s="156" t="s">
        <v>76</v>
      </c>
      <c r="B10" s="157">
        <v>-122.608</v>
      </c>
      <c r="C10" s="158">
        <v>-176.27600000000001</v>
      </c>
      <c r="D10" s="159">
        <v>-176.499</v>
      </c>
      <c r="E10" s="157">
        <v>-140.654</v>
      </c>
      <c r="F10" s="158">
        <v>-156.53399999999999</v>
      </c>
      <c r="G10" s="159">
        <v>-295.31299999999999</v>
      </c>
      <c r="H10" s="157">
        <v>-179.06399999999999</v>
      </c>
      <c r="I10" s="158">
        <v>-330.11200000000002</v>
      </c>
      <c r="J10" s="159">
        <v>-433.846</v>
      </c>
      <c r="K10" s="303">
        <v>0</v>
      </c>
      <c r="L10" s="304">
        <v>0</v>
      </c>
      <c r="M10" s="305">
        <v>0</v>
      </c>
      <c r="N10" s="297">
        <f t="shared" si="3"/>
        <v>-2010.9060000000002</v>
      </c>
    </row>
    <row r="11" spans="1:14" x14ac:dyDescent="0.2">
      <c r="A11" s="156" t="s">
        <v>77</v>
      </c>
      <c r="B11" s="157">
        <v>-1112.55</v>
      </c>
      <c r="C11" s="158">
        <v>-782.73</v>
      </c>
      <c r="D11" s="159">
        <v>-666.13</v>
      </c>
      <c r="E11" s="157">
        <v>-546.55399999999997</v>
      </c>
      <c r="F11" s="158">
        <v>-681.07600000000002</v>
      </c>
      <c r="G11" s="159">
        <v>-443.04399999999998</v>
      </c>
      <c r="H11" s="157">
        <v>-571.92899999999997</v>
      </c>
      <c r="I11" s="158">
        <v>-690.96</v>
      </c>
      <c r="J11" s="159">
        <v>-672.21900000000005</v>
      </c>
      <c r="K11" s="303">
        <v>0</v>
      </c>
      <c r="L11" s="304">
        <v>0</v>
      </c>
      <c r="M11" s="305">
        <v>0</v>
      </c>
      <c r="N11" s="297">
        <f t="shared" si="3"/>
        <v>-6167.192</v>
      </c>
    </row>
    <row r="12" spans="1:14" x14ac:dyDescent="0.2">
      <c r="A12" s="156" t="s">
        <v>78</v>
      </c>
      <c r="B12" s="160">
        <v>-1264.694</v>
      </c>
      <c r="C12" s="161">
        <v>-951.26700000000005</v>
      </c>
      <c r="D12" s="162">
        <v>-756.98400000000004</v>
      </c>
      <c r="E12" s="160">
        <v>-682.92499999999995</v>
      </c>
      <c r="F12" s="161">
        <v>-747.08100000000002</v>
      </c>
      <c r="G12" s="162">
        <v>-643.84100000000001</v>
      </c>
      <c r="H12" s="160">
        <v>-800.33600000000001</v>
      </c>
      <c r="I12" s="161">
        <v>-701.26900000000001</v>
      </c>
      <c r="J12" s="162">
        <v>-600.95600000000002</v>
      </c>
      <c r="K12" s="307">
        <v>0</v>
      </c>
      <c r="L12" s="308">
        <v>0</v>
      </c>
      <c r="M12" s="309">
        <v>0</v>
      </c>
      <c r="N12" s="297">
        <f t="shared" si="3"/>
        <v>-7149.353000000001</v>
      </c>
    </row>
    <row r="13" spans="1:14" x14ac:dyDescent="0.2">
      <c r="A13" s="333" t="s">
        <v>79</v>
      </c>
      <c r="B13" s="297">
        <f>SUM(B14:B17)</f>
        <v>-44.936388000000001</v>
      </c>
      <c r="C13" s="269">
        <f t="shared" ref="C13:M13" si="4">SUM(C14:C17)</f>
        <v>-41.537957999999996</v>
      </c>
      <c r="D13" s="299">
        <f t="shared" si="4"/>
        <v>-33.139870999999999</v>
      </c>
      <c r="E13" s="297">
        <f t="shared" si="4"/>
        <v>-24.807559000000001</v>
      </c>
      <c r="F13" s="269">
        <f t="shared" si="4"/>
        <v>-20.880217999999999</v>
      </c>
      <c r="G13" s="299">
        <f t="shared" si="4"/>
        <v>-46.349639000000003</v>
      </c>
      <c r="H13" s="297">
        <f t="shared" si="4"/>
        <v>-27.200652999999999</v>
      </c>
      <c r="I13" s="269">
        <f t="shared" si="4"/>
        <v>-33.775305999999993</v>
      </c>
      <c r="J13" s="299">
        <f t="shared" si="4"/>
        <v>-24.944792999999997</v>
      </c>
      <c r="K13" s="342">
        <f t="shared" si="4"/>
        <v>0</v>
      </c>
      <c r="L13" s="343">
        <f t="shared" si="4"/>
        <v>0</v>
      </c>
      <c r="M13" s="344">
        <f t="shared" si="4"/>
        <v>0</v>
      </c>
      <c r="N13" s="275">
        <f>SUM(B13:M13)</f>
        <v>-297.57238499999994</v>
      </c>
    </row>
    <row r="14" spans="1:14" x14ac:dyDescent="0.2">
      <c r="A14" s="156" t="s">
        <v>75</v>
      </c>
      <c r="B14" s="218">
        <v>-44.784379000000001</v>
      </c>
      <c r="C14" s="219">
        <v>-41.410955999999999</v>
      </c>
      <c r="D14" s="220">
        <v>-33.058019000000002</v>
      </c>
      <c r="E14" s="409">
        <v>-24.766235000000002</v>
      </c>
      <c r="F14" s="219">
        <v>-20.845420999999998</v>
      </c>
      <c r="G14" s="220">
        <v>-46.316319</v>
      </c>
      <c r="H14" s="409">
        <v>-27.161358</v>
      </c>
      <c r="I14" s="219">
        <v>-33.733540999999995</v>
      </c>
      <c r="J14" s="220">
        <v>-24.881241999999997</v>
      </c>
      <c r="K14" s="321">
        <v>0</v>
      </c>
      <c r="L14" s="322">
        <v>0</v>
      </c>
      <c r="M14" s="309">
        <v>0</v>
      </c>
      <c r="N14" s="297">
        <f t="shared" si="3"/>
        <v>-296.95746999999994</v>
      </c>
    </row>
    <row r="15" spans="1:14" x14ac:dyDescent="0.2">
      <c r="A15" s="156" t="s">
        <v>76</v>
      </c>
      <c r="B15" s="221">
        <v>0</v>
      </c>
      <c r="C15" s="222">
        <v>0</v>
      </c>
      <c r="D15" s="223">
        <v>0</v>
      </c>
      <c r="E15" s="410">
        <v>0</v>
      </c>
      <c r="F15" s="222">
        <v>0</v>
      </c>
      <c r="G15" s="223">
        <v>0</v>
      </c>
      <c r="H15" s="410">
        <v>0</v>
      </c>
      <c r="I15" s="222">
        <v>0</v>
      </c>
      <c r="J15" s="223">
        <v>0</v>
      </c>
      <c r="K15" s="324">
        <v>0</v>
      </c>
      <c r="L15" s="325">
        <v>0</v>
      </c>
      <c r="M15" s="305">
        <v>0</v>
      </c>
      <c r="N15" s="297">
        <f t="shared" ref="N15:N28" si="5">SUM(B15:M15)</f>
        <v>0</v>
      </c>
    </row>
    <row r="16" spans="1:14" x14ac:dyDescent="0.2">
      <c r="A16" s="156" t="s">
        <v>77</v>
      </c>
      <c r="B16" s="221">
        <v>0</v>
      </c>
      <c r="C16" s="222">
        <v>0</v>
      </c>
      <c r="D16" s="223">
        <v>0</v>
      </c>
      <c r="E16" s="410">
        <v>0</v>
      </c>
      <c r="F16" s="222">
        <v>0</v>
      </c>
      <c r="G16" s="223">
        <v>0</v>
      </c>
      <c r="H16" s="410">
        <v>0</v>
      </c>
      <c r="I16" s="222">
        <v>0</v>
      </c>
      <c r="J16" s="223">
        <v>0</v>
      </c>
      <c r="K16" s="324">
        <v>0</v>
      </c>
      <c r="L16" s="325">
        <v>0</v>
      </c>
      <c r="M16" s="305">
        <v>0</v>
      </c>
      <c r="N16" s="297">
        <f t="shared" si="5"/>
        <v>0</v>
      </c>
    </row>
    <row r="17" spans="1:14" x14ac:dyDescent="0.2">
      <c r="A17" s="156" t="s">
        <v>78</v>
      </c>
      <c r="B17" s="218">
        <v>-0.15200900000000001</v>
      </c>
      <c r="C17" s="219">
        <v>-0.127002</v>
      </c>
      <c r="D17" s="220">
        <v>-8.1852000000000008E-2</v>
      </c>
      <c r="E17" s="409">
        <v>-4.1324000000000007E-2</v>
      </c>
      <c r="F17" s="219">
        <v>-3.4797000000000002E-2</v>
      </c>
      <c r="G17" s="220">
        <v>-3.3320000000000002E-2</v>
      </c>
      <c r="H17" s="409">
        <v>-3.9295000000000004E-2</v>
      </c>
      <c r="I17" s="219">
        <v>-4.1765000000000004E-2</v>
      </c>
      <c r="J17" s="220">
        <v>-6.3550999999999996E-2</v>
      </c>
      <c r="K17" s="321">
        <v>0</v>
      </c>
      <c r="L17" s="322">
        <v>0</v>
      </c>
      <c r="M17" s="309">
        <v>0</v>
      </c>
      <c r="N17" s="297">
        <f t="shared" si="5"/>
        <v>-0.61491500000000021</v>
      </c>
    </row>
    <row r="18" spans="1:14" x14ac:dyDescent="0.2">
      <c r="A18" s="330" t="s">
        <v>87</v>
      </c>
      <c r="B18" s="275">
        <f>B19+B24</f>
        <v>1692.56783</v>
      </c>
      <c r="C18" s="177">
        <f t="shared" ref="C18:M18" si="6">C19+C24</f>
        <v>1320.7080960000001</v>
      </c>
      <c r="D18" s="276">
        <f t="shared" si="6"/>
        <v>1218.885</v>
      </c>
      <c r="E18" s="275">
        <f t="shared" si="6"/>
        <v>1106.0254849999999</v>
      </c>
      <c r="F18" s="177">
        <f t="shared" si="6"/>
        <v>1003.786467</v>
      </c>
      <c r="G18" s="276">
        <f t="shared" si="6"/>
        <v>714.49870599999997</v>
      </c>
      <c r="H18" s="275">
        <f t="shared" si="6"/>
        <v>1086.0605070000001</v>
      </c>
      <c r="I18" s="177">
        <f t="shared" si="6"/>
        <v>739.73824200000001</v>
      </c>
      <c r="J18" s="276">
        <f t="shared" si="6"/>
        <v>772.45000899999991</v>
      </c>
      <c r="K18" s="339">
        <f t="shared" si="6"/>
        <v>0</v>
      </c>
      <c r="L18" s="340">
        <f t="shared" si="6"/>
        <v>0</v>
      </c>
      <c r="M18" s="341">
        <f t="shared" si="6"/>
        <v>0</v>
      </c>
      <c r="N18" s="275">
        <f>SUM(B18:M18)</f>
        <v>9654.7203420000005</v>
      </c>
    </row>
    <row r="19" spans="1:14" x14ac:dyDescent="0.2">
      <c r="A19" s="333" t="s">
        <v>80</v>
      </c>
      <c r="B19" s="297">
        <f>SUM(B20:B23)</f>
        <v>1692.4839999999999</v>
      </c>
      <c r="C19" s="269">
        <f t="shared" ref="C19:M19" si="7">SUM(C20:C23)</f>
        <v>1313.009</v>
      </c>
      <c r="D19" s="299">
        <f t="shared" si="7"/>
        <v>1218.885</v>
      </c>
      <c r="E19" s="297">
        <f t="shared" si="7"/>
        <v>1105.847</v>
      </c>
      <c r="F19" s="269">
        <f t="shared" si="7"/>
        <v>1002.193</v>
      </c>
      <c r="G19" s="299">
        <f t="shared" si="7"/>
        <v>713.46899999999994</v>
      </c>
      <c r="H19" s="297">
        <f t="shared" si="7"/>
        <v>1085.8590000000002</v>
      </c>
      <c r="I19" s="269">
        <f t="shared" si="7"/>
        <v>739.66</v>
      </c>
      <c r="J19" s="299">
        <f t="shared" si="7"/>
        <v>772.27099999999996</v>
      </c>
      <c r="K19" s="342">
        <f t="shared" si="7"/>
        <v>0</v>
      </c>
      <c r="L19" s="343">
        <f t="shared" si="7"/>
        <v>0</v>
      </c>
      <c r="M19" s="344">
        <f t="shared" si="7"/>
        <v>0</v>
      </c>
      <c r="N19" s="275">
        <f>SUM(B19:M19)</f>
        <v>9643.6770000000015</v>
      </c>
    </row>
    <row r="20" spans="1:14" x14ac:dyDescent="0.2">
      <c r="A20" s="156" t="s">
        <v>82</v>
      </c>
      <c r="B20" s="160">
        <v>550.06899999999996</v>
      </c>
      <c r="C20" s="161">
        <v>303.35199999999998</v>
      </c>
      <c r="D20" s="162">
        <v>313.45999999999998</v>
      </c>
      <c r="E20" s="160">
        <v>266.84199999999998</v>
      </c>
      <c r="F20" s="161">
        <v>201.922</v>
      </c>
      <c r="G20" s="162">
        <v>158.84299999999999</v>
      </c>
      <c r="H20" s="160">
        <v>254.81200000000001</v>
      </c>
      <c r="I20" s="161">
        <v>224.12799999999999</v>
      </c>
      <c r="J20" s="162">
        <v>211.34100000000001</v>
      </c>
      <c r="K20" s="307">
        <v>0</v>
      </c>
      <c r="L20" s="308">
        <v>0</v>
      </c>
      <c r="M20" s="309">
        <v>0</v>
      </c>
      <c r="N20" s="297">
        <f t="shared" si="5"/>
        <v>2484.7690000000002</v>
      </c>
    </row>
    <row r="21" spans="1:14" x14ac:dyDescent="0.2">
      <c r="A21" s="156" t="s">
        <v>83</v>
      </c>
      <c r="B21" s="157">
        <v>1141.748</v>
      </c>
      <c r="C21" s="158">
        <v>994.91800000000001</v>
      </c>
      <c r="D21" s="159">
        <v>876.37800000000004</v>
      </c>
      <c r="E21" s="157">
        <v>806.29100000000005</v>
      </c>
      <c r="F21" s="158">
        <v>731.30399999999997</v>
      </c>
      <c r="G21" s="159">
        <v>407.31700000000001</v>
      </c>
      <c r="H21" s="157">
        <v>747.52200000000005</v>
      </c>
      <c r="I21" s="158">
        <v>433.642</v>
      </c>
      <c r="J21" s="159">
        <v>477.767</v>
      </c>
      <c r="K21" s="303">
        <v>0</v>
      </c>
      <c r="L21" s="304">
        <v>0</v>
      </c>
      <c r="M21" s="305">
        <v>0</v>
      </c>
      <c r="N21" s="297">
        <f t="shared" si="5"/>
        <v>6616.8869999999997</v>
      </c>
    </row>
    <row r="22" spans="1:14" x14ac:dyDescent="0.2">
      <c r="A22" s="156" t="s">
        <v>84</v>
      </c>
      <c r="B22" s="157">
        <v>0.48199999999999998</v>
      </c>
      <c r="C22" s="158">
        <v>10.82</v>
      </c>
      <c r="D22" s="159">
        <v>23.498000000000001</v>
      </c>
      <c r="E22" s="157">
        <v>30.809000000000001</v>
      </c>
      <c r="F22" s="158">
        <v>46.151000000000003</v>
      </c>
      <c r="G22" s="159">
        <v>70.650000000000006</v>
      </c>
      <c r="H22" s="157">
        <v>72.545000000000002</v>
      </c>
      <c r="I22" s="158">
        <v>42.274000000000001</v>
      </c>
      <c r="J22" s="159">
        <v>26.908000000000001</v>
      </c>
      <c r="K22" s="303">
        <v>0</v>
      </c>
      <c r="L22" s="304">
        <v>0</v>
      </c>
      <c r="M22" s="305">
        <v>0</v>
      </c>
      <c r="N22" s="297">
        <f t="shared" si="5"/>
        <v>324.137</v>
      </c>
    </row>
    <row r="23" spans="1:14" x14ac:dyDescent="0.2">
      <c r="A23" s="156" t="s">
        <v>85</v>
      </c>
      <c r="B23" s="160">
        <v>0.185</v>
      </c>
      <c r="C23" s="161">
        <v>3.919</v>
      </c>
      <c r="D23" s="162">
        <v>5.5490000000000004</v>
      </c>
      <c r="E23" s="160">
        <v>1.905</v>
      </c>
      <c r="F23" s="161">
        <v>22.815999999999999</v>
      </c>
      <c r="G23" s="162">
        <v>76.659000000000006</v>
      </c>
      <c r="H23" s="160">
        <v>10.98</v>
      </c>
      <c r="I23" s="161">
        <v>39.616</v>
      </c>
      <c r="J23" s="162">
        <v>56.255000000000003</v>
      </c>
      <c r="K23" s="307">
        <v>0</v>
      </c>
      <c r="L23" s="308">
        <v>0</v>
      </c>
      <c r="M23" s="309">
        <v>0</v>
      </c>
      <c r="N23" s="297">
        <f t="shared" si="5"/>
        <v>217.88400000000001</v>
      </c>
    </row>
    <row r="24" spans="1:14" x14ac:dyDescent="0.2">
      <c r="A24" s="333" t="s">
        <v>81</v>
      </c>
      <c r="B24" s="297">
        <f>SUM(B25:B28)</f>
        <v>8.3830000000000002E-2</v>
      </c>
      <c r="C24" s="269">
        <f t="shared" ref="C24:M24" si="8">SUM(C25:C28)</f>
        <v>7.6990959999999999</v>
      </c>
      <c r="D24" s="299">
        <f t="shared" si="8"/>
        <v>0</v>
      </c>
      <c r="E24" s="297">
        <f t="shared" si="8"/>
        <v>0.178485</v>
      </c>
      <c r="F24" s="269">
        <f t="shared" si="8"/>
        <v>1.593467</v>
      </c>
      <c r="G24" s="299">
        <f t="shared" si="8"/>
        <v>1.029706</v>
      </c>
      <c r="H24" s="297">
        <f t="shared" si="8"/>
        <v>0.20150699999999999</v>
      </c>
      <c r="I24" s="269">
        <f t="shared" si="8"/>
        <v>7.8242000000000006E-2</v>
      </c>
      <c r="J24" s="299">
        <f t="shared" si="8"/>
        <v>0.179009</v>
      </c>
      <c r="K24" s="342">
        <f t="shared" si="8"/>
        <v>0</v>
      </c>
      <c r="L24" s="343">
        <f t="shared" si="8"/>
        <v>0</v>
      </c>
      <c r="M24" s="344">
        <f t="shared" si="8"/>
        <v>0</v>
      </c>
      <c r="N24" s="275">
        <f>SUM(B24:M24)</f>
        <v>11.043341999999999</v>
      </c>
    </row>
    <row r="25" spans="1:14" x14ac:dyDescent="0.2">
      <c r="A25" s="156" t="s">
        <v>82</v>
      </c>
      <c r="B25" s="160">
        <v>1.1510000000000001E-3</v>
      </c>
      <c r="C25" s="161">
        <v>7.5890219999999999</v>
      </c>
      <c r="D25" s="162">
        <v>0</v>
      </c>
      <c r="E25" s="160">
        <v>2.9999999999999997E-4</v>
      </c>
      <c r="F25" s="161">
        <v>1.4028499999999999</v>
      </c>
      <c r="G25" s="162">
        <v>1.0562E-2</v>
      </c>
      <c r="H25" s="160">
        <v>2.7500000000000002E-4</v>
      </c>
      <c r="I25" s="161">
        <v>0</v>
      </c>
      <c r="J25" s="162">
        <v>7.4999999999999993E-5</v>
      </c>
      <c r="K25" s="307">
        <v>0</v>
      </c>
      <c r="L25" s="308">
        <v>0</v>
      </c>
      <c r="M25" s="309">
        <v>0</v>
      </c>
      <c r="N25" s="297">
        <f t="shared" si="5"/>
        <v>9.0042350000000013</v>
      </c>
    </row>
    <row r="26" spans="1:14" x14ac:dyDescent="0.2">
      <c r="A26" s="156" t="s">
        <v>83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303">
        <v>0</v>
      </c>
      <c r="L26" s="304">
        <v>0</v>
      </c>
      <c r="M26" s="305">
        <v>0</v>
      </c>
      <c r="N26" s="297">
        <f t="shared" si="5"/>
        <v>0</v>
      </c>
    </row>
    <row r="27" spans="1:14" x14ac:dyDescent="0.2">
      <c r="A27" s="156" t="s">
        <v>84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303">
        <v>0</v>
      </c>
      <c r="L27" s="304">
        <v>0</v>
      </c>
      <c r="M27" s="305">
        <v>0</v>
      </c>
      <c r="N27" s="297">
        <f t="shared" si="5"/>
        <v>0</v>
      </c>
    </row>
    <row r="28" spans="1:14" x14ac:dyDescent="0.2">
      <c r="A28" s="156" t="s">
        <v>85</v>
      </c>
      <c r="B28" s="160">
        <v>8.2679000000000002E-2</v>
      </c>
      <c r="C28" s="161">
        <v>0.11007399999999999</v>
      </c>
      <c r="D28" s="162">
        <v>0</v>
      </c>
      <c r="E28" s="160">
        <v>0.17818500000000001</v>
      </c>
      <c r="F28" s="161">
        <v>0.19061699999999998</v>
      </c>
      <c r="G28" s="162">
        <v>1.019144</v>
      </c>
      <c r="H28" s="160">
        <v>0.20123199999999999</v>
      </c>
      <c r="I28" s="161">
        <v>7.8242000000000006E-2</v>
      </c>
      <c r="J28" s="162">
        <v>0.17893400000000001</v>
      </c>
      <c r="K28" s="307">
        <v>0</v>
      </c>
      <c r="L28" s="308">
        <v>0</v>
      </c>
      <c r="M28" s="309">
        <v>0</v>
      </c>
      <c r="N28" s="297">
        <f t="shared" si="5"/>
        <v>2.039107</v>
      </c>
    </row>
    <row r="29" spans="1:14" x14ac:dyDescent="0.2">
      <c r="A29" s="22"/>
      <c r="N29" s="14" t="s">
        <v>110</v>
      </c>
    </row>
    <row r="30" spans="1:14" ht="12.75" x14ac:dyDescent="0.2">
      <c r="I30" s="59"/>
      <c r="K30" s="122">
        <v>-425.45814100000001</v>
      </c>
    </row>
    <row r="31" spans="1:14" ht="10.5" customHeight="1" x14ac:dyDescent="0.2"/>
    <row r="32" spans="1:14" ht="10.5" customHeight="1" x14ac:dyDescent="0.2"/>
    <row r="33" spans="7:14" ht="10.5" customHeight="1" x14ac:dyDescent="0.2"/>
    <row r="34" spans="7:14" ht="10.5" customHeight="1" x14ac:dyDescent="0.2"/>
    <row r="35" spans="7:14" x14ac:dyDescent="0.2">
      <c r="J35" s="510">
        <v>690.28134999999997</v>
      </c>
      <c r="K35" s="510"/>
    </row>
    <row r="36" spans="7:14" ht="10.5" customHeight="1" x14ac:dyDescent="0.2"/>
    <row r="37" spans="7:14" ht="10.5" customHeight="1" x14ac:dyDescent="0.2"/>
    <row r="38" spans="7:14" ht="10.5" customHeight="1" x14ac:dyDescent="0.2"/>
    <row r="39" spans="7:14" ht="12.75" customHeight="1" x14ac:dyDescent="0.2">
      <c r="H39" s="510">
        <v>1658.931</v>
      </c>
      <c r="I39" s="510"/>
      <c r="J39" s="510"/>
    </row>
    <row r="40" spans="7:14" x14ac:dyDescent="0.2">
      <c r="J40" s="24" t="s">
        <v>176</v>
      </c>
      <c r="K40" s="513">
        <v>-2808.0449940000008</v>
      </c>
      <c r="L40" s="513"/>
    </row>
    <row r="41" spans="7:14" ht="10.5" customHeight="1" x14ac:dyDescent="0.2"/>
    <row r="42" spans="7:14" ht="10.5" customHeight="1" x14ac:dyDescent="0.2"/>
    <row r="43" spans="7:14" x14ac:dyDescent="0.2">
      <c r="G43" s="512">
        <v>-943.02200000000005</v>
      </c>
      <c r="H43" s="512"/>
      <c r="K43" s="121">
        <v>141.727</v>
      </c>
    </row>
    <row r="44" spans="7:14" x14ac:dyDescent="0.2">
      <c r="L44" s="122">
        <v>107.309408</v>
      </c>
    </row>
    <row r="45" spans="7:14" x14ac:dyDescent="0.2">
      <c r="M45" s="512">
        <v>-2102.7056110000003</v>
      </c>
      <c r="N45" s="512"/>
    </row>
    <row r="46" spans="7:14" ht="10.5" customHeight="1" x14ac:dyDescent="0.2"/>
    <row r="47" spans="7:14" ht="10.5" customHeight="1" x14ac:dyDescent="0.2">
      <c r="J47" s="511">
        <v>-1935.1080000000002</v>
      </c>
      <c r="K47" s="511"/>
      <c r="L47" s="511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 x14ac:dyDescent="0.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18.75" x14ac:dyDescent="0.3">
      <c r="A1" s="50" t="s">
        <v>416</v>
      </c>
      <c r="I1" s="58"/>
      <c r="J1" s="58"/>
      <c r="M1" s="58"/>
      <c r="N1" s="129" t="str">
        <f>Titulní!A35</f>
        <v>III. čtvrtletí 2020</v>
      </c>
    </row>
    <row r="2" spans="1:14" s="22" customFormat="1" ht="15.75" x14ac:dyDescent="0.25">
      <c r="A2" s="175" t="s">
        <v>412</v>
      </c>
      <c r="I2" s="58"/>
      <c r="J2" s="58"/>
      <c r="M2" s="58"/>
      <c r="N2" s="129"/>
    </row>
    <row r="3" spans="1:14" ht="6" customHeight="1" x14ac:dyDescent="0.2"/>
    <row r="4" spans="1:14" ht="12.6" customHeight="1" x14ac:dyDescent="0.2">
      <c r="A4" s="517"/>
      <c r="B4" s="517"/>
      <c r="C4" s="201" t="s">
        <v>62</v>
      </c>
      <c r="D4" s="201" t="s">
        <v>63</v>
      </c>
      <c r="E4" s="201" t="s">
        <v>64</v>
      </c>
      <c r="F4" s="201" t="s">
        <v>65</v>
      </c>
      <c r="G4" s="201" t="s">
        <v>66</v>
      </c>
      <c r="H4" s="201" t="s">
        <v>67</v>
      </c>
      <c r="I4" s="201" t="s">
        <v>68</v>
      </c>
      <c r="J4" s="201" t="s">
        <v>69</v>
      </c>
      <c r="K4" s="201" t="s">
        <v>70</v>
      </c>
      <c r="L4" s="201" t="s">
        <v>71</v>
      </c>
      <c r="M4" s="201" t="s">
        <v>72</v>
      </c>
      <c r="N4" s="201" t="s">
        <v>73</v>
      </c>
    </row>
    <row r="5" spans="1:14" ht="12.6" customHeight="1" x14ac:dyDescent="0.2">
      <c r="A5" s="514" t="s">
        <v>55</v>
      </c>
      <c r="B5" s="514"/>
      <c r="C5" s="167">
        <v>11649.2674123661</v>
      </c>
      <c r="D5" s="167">
        <v>11095.4041846416</v>
      </c>
      <c r="E5" s="167">
        <v>10689.3335530732</v>
      </c>
      <c r="F5" s="167">
        <v>9303.0566928331591</v>
      </c>
      <c r="G5" s="167">
        <v>8829.7435261037899</v>
      </c>
      <c r="H5" s="167">
        <v>8874.6506359521809</v>
      </c>
      <c r="I5" s="167">
        <v>9029.4801425484493</v>
      </c>
      <c r="J5" s="167">
        <v>8951.3132307999003</v>
      </c>
      <c r="K5" s="167">
        <v>9497.36505248092</v>
      </c>
      <c r="L5" s="316">
        <v>0</v>
      </c>
      <c r="M5" s="316">
        <v>0</v>
      </c>
      <c r="N5" s="316">
        <v>0</v>
      </c>
    </row>
    <row r="6" spans="1:14" ht="12.6" customHeight="1" x14ac:dyDescent="0.2">
      <c r="A6" s="515" t="s">
        <v>49</v>
      </c>
      <c r="B6" s="516"/>
      <c r="C6" s="239">
        <v>43852</v>
      </c>
      <c r="D6" s="239">
        <v>43867</v>
      </c>
      <c r="E6" s="239">
        <v>43893</v>
      </c>
      <c r="F6" s="239">
        <v>43922</v>
      </c>
      <c r="G6" s="239">
        <v>43957</v>
      </c>
      <c r="H6" s="239">
        <v>43992</v>
      </c>
      <c r="I6" s="239">
        <v>44014</v>
      </c>
      <c r="J6" s="239">
        <v>44062</v>
      </c>
      <c r="K6" s="239">
        <v>44104</v>
      </c>
      <c r="L6" s="334">
        <v>44105</v>
      </c>
      <c r="M6" s="334">
        <v>44136</v>
      </c>
      <c r="N6" s="335">
        <v>44166</v>
      </c>
    </row>
    <row r="7" spans="1:14" ht="12.6" customHeight="1" x14ac:dyDescent="0.2">
      <c r="A7" s="514" t="s">
        <v>56</v>
      </c>
      <c r="B7" s="514"/>
      <c r="C7" s="240" t="s">
        <v>424</v>
      </c>
      <c r="D7" s="240" t="s">
        <v>425</v>
      </c>
      <c r="E7" s="240" t="s">
        <v>426</v>
      </c>
      <c r="F7" s="240" t="s">
        <v>427</v>
      </c>
      <c r="G7" s="240" t="s">
        <v>428</v>
      </c>
      <c r="H7" s="240" t="s">
        <v>426</v>
      </c>
      <c r="I7" s="240" t="s">
        <v>426</v>
      </c>
      <c r="J7" s="240" t="s">
        <v>426</v>
      </c>
      <c r="K7" s="240" t="s">
        <v>424</v>
      </c>
      <c r="L7" s="336" t="s">
        <v>429</v>
      </c>
      <c r="M7" s="336" t="s">
        <v>429</v>
      </c>
      <c r="N7" s="336" t="s">
        <v>429</v>
      </c>
    </row>
    <row r="8" spans="1:14" ht="12.6" customHeight="1" x14ac:dyDescent="0.2">
      <c r="A8" s="514" t="s">
        <v>59</v>
      </c>
      <c r="B8" s="514"/>
      <c r="C8" s="241">
        <v>6201.0868278081898</v>
      </c>
      <c r="D8" s="167">
        <v>6653.8351095747203</v>
      </c>
      <c r="E8" s="167">
        <v>6059.4464662411401</v>
      </c>
      <c r="F8" s="241">
        <v>5106.02394457837</v>
      </c>
      <c r="G8" s="167">
        <v>4861.1465346693603</v>
      </c>
      <c r="H8" s="167">
        <v>4802.1862401806202</v>
      </c>
      <c r="I8" s="241">
        <v>4653.6517760276201</v>
      </c>
      <c r="J8" s="167">
        <v>4758.9277223921799</v>
      </c>
      <c r="K8" s="167">
        <v>5423.7960708999899</v>
      </c>
      <c r="L8" s="337">
        <v>0</v>
      </c>
      <c r="M8" s="316">
        <v>0</v>
      </c>
      <c r="N8" s="316">
        <v>0</v>
      </c>
    </row>
    <row r="9" spans="1:14" ht="12.6" customHeight="1" x14ac:dyDescent="0.2">
      <c r="A9" s="515" t="s">
        <v>49</v>
      </c>
      <c r="B9" s="516"/>
      <c r="C9" s="239">
        <v>43831</v>
      </c>
      <c r="D9" s="239">
        <v>43863</v>
      </c>
      <c r="E9" s="239">
        <v>43919</v>
      </c>
      <c r="F9" s="239">
        <v>43934</v>
      </c>
      <c r="G9" s="239">
        <v>43961</v>
      </c>
      <c r="H9" s="239">
        <v>44010</v>
      </c>
      <c r="I9" s="239">
        <v>44017</v>
      </c>
      <c r="J9" s="239">
        <v>44045</v>
      </c>
      <c r="K9" s="239">
        <v>44080</v>
      </c>
      <c r="L9" s="334">
        <v>44105</v>
      </c>
      <c r="M9" s="334">
        <v>44136</v>
      </c>
      <c r="N9" s="335">
        <v>44166</v>
      </c>
    </row>
    <row r="10" spans="1:14" x14ac:dyDescent="0.2">
      <c r="A10" s="514" t="s">
        <v>56</v>
      </c>
      <c r="B10" s="514"/>
      <c r="C10" s="242" t="s">
        <v>430</v>
      </c>
      <c r="D10" s="242" t="s">
        <v>431</v>
      </c>
      <c r="E10" s="242" t="s">
        <v>431</v>
      </c>
      <c r="F10" s="242" t="s">
        <v>432</v>
      </c>
      <c r="G10" s="242" t="s">
        <v>433</v>
      </c>
      <c r="H10" s="242" t="s">
        <v>433</v>
      </c>
      <c r="I10" s="242" t="s">
        <v>433</v>
      </c>
      <c r="J10" s="242" t="s">
        <v>433</v>
      </c>
      <c r="K10" s="242" t="s">
        <v>433</v>
      </c>
      <c r="L10" s="338" t="s">
        <v>429</v>
      </c>
      <c r="M10" s="338" t="s">
        <v>429</v>
      </c>
      <c r="N10" s="338" t="s">
        <v>429</v>
      </c>
    </row>
    <row r="11" spans="1:14" ht="12.6" customHeight="1" x14ac:dyDescent="0.2">
      <c r="N11" s="14" t="s">
        <v>102</v>
      </c>
    </row>
    <row r="12" spans="1:14" ht="12.6" customHeight="1" x14ac:dyDescent="0.2"/>
    <row r="13" spans="1:14" ht="12.6" customHeight="1" x14ac:dyDescent="0.2"/>
    <row r="14" spans="1:14" ht="12.6" customHeight="1" x14ac:dyDescent="0.2"/>
    <row r="15" spans="1:14" ht="12.6" customHeight="1" x14ac:dyDescent="0.2"/>
    <row r="16" spans="1:14" ht="12.6" customHeight="1" x14ac:dyDescent="0.2"/>
    <row r="17" ht="12.6" customHeight="1" x14ac:dyDescent="0.2"/>
    <row r="18" ht="12.6" customHeight="1" x14ac:dyDescent="0.2"/>
    <row r="19" ht="12.6" customHeight="1" x14ac:dyDescent="0.2"/>
    <row r="20" ht="12.6" customHeight="1" x14ac:dyDescent="0.2"/>
    <row r="21" ht="12.6" customHeight="1" x14ac:dyDescent="0.2"/>
    <row r="22" ht="12.6" customHeight="1" x14ac:dyDescent="0.2"/>
    <row r="23" ht="12.6" customHeight="1" x14ac:dyDescent="0.2"/>
    <row r="24" ht="12.6" customHeight="1" x14ac:dyDescent="0.2"/>
    <row r="25" ht="12.6" customHeight="1" x14ac:dyDescent="0.2"/>
    <row r="26" ht="12.6" customHeight="1" x14ac:dyDescent="0.2"/>
    <row r="27" ht="12.6" customHeight="1" x14ac:dyDescent="0.2"/>
    <row r="28" ht="12.6" customHeight="1" x14ac:dyDescent="0.2"/>
    <row r="29" ht="12.6" customHeight="1" x14ac:dyDescent="0.2"/>
    <row r="30" ht="12.6" customHeight="1" x14ac:dyDescent="0.2"/>
    <row r="31" ht="12.6" customHeight="1" x14ac:dyDescent="0.2"/>
    <row r="32" ht="12.6" customHeight="1" x14ac:dyDescent="0.2"/>
    <row r="33" spans="8:15" ht="12.6" customHeight="1" x14ac:dyDescent="0.2"/>
    <row r="34" spans="8:15" x14ac:dyDescent="0.2">
      <c r="H34" s="14"/>
    </row>
    <row r="36" spans="8:15" x14ac:dyDescent="0.2">
      <c r="O36" s="27"/>
    </row>
    <row r="37" spans="8:15" x14ac:dyDescent="0.2">
      <c r="O37" s="28"/>
    </row>
    <row r="38" spans="8:15" x14ac:dyDescent="0.2">
      <c r="O38" s="29"/>
    </row>
    <row r="39" spans="8:15" x14ac:dyDescent="0.2">
      <c r="O39" s="29"/>
    </row>
    <row r="40" spans="8:15" x14ac:dyDescent="0.2">
      <c r="O40" s="28"/>
    </row>
    <row r="41" spans="8:15" x14ac:dyDescent="0.2">
      <c r="O41" s="29"/>
    </row>
    <row r="42" spans="8:15" x14ac:dyDescent="0.2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 x14ac:dyDescent="0.2"/>
  <cols>
    <col min="1" max="1" width="8.85546875" style="11" customWidth="1"/>
    <col min="2" max="2" width="3" style="11" bestFit="1" customWidth="1"/>
    <col min="3" max="3" width="11" style="11" customWidth="1"/>
    <col min="4" max="5" width="12.140625" style="11" customWidth="1"/>
    <col min="6" max="6" width="1.28515625" style="11" customWidth="1"/>
    <col min="7" max="7" width="8.85546875" style="11" bestFit="1" customWidth="1"/>
    <col min="8" max="8" width="3" style="11" customWidth="1"/>
    <col min="9" max="9" width="11" style="11" customWidth="1"/>
    <col min="10" max="11" width="12.140625" style="11" customWidth="1"/>
    <col min="12" max="12" width="1.28515625" style="11" customWidth="1"/>
    <col min="13" max="13" width="8.85546875" style="11" customWidth="1"/>
    <col min="14" max="14" width="3" style="11" bestFit="1" customWidth="1"/>
    <col min="15" max="15" width="11" style="11" customWidth="1"/>
    <col min="16" max="17" width="12.140625" style="11" customWidth="1"/>
    <col min="18" max="16384" width="9.140625" style="11"/>
  </cols>
  <sheetData>
    <row r="1" spans="1:17" s="58" customFormat="1" ht="15.75" x14ac:dyDescent="0.25">
      <c r="A1" s="175" t="s">
        <v>413</v>
      </c>
      <c r="Q1" s="129" t="str">
        <f>Titulní!A35</f>
        <v>III. čtvrtletí 2020</v>
      </c>
    </row>
    <row r="2" spans="1:17" ht="6" customHeight="1" x14ac:dyDescent="0.2"/>
    <row r="3" spans="1:17" ht="36" x14ac:dyDescent="0.2">
      <c r="A3" s="476" t="s">
        <v>68</v>
      </c>
      <c r="B3" s="476"/>
      <c r="C3" s="248" t="s">
        <v>243</v>
      </c>
      <c r="D3" s="248" t="s">
        <v>406</v>
      </c>
      <c r="E3" s="248" t="s">
        <v>407</v>
      </c>
      <c r="G3" s="476" t="s">
        <v>69</v>
      </c>
      <c r="H3" s="476"/>
      <c r="I3" s="248" t="s">
        <v>243</v>
      </c>
      <c r="J3" s="248" t="s">
        <v>406</v>
      </c>
      <c r="K3" s="248" t="s">
        <v>407</v>
      </c>
      <c r="M3" s="476" t="s">
        <v>70</v>
      </c>
      <c r="N3" s="476"/>
      <c r="O3" s="248" t="s">
        <v>243</v>
      </c>
      <c r="P3" s="248" t="s">
        <v>406</v>
      </c>
      <c r="Q3" s="248" t="s">
        <v>407</v>
      </c>
    </row>
    <row r="4" spans="1:17" ht="9.75" customHeight="1" x14ac:dyDescent="0.2">
      <c r="A4" s="518"/>
      <c r="B4" s="518"/>
      <c r="C4" s="249" t="s">
        <v>5</v>
      </c>
      <c r="D4" s="249" t="s">
        <v>4</v>
      </c>
      <c r="E4" s="249" t="s">
        <v>4</v>
      </c>
      <c r="G4" s="518"/>
      <c r="H4" s="518"/>
      <c r="I4" s="249" t="s">
        <v>5</v>
      </c>
      <c r="J4" s="249" t="s">
        <v>4</v>
      </c>
      <c r="K4" s="249" t="s">
        <v>4</v>
      </c>
      <c r="M4" s="518"/>
      <c r="N4" s="518"/>
      <c r="O4" s="249" t="s">
        <v>5</v>
      </c>
      <c r="P4" s="249" t="s">
        <v>4</v>
      </c>
      <c r="Q4" s="249" t="s">
        <v>4</v>
      </c>
    </row>
    <row r="5" spans="1:17" ht="12.6" customHeight="1" x14ac:dyDescent="0.2">
      <c r="A5" s="243">
        <v>44013</v>
      </c>
      <c r="B5" s="244">
        <v>44013</v>
      </c>
      <c r="C5" s="245">
        <v>181470.71684326261</v>
      </c>
      <c r="D5" s="245">
        <v>8784.1369338223394</v>
      </c>
      <c r="E5" s="245">
        <v>5932.5315309436201</v>
      </c>
      <c r="G5" s="243">
        <v>44044</v>
      </c>
      <c r="H5" s="244">
        <v>44044</v>
      </c>
      <c r="I5" s="245">
        <v>142345.31493609687</v>
      </c>
      <c r="J5" s="245">
        <v>6824.0957926758001</v>
      </c>
      <c r="K5" s="245">
        <v>4944.6727600890099</v>
      </c>
      <c r="M5" s="243">
        <v>44075</v>
      </c>
      <c r="N5" s="244">
        <v>44075</v>
      </c>
      <c r="O5" s="245">
        <v>186394.75384609113</v>
      </c>
      <c r="P5" s="245">
        <v>8970.8682594249294</v>
      </c>
      <c r="Q5" s="245">
        <v>6163.5396806073004</v>
      </c>
    </row>
    <row r="6" spans="1:17" ht="12.6" customHeight="1" x14ac:dyDescent="0.2">
      <c r="A6" s="436">
        <v>44014</v>
      </c>
      <c r="B6" s="244">
        <v>44014</v>
      </c>
      <c r="C6" s="247">
        <v>181855.40392525517</v>
      </c>
      <c r="D6" s="247">
        <v>9029.4801425484493</v>
      </c>
      <c r="E6" s="246">
        <v>6067.4968853684104</v>
      </c>
      <c r="G6" s="436">
        <v>44045</v>
      </c>
      <c r="H6" s="244">
        <v>44045</v>
      </c>
      <c r="I6" s="247">
        <v>141253.46227415549</v>
      </c>
      <c r="J6" s="247">
        <v>6748.2460243604601</v>
      </c>
      <c r="K6" s="246">
        <v>4758.9277223921799</v>
      </c>
      <c r="M6" s="436">
        <v>44076</v>
      </c>
      <c r="N6" s="244">
        <v>44076</v>
      </c>
      <c r="O6" s="247">
        <v>185373.74463907053</v>
      </c>
      <c r="P6" s="247">
        <v>8706.0987245584201</v>
      </c>
      <c r="Q6" s="246">
        <v>6160.7935399174103</v>
      </c>
    </row>
    <row r="7" spans="1:17" ht="12.6" customHeight="1" x14ac:dyDescent="0.2">
      <c r="A7" s="436">
        <v>44015</v>
      </c>
      <c r="B7" s="244">
        <v>44015</v>
      </c>
      <c r="C7" s="247">
        <v>172874.89007425343</v>
      </c>
      <c r="D7" s="247">
        <v>8490.8562156480893</v>
      </c>
      <c r="E7" s="246">
        <v>5875.5274160723302</v>
      </c>
      <c r="G7" s="436">
        <v>44046</v>
      </c>
      <c r="H7" s="244">
        <v>44046</v>
      </c>
      <c r="I7" s="247">
        <v>164438.26886003045</v>
      </c>
      <c r="J7" s="247">
        <v>8180.5376995531697</v>
      </c>
      <c r="K7" s="246">
        <v>5239.0206306670898</v>
      </c>
      <c r="M7" s="436">
        <v>44077</v>
      </c>
      <c r="N7" s="244">
        <v>44077</v>
      </c>
      <c r="O7" s="247">
        <v>186825.72554074929</v>
      </c>
      <c r="P7" s="247">
        <v>8771.7377143102094</v>
      </c>
      <c r="Q7" s="246">
        <v>6309.8393940185697</v>
      </c>
    </row>
    <row r="8" spans="1:17" ht="12.6" customHeight="1" x14ac:dyDescent="0.2">
      <c r="A8" s="436">
        <v>44016</v>
      </c>
      <c r="B8" s="244">
        <v>44016</v>
      </c>
      <c r="C8" s="247">
        <v>144052.2011694191</v>
      </c>
      <c r="D8" s="247">
        <v>6932.9561054332598</v>
      </c>
      <c r="E8" s="246">
        <v>5051.0949514354097</v>
      </c>
      <c r="G8" s="436">
        <v>44047</v>
      </c>
      <c r="H8" s="244">
        <v>44047</v>
      </c>
      <c r="I8" s="247">
        <v>165702.17883464348</v>
      </c>
      <c r="J8" s="247">
        <v>8079.7496261576998</v>
      </c>
      <c r="K8" s="246">
        <v>5393.39617919804</v>
      </c>
      <c r="M8" s="436">
        <v>44078</v>
      </c>
      <c r="N8" s="244">
        <v>44078</v>
      </c>
      <c r="O8" s="247">
        <v>183567.13762902637</v>
      </c>
      <c r="P8" s="247">
        <v>8739.9369024703992</v>
      </c>
      <c r="Q8" s="246">
        <v>6194.2967767198597</v>
      </c>
    </row>
    <row r="9" spans="1:17" ht="12.6" customHeight="1" x14ac:dyDescent="0.2">
      <c r="A9" s="436">
        <v>44017</v>
      </c>
      <c r="B9" s="244">
        <v>44017</v>
      </c>
      <c r="C9" s="247">
        <v>137947.28541480395</v>
      </c>
      <c r="D9" s="247">
        <v>6618.5344124906696</v>
      </c>
      <c r="E9" s="246">
        <v>4653.6517760276201</v>
      </c>
      <c r="G9" s="436">
        <v>44048</v>
      </c>
      <c r="H9" s="244">
        <v>44048</v>
      </c>
      <c r="I9" s="247">
        <v>164439.27068256444</v>
      </c>
      <c r="J9" s="247">
        <v>7903.4042791515703</v>
      </c>
      <c r="K9" s="246">
        <v>5433.3838061568404</v>
      </c>
      <c r="M9" s="436">
        <v>44079</v>
      </c>
      <c r="N9" s="244">
        <v>44079</v>
      </c>
      <c r="O9" s="247">
        <v>158941.3728678319</v>
      </c>
      <c r="P9" s="247">
        <v>7657.0784149131496</v>
      </c>
      <c r="Q9" s="246">
        <v>5810.2936505077896</v>
      </c>
    </row>
    <row r="10" spans="1:17" ht="12.6" customHeight="1" x14ac:dyDescent="0.2">
      <c r="A10" s="436">
        <v>44018</v>
      </c>
      <c r="B10" s="244">
        <v>44018</v>
      </c>
      <c r="C10" s="247">
        <v>143888.30156236331</v>
      </c>
      <c r="D10" s="247">
        <v>6847.9126166216602</v>
      </c>
      <c r="E10" s="246">
        <v>4848.9292222580198</v>
      </c>
      <c r="G10" s="436">
        <v>44049</v>
      </c>
      <c r="H10" s="244">
        <v>44049</v>
      </c>
      <c r="I10" s="247">
        <v>166370.38789325408</v>
      </c>
      <c r="J10" s="247">
        <v>7985.953424071</v>
      </c>
      <c r="K10" s="246">
        <v>5463.9988727188302</v>
      </c>
      <c r="M10" s="436">
        <v>44080</v>
      </c>
      <c r="N10" s="244">
        <v>44080</v>
      </c>
      <c r="O10" s="247">
        <v>155627.53163487819</v>
      </c>
      <c r="P10" s="247">
        <v>7438.3737722354999</v>
      </c>
      <c r="Q10" s="246">
        <v>5423.7960708999899</v>
      </c>
    </row>
    <row r="11" spans="1:17" ht="12.6" customHeight="1" x14ac:dyDescent="0.2">
      <c r="A11" s="436">
        <v>44019</v>
      </c>
      <c r="B11" s="244">
        <v>44019</v>
      </c>
      <c r="C11" s="247">
        <v>168042.66184035453</v>
      </c>
      <c r="D11" s="247">
        <v>8184.6712372336997</v>
      </c>
      <c r="E11" s="246">
        <v>5402.4952586403397</v>
      </c>
      <c r="G11" s="436">
        <v>44050</v>
      </c>
      <c r="H11" s="244">
        <v>44050</v>
      </c>
      <c r="I11" s="247">
        <v>165887.52364485804</v>
      </c>
      <c r="J11" s="247">
        <v>8088.7012247171697</v>
      </c>
      <c r="K11" s="246">
        <v>5485.2721882506603</v>
      </c>
      <c r="M11" s="436">
        <v>44081</v>
      </c>
      <c r="N11" s="244">
        <v>44081</v>
      </c>
      <c r="O11" s="247">
        <v>187050.32487934025</v>
      </c>
      <c r="P11" s="247">
        <v>8903.2417285299507</v>
      </c>
      <c r="Q11" s="246">
        <v>6080.7688828499004</v>
      </c>
    </row>
    <row r="12" spans="1:17" ht="12.6" customHeight="1" x14ac:dyDescent="0.2">
      <c r="A12" s="436">
        <v>44020</v>
      </c>
      <c r="B12" s="244">
        <v>44020</v>
      </c>
      <c r="C12" s="247">
        <v>172210.24257127242</v>
      </c>
      <c r="D12" s="247">
        <v>8271.4513063948507</v>
      </c>
      <c r="E12" s="246">
        <v>5712.7582816792401</v>
      </c>
      <c r="G12" s="436">
        <v>44051</v>
      </c>
      <c r="H12" s="244">
        <v>44051</v>
      </c>
      <c r="I12" s="247">
        <v>148251.02928437904</v>
      </c>
      <c r="J12" s="247">
        <v>7143.2194378190898</v>
      </c>
      <c r="K12" s="246">
        <v>5225.4294583241399</v>
      </c>
      <c r="M12" s="436">
        <v>44082</v>
      </c>
      <c r="N12" s="244">
        <v>44082</v>
      </c>
      <c r="O12" s="247">
        <v>189827.92792948743</v>
      </c>
      <c r="P12" s="247">
        <v>8897.3770561831607</v>
      </c>
      <c r="Q12" s="246">
        <v>6378.7883329370998</v>
      </c>
    </row>
    <row r="13" spans="1:17" ht="12.6" customHeight="1" x14ac:dyDescent="0.2">
      <c r="A13" s="436">
        <v>44021</v>
      </c>
      <c r="B13" s="244">
        <v>44021</v>
      </c>
      <c r="C13" s="247">
        <v>174440.01529773007</v>
      </c>
      <c r="D13" s="247">
        <v>8339.0055021545704</v>
      </c>
      <c r="E13" s="246">
        <v>5808.0578036280303</v>
      </c>
      <c r="G13" s="436">
        <v>44052</v>
      </c>
      <c r="H13" s="244">
        <v>44052</v>
      </c>
      <c r="I13" s="247">
        <v>147856.99381239447</v>
      </c>
      <c r="J13" s="247">
        <v>7088.2423303976802</v>
      </c>
      <c r="K13" s="246">
        <v>4961.24488777649</v>
      </c>
      <c r="M13" s="436">
        <v>44083</v>
      </c>
      <c r="N13" s="244">
        <v>44083</v>
      </c>
      <c r="O13" s="247">
        <v>190813.90837817767</v>
      </c>
      <c r="P13" s="247">
        <v>8994.2742308679499</v>
      </c>
      <c r="Q13" s="246">
        <v>6390.4280906223703</v>
      </c>
    </row>
    <row r="14" spans="1:17" ht="12.6" customHeight="1" x14ac:dyDescent="0.2">
      <c r="A14" s="436">
        <v>44022</v>
      </c>
      <c r="B14" s="244">
        <v>44022</v>
      </c>
      <c r="C14" s="247">
        <v>172896.25115453752</v>
      </c>
      <c r="D14" s="247">
        <v>8533.2416515978603</v>
      </c>
      <c r="E14" s="246">
        <v>5798.7364024087501</v>
      </c>
      <c r="G14" s="436">
        <v>44053</v>
      </c>
      <c r="H14" s="244">
        <v>44053</v>
      </c>
      <c r="I14" s="247">
        <v>179652.13563843415</v>
      </c>
      <c r="J14" s="247">
        <v>8920.1917988952791</v>
      </c>
      <c r="K14" s="246">
        <v>5675.7281057073396</v>
      </c>
      <c r="M14" s="436">
        <v>44084</v>
      </c>
      <c r="N14" s="244">
        <v>44084</v>
      </c>
      <c r="O14" s="247">
        <v>190727.4025088659</v>
      </c>
      <c r="P14" s="247">
        <v>9007.6977675628696</v>
      </c>
      <c r="Q14" s="246">
        <v>6366.04669971357</v>
      </c>
    </row>
    <row r="15" spans="1:17" ht="12.6" customHeight="1" x14ac:dyDescent="0.2">
      <c r="A15" s="436">
        <v>44023</v>
      </c>
      <c r="B15" s="244">
        <v>44023</v>
      </c>
      <c r="C15" s="247">
        <v>146953.11459842327</v>
      </c>
      <c r="D15" s="247">
        <v>7177.1204654667999</v>
      </c>
      <c r="E15" s="246">
        <v>5214.1630830820804</v>
      </c>
      <c r="G15" s="436">
        <v>44054</v>
      </c>
      <c r="H15" s="244">
        <v>44054</v>
      </c>
      <c r="I15" s="247">
        <v>182936.01204728696</v>
      </c>
      <c r="J15" s="247">
        <v>8899.2240328607095</v>
      </c>
      <c r="K15" s="246">
        <v>6053.8786142754197</v>
      </c>
      <c r="M15" s="436">
        <v>44085</v>
      </c>
      <c r="N15" s="244">
        <v>44085</v>
      </c>
      <c r="O15" s="247">
        <v>186347.55179975746</v>
      </c>
      <c r="P15" s="247">
        <v>8808.4957594565203</v>
      </c>
      <c r="Q15" s="246">
        <v>6350.0258432561805</v>
      </c>
    </row>
    <row r="16" spans="1:17" ht="12.6" customHeight="1" x14ac:dyDescent="0.2">
      <c r="A16" s="436">
        <v>44024</v>
      </c>
      <c r="B16" s="244">
        <v>44024</v>
      </c>
      <c r="C16" s="247">
        <v>141556.45446921908</v>
      </c>
      <c r="D16" s="247">
        <v>6797.9149078665396</v>
      </c>
      <c r="E16" s="246">
        <v>4776.3102378537396</v>
      </c>
      <c r="G16" s="436">
        <v>44055</v>
      </c>
      <c r="H16" s="244">
        <v>44055</v>
      </c>
      <c r="I16" s="247">
        <v>183524.71756533728</v>
      </c>
      <c r="J16" s="247">
        <v>8909.6600786135496</v>
      </c>
      <c r="K16" s="246">
        <v>6023.7895045558698</v>
      </c>
      <c r="M16" s="436">
        <v>44086</v>
      </c>
      <c r="N16" s="244">
        <v>44086</v>
      </c>
      <c r="O16" s="247">
        <v>161848.86684415941</v>
      </c>
      <c r="P16" s="247">
        <v>7788.15445203318</v>
      </c>
      <c r="Q16" s="246">
        <v>5881.38876506836</v>
      </c>
    </row>
    <row r="17" spans="1:17" ht="12.6" customHeight="1" x14ac:dyDescent="0.2">
      <c r="A17" s="436">
        <v>44025</v>
      </c>
      <c r="B17" s="244">
        <v>44025</v>
      </c>
      <c r="C17" s="247">
        <v>171522.92982248089</v>
      </c>
      <c r="D17" s="247">
        <v>8370.4001830253892</v>
      </c>
      <c r="E17" s="246">
        <v>5555.95523929104</v>
      </c>
      <c r="G17" s="436">
        <v>44056</v>
      </c>
      <c r="H17" s="244">
        <v>44056</v>
      </c>
      <c r="I17" s="247">
        <v>182759.25813461855</v>
      </c>
      <c r="J17" s="247">
        <v>8823.6159977247207</v>
      </c>
      <c r="K17" s="246">
        <v>6021.7809785496502</v>
      </c>
      <c r="M17" s="436">
        <v>44087</v>
      </c>
      <c r="N17" s="244">
        <v>44087</v>
      </c>
      <c r="O17" s="247">
        <v>158127.27350693921</v>
      </c>
      <c r="P17" s="247">
        <v>7499.5674594379898</v>
      </c>
      <c r="Q17" s="246">
        <v>5475.1834927630298</v>
      </c>
    </row>
    <row r="18" spans="1:17" ht="12.6" customHeight="1" x14ac:dyDescent="0.2">
      <c r="A18" s="436">
        <v>44026</v>
      </c>
      <c r="B18" s="244">
        <v>44026</v>
      </c>
      <c r="C18" s="247">
        <v>175828.85548090399</v>
      </c>
      <c r="D18" s="247">
        <v>8470.1544870034595</v>
      </c>
      <c r="E18" s="246">
        <v>5834.02141590479</v>
      </c>
      <c r="G18" s="436">
        <v>44057</v>
      </c>
      <c r="H18" s="244">
        <v>44057</v>
      </c>
      <c r="I18" s="247">
        <v>177621.71226180298</v>
      </c>
      <c r="J18" s="247">
        <v>8697.5231954007704</v>
      </c>
      <c r="K18" s="246">
        <v>6039.26324962934</v>
      </c>
      <c r="M18" s="436">
        <v>44088</v>
      </c>
      <c r="N18" s="244">
        <v>44088</v>
      </c>
      <c r="O18" s="247">
        <v>188614.0374593501</v>
      </c>
      <c r="P18" s="247">
        <v>9089.5300873310407</v>
      </c>
      <c r="Q18" s="246">
        <v>6104.5440431879197</v>
      </c>
    </row>
    <row r="19" spans="1:17" ht="12.6" customHeight="1" x14ac:dyDescent="0.2">
      <c r="A19" s="436">
        <v>44027</v>
      </c>
      <c r="B19" s="244">
        <v>44027</v>
      </c>
      <c r="C19" s="247">
        <v>176212.7930109209</v>
      </c>
      <c r="D19" s="247">
        <v>8533.0574967844404</v>
      </c>
      <c r="E19" s="246">
        <v>5857.3263284882396</v>
      </c>
      <c r="G19" s="436">
        <v>44058</v>
      </c>
      <c r="H19" s="244">
        <v>44058</v>
      </c>
      <c r="I19" s="247">
        <v>150013.16526418342</v>
      </c>
      <c r="J19" s="247">
        <v>7201.3438927810803</v>
      </c>
      <c r="K19" s="246">
        <v>5430.5736887188204</v>
      </c>
      <c r="M19" s="436">
        <v>44089</v>
      </c>
      <c r="N19" s="244">
        <v>44089</v>
      </c>
      <c r="O19" s="247">
        <v>193074.28669582005</v>
      </c>
      <c r="P19" s="247">
        <v>9272.3977433293294</v>
      </c>
      <c r="Q19" s="246">
        <v>6347.5495175933502</v>
      </c>
    </row>
    <row r="20" spans="1:17" ht="12.6" customHeight="1" x14ac:dyDescent="0.2">
      <c r="A20" s="436">
        <v>44028</v>
      </c>
      <c r="B20" s="244">
        <v>44028</v>
      </c>
      <c r="C20" s="247">
        <v>176931.35443446675</v>
      </c>
      <c r="D20" s="247">
        <v>8532.5234641041006</v>
      </c>
      <c r="E20" s="246">
        <v>5901.2306771920303</v>
      </c>
      <c r="G20" s="436">
        <v>44059</v>
      </c>
      <c r="H20" s="244">
        <v>44059</v>
      </c>
      <c r="I20" s="247">
        <v>147589.29054719373</v>
      </c>
      <c r="J20" s="247">
        <v>7055.6827782331002</v>
      </c>
      <c r="K20" s="246">
        <v>5022.2365272297102</v>
      </c>
      <c r="M20" s="436">
        <v>44090</v>
      </c>
      <c r="N20" s="244">
        <v>44090</v>
      </c>
      <c r="O20" s="247">
        <v>194497.03071556587</v>
      </c>
      <c r="P20" s="247">
        <v>9225.0399531672701</v>
      </c>
      <c r="Q20" s="246">
        <v>6445.0979897290099</v>
      </c>
    </row>
    <row r="21" spans="1:17" ht="12.6" customHeight="1" x14ac:dyDescent="0.2">
      <c r="A21" s="436">
        <v>44029</v>
      </c>
      <c r="B21" s="244">
        <v>44029</v>
      </c>
      <c r="C21" s="247">
        <v>171560.44168667743</v>
      </c>
      <c r="D21" s="247">
        <v>8361.57956608116</v>
      </c>
      <c r="E21" s="246">
        <v>5862.4104748067002</v>
      </c>
      <c r="G21" s="436">
        <v>44060</v>
      </c>
      <c r="H21" s="244">
        <v>44060</v>
      </c>
      <c r="I21" s="247">
        <v>179269.92022237059</v>
      </c>
      <c r="J21" s="247">
        <v>8803.2258889850891</v>
      </c>
      <c r="K21" s="246">
        <v>5692.1182737131803</v>
      </c>
      <c r="M21" s="436">
        <v>44091</v>
      </c>
      <c r="N21" s="244">
        <v>44091</v>
      </c>
      <c r="O21" s="247">
        <v>192203.6564659673</v>
      </c>
      <c r="P21" s="247">
        <v>9054.2656879230599</v>
      </c>
      <c r="Q21" s="246">
        <v>6474.4451697631403</v>
      </c>
    </row>
    <row r="22" spans="1:17" ht="12.6" customHeight="1" x14ac:dyDescent="0.2">
      <c r="A22" s="436">
        <v>44030</v>
      </c>
      <c r="B22" s="244">
        <v>44030</v>
      </c>
      <c r="C22" s="247">
        <v>146703.52086592946</v>
      </c>
      <c r="D22" s="247">
        <v>7166.2010820303003</v>
      </c>
      <c r="E22" s="246">
        <v>5197.3814475566496</v>
      </c>
      <c r="G22" s="436">
        <v>44061</v>
      </c>
      <c r="H22" s="244">
        <v>44061</v>
      </c>
      <c r="I22" s="247">
        <v>183669.1447743309</v>
      </c>
      <c r="J22" s="247">
        <v>8880.9698839807497</v>
      </c>
      <c r="K22" s="246">
        <v>6084.8648744914899</v>
      </c>
      <c r="M22" s="436">
        <v>44092</v>
      </c>
      <c r="N22" s="244">
        <v>44092</v>
      </c>
      <c r="O22" s="247">
        <v>185657.10195707119</v>
      </c>
      <c r="P22" s="247">
        <v>8738.72451492666</v>
      </c>
      <c r="Q22" s="246">
        <v>6281.0044260590503</v>
      </c>
    </row>
    <row r="23" spans="1:17" ht="12.6" customHeight="1" x14ac:dyDescent="0.2">
      <c r="A23" s="436">
        <v>44031</v>
      </c>
      <c r="B23" s="244">
        <v>44031</v>
      </c>
      <c r="C23" s="247">
        <v>143739.74092368799</v>
      </c>
      <c r="D23" s="247">
        <v>6957.2577931666401</v>
      </c>
      <c r="E23" s="246">
        <v>4790.3260007202298</v>
      </c>
      <c r="G23" s="436">
        <v>44062</v>
      </c>
      <c r="H23" s="244">
        <v>44062</v>
      </c>
      <c r="I23" s="247">
        <v>185128.98829673757</v>
      </c>
      <c r="J23" s="247">
        <v>8951.3132307999003</v>
      </c>
      <c r="K23" s="246">
        <v>6130.2342421652502</v>
      </c>
      <c r="M23" s="436">
        <v>44093</v>
      </c>
      <c r="N23" s="244">
        <v>44093</v>
      </c>
      <c r="O23" s="247">
        <v>163192.91428401999</v>
      </c>
      <c r="P23" s="247">
        <v>7765.30917547436</v>
      </c>
      <c r="Q23" s="246">
        <v>5989.3062505473799</v>
      </c>
    </row>
    <row r="24" spans="1:17" ht="12.6" customHeight="1" x14ac:dyDescent="0.2">
      <c r="A24" s="436">
        <v>44032</v>
      </c>
      <c r="B24" s="244">
        <v>44032</v>
      </c>
      <c r="C24" s="247">
        <v>173506.97557496987</v>
      </c>
      <c r="D24" s="247">
        <v>8528.9842565738709</v>
      </c>
      <c r="E24" s="246">
        <v>5529.6868357481098</v>
      </c>
      <c r="G24" s="436">
        <v>44063</v>
      </c>
      <c r="H24" s="244">
        <v>44063</v>
      </c>
      <c r="I24" s="247">
        <v>185477.16147174343</v>
      </c>
      <c r="J24" s="247">
        <v>8933.6718178045594</v>
      </c>
      <c r="K24" s="246">
        <v>6183.0384211707296</v>
      </c>
      <c r="M24" s="436">
        <v>44094</v>
      </c>
      <c r="N24" s="244">
        <v>44094</v>
      </c>
      <c r="O24" s="247">
        <v>158755.88287964425</v>
      </c>
      <c r="P24" s="247">
        <v>7518.75298459645</v>
      </c>
      <c r="Q24" s="246">
        <v>5592.1455247815102</v>
      </c>
    </row>
    <row r="25" spans="1:17" ht="12.6" customHeight="1" x14ac:dyDescent="0.2">
      <c r="A25" s="436">
        <v>44033</v>
      </c>
      <c r="B25" s="244">
        <v>44033</v>
      </c>
      <c r="C25" s="247">
        <v>174993.72009004344</v>
      </c>
      <c r="D25" s="247">
        <v>8512.3016636670709</v>
      </c>
      <c r="E25" s="246">
        <v>5795.7079260301498</v>
      </c>
      <c r="G25" s="436">
        <v>44064</v>
      </c>
      <c r="H25" s="244">
        <v>44064</v>
      </c>
      <c r="I25" s="247">
        <v>182212.26056622108</v>
      </c>
      <c r="J25" s="247">
        <v>8845.3471119457008</v>
      </c>
      <c r="K25" s="246">
        <v>6080.8410608827598</v>
      </c>
      <c r="M25" s="436">
        <v>44095</v>
      </c>
      <c r="N25" s="244">
        <v>44095</v>
      </c>
      <c r="O25" s="247">
        <v>190580.92827963922</v>
      </c>
      <c r="P25" s="247">
        <v>9007.2478592223197</v>
      </c>
      <c r="Q25" s="246">
        <v>6201.5120314489304</v>
      </c>
    </row>
    <row r="26" spans="1:17" ht="12.6" customHeight="1" x14ac:dyDescent="0.2">
      <c r="A26" s="436">
        <v>44034</v>
      </c>
      <c r="B26" s="244">
        <v>44034</v>
      </c>
      <c r="C26" s="247">
        <v>174604.03011592195</v>
      </c>
      <c r="D26" s="247">
        <v>8468.4132730855399</v>
      </c>
      <c r="E26" s="246">
        <v>5788.2858003855199</v>
      </c>
      <c r="G26" s="436">
        <v>44065</v>
      </c>
      <c r="H26" s="244">
        <v>44065</v>
      </c>
      <c r="I26" s="247">
        <v>156139.99375657254</v>
      </c>
      <c r="J26" s="247">
        <v>7579.8642989723803</v>
      </c>
      <c r="K26" s="246">
        <v>5682.9537728223504</v>
      </c>
      <c r="M26" s="436">
        <v>44096</v>
      </c>
      <c r="N26" s="244">
        <v>44096</v>
      </c>
      <c r="O26" s="247">
        <v>194735.1695498504</v>
      </c>
      <c r="P26" s="247">
        <v>9161.6029417440495</v>
      </c>
      <c r="Q26" s="246">
        <v>6513.6145926557101</v>
      </c>
    </row>
    <row r="27" spans="1:17" ht="12.6" customHeight="1" x14ac:dyDescent="0.2">
      <c r="A27" s="436">
        <v>44035</v>
      </c>
      <c r="B27" s="244">
        <v>44035</v>
      </c>
      <c r="C27" s="247">
        <v>174924.20914579331</v>
      </c>
      <c r="D27" s="247">
        <v>8525.9869285955301</v>
      </c>
      <c r="E27" s="246">
        <v>5768.9806065864104</v>
      </c>
      <c r="G27" s="436">
        <v>44066</v>
      </c>
      <c r="H27" s="244">
        <v>44066</v>
      </c>
      <c r="I27" s="247">
        <v>151050.40430975441</v>
      </c>
      <c r="J27" s="247">
        <v>7216.9299575853602</v>
      </c>
      <c r="K27" s="246">
        <v>5185.8912736757502</v>
      </c>
      <c r="M27" s="436">
        <v>44097</v>
      </c>
      <c r="N27" s="244">
        <v>44097</v>
      </c>
      <c r="O27" s="247">
        <v>197748.14257204451</v>
      </c>
      <c r="P27" s="247">
        <v>9249.6502394189301</v>
      </c>
      <c r="Q27" s="246">
        <v>6553.9395129982004</v>
      </c>
    </row>
    <row r="28" spans="1:17" ht="12.6" customHeight="1" x14ac:dyDescent="0.2">
      <c r="A28" s="436">
        <v>44036</v>
      </c>
      <c r="B28" s="244">
        <v>44036</v>
      </c>
      <c r="C28" s="247">
        <v>169556.41203670285</v>
      </c>
      <c r="D28" s="247">
        <v>8257.9051916058597</v>
      </c>
      <c r="E28" s="246">
        <v>5785.5408874592104</v>
      </c>
      <c r="G28" s="436">
        <v>44067</v>
      </c>
      <c r="H28" s="244">
        <v>44067</v>
      </c>
      <c r="I28" s="247">
        <v>181308.62613181665</v>
      </c>
      <c r="J28" s="247">
        <v>8760.2781888462105</v>
      </c>
      <c r="K28" s="246">
        <v>5838.5031969955799</v>
      </c>
      <c r="M28" s="436">
        <v>44098</v>
      </c>
      <c r="N28" s="244">
        <v>44098</v>
      </c>
      <c r="O28" s="247">
        <v>196534.34090229592</v>
      </c>
      <c r="P28" s="247">
        <v>9223.9641956929299</v>
      </c>
      <c r="Q28" s="246">
        <v>6581.8661085211897</v>
      </c>
    </row>
    <row r="29" spans="1:17" ht="12.6" customHeight="1" x14ac:dyDescent="0.2">
      <c r="A29" s="436">
        <v>44037</v>
      </c>
      <c r="B29" s="244">
        <v>44037</v>
      </c>
      <c r="C29" s="247">
        <v>145360.29550776636</v>
      </c>
      <c r="D29" s="247">
        <v>7036.3188373052499</v>
      </c>
      <c r="E29" s="246">
        <v>5084.4010463962604</v>
      </c>
      <c r="G29" s="436">
        <v>44068</v>
      </c>
      <c r="H29" s="244">
        <v>44068</v>
      </c>
      <c r="I29" s="247">
        <v>184860.37888120729</v>
      </c>
      <c r="J29" s="247">
        <v>8887.0809475245296</v>
      </c>
      <c r="K29" s="246">
        <v>6124.7190820012802</v>
      </c>
      <c r="M29" s="436">
        <v>44099</v>
      </c>
      <c r="N29" s="244">
        <v>44099</v>
      </c>
      <c r="O29" s="247">
        <v>192288.12383289839</v>
      </c>
      <c r="P29" s="247">
        <v>9265.6916184799793</v>
      </c>
      <c r="Q29" s="246">
        <v>6404.7335905167201</v>
      </c>
    </row>
    <row r="30" spans="1:17" ht="12.6" customHeight="1" x14ac:dyDescent="0.2">
      <c r="A30" s="436">
        <v>44038</v>
      </c>
      <c r="B30" s="244">
        <v>44038</v>
      </c>
      <c r="C30" s="247">
        <v>141994.01961438573</v>
      </c>
      <c r="D30" s="247">
        <v>6847.2212156345904</v>
      </c>
      <c r="E30" s="246">
        <v>4771.2860055421797</v>
      </c>
      <c r="G30" s="436">
        <v>44069</v>
      </c>
      <c r="H30" s="244">
        <v>44069</v>
      </c>
      <c r="I30" s="247">
        <v>186642.15828016767</v>
      </c>
      <c r="J30" s="247">
        <v>8935.9953267350502</v>
      </c>
      <c r="K30" s="246">
        <v>6182.2183526359104</v>
      </c>
      <c r="M30" s="436">
        <v>44100</v>
      </c>
      <c r="N30" s="244">
        <v>44100</v>
      </c>
      <c r="O30" s="247">
        <v>168762.0595298562</v>
      </c>
      <c r="P30" s="247">
        <v>8295.8320048903606</v>
      </c>
      <c r="Q30" s="246">
        <v>6009.3039964100499</v>
      </c>
    </row>
    <row r="31" spans="1:17" ht="12.6" customHeight="1" x14ac:dyDescent="0.2">
      <c r="A31" s="436">
        <v>44039</v>
      </c>
      <c r="B31" s="244">
        <v>44039</v>
      </c>
      <c r="C31" s="247">
        <v>164997.28101254927</v>
      </c>
      <c r="D31" s="247">
        <v>8070.3339715172897</v>
      </c>
      <c r="E31" s="246">
        <v>5261.8045358929703</v>
      </c>
      <c r="G31" s="436">
        <v>44070</v>
      </c>
      <c r="H31" s="244">
        <v>44070</v>
      </c>
      <c r="I31" s="247">
        <v>185867.87680217484</v>
      </c>
      <c r="J31" s="247">
        <v>8876.1224295984794</v>
      </c>
      <c r="K31" s="246">
        <v>6257.3848612021202</v>
      </c>
      <c r="M31" s="436">
        <v>44101</v>
      </c>
      <c r="N31" s="244">
        <v>44101</v>
      </c>
      <c r="O31" s="247">
        <v>160602.23624838912</v>
      </c>
      <c r="P31" s="247">
        <v>7691.4044119780801</v>
      </c>
      <c r="Q31" s="246">
        <v>5656.9307421438498</v>
      </c>
    </row>
    <row r="32" spans="1:17" ht="12.6" customHeight="1" x14ac:dyDescent="0.2">
      <c r="A32" s="436">
        <v>44040</v>
      </c>
      <c r="B32" s="244">
        <v>44040</v>
      </c>
      <c r="C32" s="247">
        <v>169516.09277147299</v>
      </c>
      <c r="D32" s="247">
        <v>8302.9053229399506</v>
      </c>
      <c r="E32" s="246">
        <v>5520.1021639107303</v>
      </c>
      <c r="G32" s="436">
        <v>44071</v>
      </c>
      <c r="H32" s="244">
        <v>44071</v>
      </c>
      <c r="I32" s="247">
        <v>183028.61643376597</v>
      </c>
      <c r="J32" s="247">
        <v>8837.5637501226902</v>
      </c>
      <c r="K32" s="246">
        <v>6221.0226096541401</v>
      </c>
      <c r="M32" s="436">
        <v>44102</v>
      </c>
      <c r="N32" s="244">
        <v>44102</v>
      </c>
      <c r="O32" s="247">
        <v>170935.99844481054</v>
      </c>
      <c r="P32" s="247">
        <v>8106.9053407212596</v>
      </c>
      <c r="Q32" s="246">
        <v>5927.3728231977902</v>
      </c>
    </row>
    <row r="33" spans="1:17" ht="12.6" customHeight="1" x14ac:dyDescent="0.2">
      <c r="A33" s="436">
        <v>44041</v>
      </c>
      <c r="B33" s="244">
        <v>44041</v>
      </c>
      <c r="C33" s="247">
        <v>168724.55185922922</v>
      </c>
      <c r="D33" s="247">
        <v>8157.8487599537102</v>
      </c>
      <c r="E33" s="246">
        <v>5586.4281021918096</v>
      </c>
      <c r="G33" s="436">
        <v>44072</v>
      </c>
      <c r="H33" s="244">
        <v>44072</v>
      </c>
      <c r="I33" s="247">
        <v>156620.04198945066</v>
      </c>
      <c r="J33" s="247">
        <v>7655.8542496244099</v>
      </c>
      <c r="K33" s="246">
        <v>5741.0626659228401</v>
      </c>
      <c r="M33" s="436">
        <v>44103</v>
      </c>
      <c r="N33" s="244">
        <v>44103</v>
      </c>
      <c r="O33" s="247">
        <v>200701.55458140292</v>
      </c>
      <c r="P33" s="247">
        <v>9464.0648548548197</v>
      </c>
      <c r="Q33" s="246">
        <v>6450.6950028376996</v>
      </c>
    </row>
    <row r="34" spans="1:17" ht="12.6" customHeight="1" x14ac:dyDescent="0.2">
      <c r="A34" s="436">
        <v>44042</v>
      </c>
      <c r="B34" s="244">
        <v>44042</v>
      </c>
      <c r="C34" s="247">
        <v>167388.05703673779</v>
      </c>
      <c r="D34" s="247">
        <v>8127.9526088730399</v>
      </c>
      <c r="E34" s="246">
        <v>5491.9508537442598</v>
      </c>
      <c r="G34" s="436">
        <v>44073</v>
      </c>
      <c r="H34" s="244">
        <v>44073</v>
      </c>
      <c r="I34" s="247">
        <v>152439.53079860599</v>
      </c>
      <c r="J34" s="247">
        <v>7289.4022656969701</v>
      </c>
      <c r="K34" s="246">
        <v>5267.24503106873</v>
      </c>
      <c r="M34" s="436">
        <v>44104</v>
      </c>
      <c r="N34" s="244">
        <v>44104</v>
      </c>
      <c r="O34" s="247">
        <v>203300.40134891067</v>
      </c>
      <c r="P34" s="247">
        <v>9497.36505248092</v>
      </c>
      <c r="Q34" s="246">
        <v>6848.4617444454097</v>
      </c>
    </row>
    <row r="35" spans="1:17" ht="12.6" customHeight="1" x14ac:dyDescent="0.2">
      <c r="A35" s="243">
        <v>44043</v>
      </c>
      <c r="B35" s="244">
        <v>44043</v>
      </c>
      <c r="C35" s="245">
        <v>162802.40512615725</v>
      </c>
      <c r="D35" s="245">
        <v>7939.5759411460403</v>
      </c>
      <c r="E35" s="245">
        <v>5457.0045436487599</v>
      </c>
      <c r="G35" s="243">
        <v>44074</v>
      </c>
      <c r="H35" s="244">
        <v>44074</v>
      </c>
      <c r="I35" s="245">
        <v>181725.26055249901</v>
      </c>
      <c r="J35" s="245">
        <v>8819.7994036506207</v>
      </c>
      <c r="K35" s="245">
        <v>5803.4618093073695</v>
      </c>
      <c r="M35" s="243"/>
      <c r="N35" s="244"/>
      <c r="O35" s="245"/>
      <c r="P35" s="245"/>
      <c r="Q35" s="245"/>
    </row>
    <row r="36" spans="1:17" ht="11.25" customHeight="1" x14ac:dyDescent="0.2"/>
    <row r="37" spans="1:17" ht="15" customHeight="1" x14ac:dyDescent="0.3">
      <c r="A37" s="52"/>
      <c r="K37" s="13"/>
    </row>
    <row r="38" spans="1:17" ht="15" customHeight="1" x14ac:dyDescent="0.3">
      <c r="A38" s="52"/>
      <c r="K38" s="13"/>
    </row>
    <row r="39" spans="1:17" ht="15" customHeight="1" x14ac:dyDescent="0.3">
      <c r="A39" s="52"/>
      <c r="K39" s="13"/>
    </row>
    <row r="40" spans="1:17" ht="10.5" customHeight="1" x14ac:dyDescent="0.2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434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2993.5270802882001</v>
      </c>
      <c r="C5" s="371">
        <v>3361.4064038347401</v>
      </c>
      <c r="D5" s="371">
        <v>908.25961089988505</v>
      </c>
      <c r="E5" s="371">
        <v>343.30039650189701</v>
      </c>
      <c r="F5" s="371">
        <v>355.25201033835998</v>
      </c>
      <c r="G5" s="371">
        <v>0</v>
      </c>
      <c r="H5" s="371">
        <v>0</v>
      </c>
      <c r="I5" s="371">
        <v>98.447892177985807</v>
      </c>
      <c r="J5" s="371">
        <v>-1610.9718730233701</v>
      </c>
      <c r="K5" s="371">
        <v>-0.49335683485574</v>
      </c>
      <c r="L5" s="371">
        <v>-565.19141278633799</v>
      </c>
      <c r="M5" s="371">
        <v>6448.7281641828404</v>
      </c>
      <c r="N5" s="371">
        <v>5883.5367513965102</v>
      </c>
      <c r="O5" s="371">
        <f>M5</f>
        <v>6448.7281641828404</v>
      </c>
      <c r="P5" s="26">
        <f t="shared" ref="P5:P28" si="0">IF(J5&lt;0,0,J5)</f>
        <v>0</v>
      </c>
      <c r="Q5" s="26">
        <f t="shared" ref="Q5:Q28" si="1">IF(J5&lt;0,J5,0)</f>
        <v>-1610.9718730233701</v>
      </c>
    </row>
    <row r="6" spans="1:27" ht="12.6" customHeight="1" x14ac:dyDescent="0.2">
      <c r="A6" s="252">
        <v>4.1666666666666664E-2</v>
      </c>
      <c r="B6" s="253">
        <v>2997.7940466568002</v>
      </c>
      <c r="C6" s="254">
        <v>3315.37545790578</v>
      </c>
      <c r="D6" s="254">
        <v>912.00420852447701</v>
      </c>
      <c r="E6" s="254">
        <v>345.90080597944598</v>
      </c>
      <c r="F6" s="254">
        <v>431.72231464159199</v>
      </c>
      <c r="G6" s="254">
        <v>0</v>
      </c>
      <c r="H6" s="254">
        <v>0</v>
      </c>
      <c r="I6" s="254">
        <v>97.563960935689394</v>
      </c>
      <c r="J6" s="254">
        <v>-1196.7187830120799</v>
      </c>
      <c r="K6" s="254">
        <v>-524.17486606341799</v>
      </c>
      <c r="L6" s="254">
        <v>-561.42032791474298</v>
      </c>
      <c r="M6" s="255">
        <v>6379.4671455682801</v>
      </c>
      <c r="N6" s="254">
        <v>5818.0468176535396</v>
      </c>
      <c r="O6" s="255">
        <f t="shared" ref="O6:O28" si="2">M6</f>
        <v>6379.4671455682801</v>
      </c>
      <c r="P6" s="26">
        <f t="shared" si="0"/>
        <v>0</v>
      </c>
      <c r="Q6" s="26">
        <f t="shared" si="1"/>
        <v>-1196.7187830120799</v>
      </c>
    </row>
    <row r="7" spans="1:27" ht="12.6" customHeight="1" x14ac:dyDescent="0.2">
      <c r="A7" s="252">
        <v>8.3333333333333301E-2</v>
      </c>
      <c r="B7" s="253">
        <v>2999.5048226592398</v>
      </c>
      <c r="C7" s="254">
        <v>3226.4918560645001</v>
      </c>
      <c r="D7" s="254">
        <v>912.66394187099695</v>
      </c>
      <c r="E7" s="254">
        <v>346.88642244727498</v>
      </c>
      <c r="F7" s="254">
        <v>321.88948548257099</v>
      </c>
      <c r="G7" s="254">
        <v>0</v>
      </c>
      <c r="H7" s="254">
        <v>0</v>
      </c>
      <c r="I7" s="254">
        <v>70.631369049634699</v>
      </c>
      <c r="J7" s="254">
        <v>-949.96722067661199</v>
      </c>
      <c r="K7" s="254">
        <v>-742.080843196763</v>
      </c>
      <c r="L7" s="254">
        <v>-551.201826010319</v>
      </c>
      <c r="M7" s="255">
        <v>6186.0198337008396</v>
      </c>
      <c r="N7" s="254">
        <v>5634.8180076905201</v>
      </c>
      <c r="O7" s="255">
        <f t="shared" si="2"/>
        <v>6186.0198337008396</v>
      </c>
      <c r="P7" s="26">
        <f t="shared" si="0"/>
        <v>0</v>
      </c>
      <c r="Q7" s="26">
        <f t="shared" si="1"/>
        <v>-949.96722067661199</v>
      </c>
    </row>
    <row r="8" spans="1:27" ht="12.6" customHeight="1" x14ac:dyDescent="0.2">
      <c r="A8" s="252">
        <v>0.125</v>
      </c>
      <c r="B8" s="253">
        <v>3005.9460949209902</v>
      </c>
      <c r="C8" s="254">
        <v>3291.2227419860001</v>
      </c>
      <c r="D8" s="254">
        <v>927.171347370327</v>
      </c>
      <c r="E8" s="254">
        <v>345.963017556382</v>
      </c>
      <c r="F8" s="254">
        <v>348.24670409864399</v>
      </c>
      <c r="G8" s="254">
        <v>0</v>
      </c>
      <c r="H8" s="254">
        <v>5.9864384297778801E-2</v>
      </c>
      <c r="I8" s="254">
        <v>58.599086363215598</v>
      </c>
      <c r="J8" s="254">
        <v>-1153.9803377717101</v>
      </c>
      <c r="K8" s="254">
        <v>-738.50317197166396</v>
      </c>
      <c r="L8" s="254">
        <v>-558.47691973312806</v>
      </c>
      <c r="M8" s="255">
        <v>6084.7253469364796</v>
      </c>
      <c r="N8" s="254">
        <v>5526.2484272033598</v>
      </c>
      <c r="O8" s="255">
        <f t="shared" si="2"/>
        <v>6084.7253469364796</v>
      </c>
      <c r="P8" s="26">
        <f t="shared" si="0"/>
        <v>0</v>
      </c>
      <c r="Q8" s="26">
        <f t="shared" si="1"/>
        <v>-1153.9803377717101</v>
      </c>
    </row>
    <row r="9" spans="1:27" ht="12.6" customHeight="1" x14ac:dyDescent="0.2">
      <c r="A9" s="252">
        <v>0.16666666666666699</v>
      </c>
      <c r="B9" s="253">
        <v>3012.3573567110998</v>
      </c>
      <c r="C9" s="254">
        <v>3252.01896586151</v>
      </c>
      <c r="D9" s="254">
        <v>921.74151062371197</v>
      </c>
      <c r="E9" s="254">
        <v>343.95523749532498</v>
      </c>
      <c r="F9" s="254">
        <v>301.783092294097</v>
      </c>
      <c r="G9" s="254">
        <v>0</v>
      </c>
      <c r="H9" s="254">
        <v>3.5480961732543101</v>
      </c>
      <c r="I9" s="254">
        <v>57.4898256929011</v>
      </c>
      <c r="J9" s="254">
        <v>-1091.5557460315099</v>
      </c>
      <c r="K9" s="254">
        <v>-733.84145345197703</v>
      </c>
      <c r="L9" s="254">
        <v>-554.24581422650397</v>
      </c>
      <c r="M9" s="255">
        <v>6067.4968853684104</v>
      </c>
      <c r="N9" s="254">
        <v>5513.25107114191</v>
      </c>
      <c r="O9" s="255">
        <f t="shared" si="2"/>
        <v>6067.4968853684104</v>
      </c>
      <c r="P9" s="26">
        <f t="shared" si="0"/>
        <v>0</v>
      </c>
      <c r="Q9" s="26">
        <f t="shared" si="1"/>
        <v>-1091.5557460315099</v>
      </c>
    </row>
    <row r="10" spans="1:27" ht="12.6" customHeight="1" x14ac:dyDescent="0.2">
      <c r="A10" s="252">
        <v>0.20833333333333301</v>
      </c>
      <c r="B10" s="253">
        <v>3013.45786415473</v>
      </c>
      <c r="C10" s="254">
        <v>3247.0203697552001</v>
      </c>
      <c r="D10" s="254">
        <v>893.44153834694396</v>
      </c>
      <c r="E10" s="254">
        <v>346.114591839399</v>
      </c>
      <c r="F10" s="254">
        <v>257.79943655790299</v>
      </c>
      <c r="G10" s="254">
        <v>0</v>
      </c>
      <c r="H10" s="254">
        <v>14.2445058936681</v>
      </c>
      <c r="I10" s="254">
        <v>49.648680067883802</v>
      </c>
      <c r="J10" s="254">
        <v>-830.40591363306203</v>
      </c>
      <c r="K10" s="254">
        <v>-728.58233418942405</v>
      </c>
      <c r="L10" s="254">
        <v>-553.27893826233799</v>
      </c>
      <c r="M10" s="255">
        <v>6262.7387387932404</v>
      </c>
      <c r="N10" s="254">
        <v>5709.4598005309099</v>
      </c>
      <c r="O10" s="255">
        <f t="shared" si="2"/>
        <v>6262.7387387932404</v>
      </c>
      <c r="P10" s="26">
        <f t="shared" si="0"/>
        <v>0</v>
      </c>
      <c r="Q10" s="26">
        <f t="shared" si="1"/>
        <v>-830.40591363306203</v>
      </c>
    </row>
    <row r="11" spans="1:27" ht="12.6" customHeight="1" x14ac:dyDescent="0.2">
      <c r="A11" s="252">
        <v>0.25</v>
      </c>
      <c r="B11" s="253">
        <v>3009.1592223276498</v>
      </c>
      <c r="C11" s="254">
        <v>3354.7815566074601</v>
      </c>
      <c r="D11" s="254">
        <v>915.37468269087401</v>
      </c>
      <c r="E11" s="254">
        <v>375.64007584143002</v>
      </c>
      <c r="F11" s="254">
        <v>361.262945939102</v>
      </c>
      <c r="G11" s="254">
        <v>252.40458041818201</v>
      </c>
      <c r="H11" s="254">
        <v>83.993724593068407</v>
      </c>
      <c r="I11" s="254">
        <v>51.6155818170811</v>
      </c>
      <c r="J11" s="254">
        <v>-903.61420661441605</v>
      </c>
      <c r="K11" s="254">
        <v>-210.525768006617</v>
      </c>
      <c r="L11" s="254">
        <v>-571.21739757264595</v>
      </c>
      <c r="M11" s="255">
        <v>7290.0923956138104</v>
      </c>
      <c r="N11" s="254">
        <v>6718.8749980411703</v>
      </c>
      <c r="O11" s="255">
        <f t="shared" si="2"/>
        <v>7290.0923956138104</v>
      </c>
      <c r="P11" s="26">
        <f t="shared" si="0"/>
        <v>0</v>
      </c>
      <c r="Q11" s="26">
        <f t="shared" si="1"/>
        <v>-903.61420661441605</v>
      </c>
    </row>
    <row r="12" spans="1:27" ht="12.6" customHeight="1" x14ac:dyDescent="0.2">
      <c r="A12" s="252">
        <v>0.29166666666666702</v>
      </c>
      <c r="B12" s="253">
        <v>3009.0475216586901</v>
      </c>
      <c r="C12" s="254">
        <v>3403.4532393285299</v>
      </c>
      <c r="D12" s="254">
        <v>909.48386852014505</v>
      </c>
      <c r="E12" s="254">
        <v>393.93897321693902</v>
      </c>
      <c r="F12" s="254">
        <v>292.63719020422502</v>
      </c>
      <c r="G12" s="254">
        <v>227.22665433204699</v>
      </c>
      <c r="H12" s="254">
        <v>281.017409606591</v>
      </c>
      <c r="I12" s="254">
        <v>46.641554593946601</v>
      </c>
      <c r="J12" s="254">
        <v>-727.50312804976897</v>
      </c>
      <c r="K12" s="254">
        <v>0</v>
      </c>
      <c r="L12" s="254">
        <v>-578.22417599811001</v>
      </c>
      <c r="M12" s="255">
        <v>7835.9432834113404</v>
      </c>
      <c r="N12" s="254">
        <v>7257.7191074132297</v>
      </c>
      <c r="O12" s="255">
        <f t="shared" si="2"/>
        <v>7835.9432834113404</v>
      </c>
      <c r="P12" s="26">
        <f t="shared" si="0"/>
        <v>0</v>
      </c>
      <c r="Q12" s="26">
        <f t="shared" si="1"/>
        <v>-727.50312804976897</v>
      </c>
    </row>
    <row r="13" spans="1:27" ht="12.6" customHeight="1" x14ac:dyDescent="0.2">
      <c r="A13" s="252">
        <v>0.33333333333333298</v>
      </c>
      <c r="B13" s="253">
        <v>3006.3829687389598</v>
      </c>
      <c r="C13" s="254">
        <v>3417.4152049586301</v>
      </c>
      <c r="D13" s="254">
        <v>904.45988853107895</v>
      </c>
      <c r="E13" s="254">
        <v>391.89630149391201</v>
      </c>
      <c r="F13" s="254">
        <v>332.52326002915902</v>
      </c>
      <c r="G13" s="254">
        <v>276.053439112641</v>
      </c>
      <c r="H13" s="254">
        <v>590.043482441224</v>
      </c>
      <c r="I13" s="254">
        <v>32.462710047736401</v>
      </c>
      <c r="J13" s="254">
        <v>-765.98190251217204</v>
      </c>
      <c r="K13" s="254">
        <v>0</v>
      </c>
      <c r="L13" s="254">
        <v>-582.66464419332999</v>
      </c>
      <c r="M13" s="255">
        <v>8185.25535284117</v>
      </c>
      <c r="N13" s="254">
        <v>7602.5907086478401</v>
      </c>
      <c r="O13" s="255">
        <f t="shared" si="2"/>
        <v>8185.25535284117</v>
      </c>
      <c r="P13" s="26">
        <f t="shared" si="0"/>
        <v>0</v>
      </c>
      <c r="Q13" s="26">
        <f t="shared" si="1"/>
        <v>-765.98190251217204</v>
      </c>
    </row>
    <row r="14" spans="1:27" ht="12.6" customHeight="1" x14ac:dyDescent="0.2">
      <c r="A14" s="252">
        <v>0.375</v>
      </c>
      <c r="B14" s="253">
        <v>2996.8586130907402</v>
      </c>
      <c r="C14" s="254">
        <v>3418.5008630474799</v>
      </c>
      <c r="D14" s="254">
        <v>871.20608919215397</v>
      </c>
      <c r="E14" s="254">
        <v>377.63696535699802</v>
      </c>
      <c r="F14" s="254">
        <v>530.70919365285204</v>
      </c>
      <c r="G14" s="254">
        <v>125.09725499957101</v>
      </c>
      <c r="H14" s="254">
        <v>879.76907132817496</v>
      </c>
      <c r="I14" s="254">
        <v>26.463049573936999</v>
      </c>
      <c r="J14" s="254">
        <v>-706.11355938030204</v>
      </c>
      <c r="K14" s="254">
        <v>-1.97510544632188</v>
      </c>
      <c r="L14" s="254">
        <v>-582.66306041156895</v>
      </c>
      <c r="M14" s="255">
        <v>8518.1524354152898</v>
      </c>
      <c r="N14" s="254">
        <v>7935.4893750037199</v>
      </c>
      <c r="O14" s="255">
        <f t="shared" si="2"/>
        <v>8518.1524354152898</v>
      </c>
      <c r="P14" s="26">
        <f t="shared" si="0"/>
        <v>0</v>
      </c>
      <c r="Q14" s="26">
        <f t="shared" si="1"/>
        <v>-706.11355938030204</v>
      </c>
    </row>
    <row r="15" spans="1:27" ht="12.6" customHeight="1" x14ac:dyDescent="0.2">
      <c r="A15" s="252">
        <v>0.41666666666666702</v>
      </c>
      <c r="B15" s="253">
        <v>2990.7291411620099</v>
      </c>
      <c r="C15" s="254">
        <v>3381.74059532093</v>
      </c>
      <c r="D15" s="254">
        <v>864.76243933422597</v>
      </c>
      <c r="E15" s="254">
        <v>360.56276539991001</v>
      </c>
      <c r="F15" s="254">
        <v>606.34904150575699</v>
      </c>
      <c r="G15" s="254">
        <v>312.90861532443699</v>
      </c>
      <c r="H15" s="254">
        <v>1043.7312642448901</v>
      </c>
      <c r="I15" s="254">
        <v>34.180481995285703</v>
      </c>
      <c r="J15" s="254">
        <v>-972.45278430026201</v>
      </c>
      <c r="K15" s="254">
        <v>0</v>
      </c>
      <c r="L15" s="254">
        <v>-581.70784133631798</v>
      </c>
      <c r="M15" s="255">
        <v>8622.5115599871697</v>
      </c>
      <c r="N15" s="254">
        <v>8040.80371865085</v>
      </c>
      <c r="O15" s="255">
        <f t="shared" si="2"/>
        <v>8622.5115599871697</v>
      </c>
      <c r="P15" s="26">
        <f t="shared" si="0"/>
        <v>0</v>
      </c>
      <c r="Q15" s="26">
        <f t="shared" si="1"/>
        <v>-972.45278430026201</v>
      </c>
    </row>
    <row r="16" spans="1:27" ht="12.6" customHeight="1" x14ac:dyDescent="0.2">
      <c r="A16" s="252">
        <v>0.45833333333333298</v>
      </c>
      <c r="B16" s="253">
        <v>2986.8890546195198</v>
      </c>
      <c r="C16" s="254">
        <v>3317.00508287911</v>
      </c>
      <c r="D16" s="254">
        <v>856.37466233224598</v>
      </c>
      <c r="E16" s="254">
        <v>335.98076570797099</v>
      </c>
      <c r="F16" s="254">
        <v>600.46473269716898</v>
      </c>
      <c r="G16" s="254">
        <v>210.36075222969299</v>
      </c>
      <c r="H16" s="254">
        <v>1088.3574948340199</v>
      </c>
      <c r="I16" s="254">
        <v>25.300886016547899</v>
      </c>
      <c r="J16" s="254">
        <v>-643.43108581592696</v>
      </c>
      <c r="K16" s="254">
        <v>0</v>
      </c>
      <c r="L16" s="254">
        <v>-571.82222817399804</v>
      </c>
      <c r="M16" s="255">
        <v>8777.3023455003495</v>
      </c>
      <c r="N16" s="254">
        <v>8205.4801173263604</v>
      </c>
      <c r="O16" s="255">
        <f t="shared" si="2"/>
        <v>8777.3023455003495</v>
      </c>
      <c r="P16" s="26">
        <f t="shared" si="0"/>
        <v>0</v>
      </c>
      <c r="Q16" s="26">
        <f t="shared" si="1"/>
        <v>-643.43108581592696</v>
      </c>
    </row>
    <row r="17" spans="1:17" ht="12.6" customHeight="1" x14ac:dyDescent="0.2">
      <c r="A17" s="252">
        <v>0.5</v>
      </c>
      <c r="B17" s="253">
        <v>2982.4920401598602</v>
      </c>
      <c r="C17" s="254">
        <v>3322.3175432930002</v>
      </c>
      <c r="D17" s="254">
        <v>863.31436658744803</v>
      </c>
      <c r="E17" s="254">
        <v>344.84295084597801</v>
      </c>
      <c r="F17" s="254">
        <v>520.141935761127</v>
      </c>
      <c r="G17" s="254">
        <v>100.40780374122301</v>
      </c>
      <c r="H17" s="254">
        <v>1047.3515620134999</v>
      </c>
      <c r="I17" s="254">
        <v>23.2816475539599</v>
      </c>
      <c r="J17" s="254">
        <v>-174.66970740764401</v>
      </c>
      <c r="K17" s="254">
        <v>0</v>
      </c>
      <c r="L17" s="254">
        <v>-570.40653469151903</v>
      </c>
      <c r="M17" s="255">
        <v>9029.4801425484493</v>
      </c>
      <c r="N17" s="254">
        <v>8459.0736078569407</v>
      </c>
      <c r="O17" s="255">
        <f t="shared" si="2"/>
        <v>9029.4801425484493</v>
      </c>
      <c r="P17" s="26">
        <f t="shared" si="0"/>
        <v>0</v>
      </c>
      <c r="Q17" s="26">
        <f t="shared" si="1"/>
        <v>-174.66970740764401</v>
      </c>
    </row>
    <row r="18" spans="1:17" ht="12.6" customHeight="1" x14ac:dyDescent="0.2">
      <c r="A18" s="252">
        <v>0.54166666666666696</v>
      </c>
      <c r="B18" s="253">
        <v>2979.29891702039</v>
      </c>
      <c r="C18" s="254">
        <v>3335.4551615455098</v>
      </c>
      <c r="D18" s="254">
        <v>869.55760295784398</v>
      </c>
      <c r="E18" s="254">
        <v>347.92394486888901</v>
      </c>
      <c r="F18" s="254">
        <v>464.41282880363798</v>
      </c>
      <c r="G18" s="254">
        <v>89.495883285526304</v>
      </c>
      <c r="H18" s="254">
        <v>965.20399129938801</v>
      </c>
      <c r="I18" s="254">
        <v>23.944330203042899</v>
      </c>
      <c r="J18" s="254">
        <v>-385.35911059658099</v>
      </c>
      <c r="K18" s="254">
        <v>0</v>
      </c>
      <c r="L18" s="254">
        <v>-570.64100467598496</v>
      </c>
      <c r="M18" s="255">
        <v>8689.9335493876497</v>
      </c>
      <c r="N18" s="254">
        <v>8119.2925447116604</v>
      </c>
      <c r="O18" s="255">
        <f t="shared" si="2"/>
        <v>8689.9335493876497</v>
      </c>
      <c r="P18" s="26">
        <f t="shared" si="0"/>
        <v>0</v>
      </c>
      <c r="Q18" s="26">
        <f t="shared" si="1"/>
        <v>-385.35911059658099</v>
      </c>
    </row>
    <row r="19" spans="1:17" ht="12.6" customHeight="1" x14ac:dyDescent="0.2">
      <c r="A19" s="252">
        <v>0.58333333333333304</v>
      </c>
      <c r="B19" s="253">
        <v>2974.6517881578202</v>
      </c>
      <c r="C19" s="254">
        <v>3311.1009164049201</v>
      </c>
      <c r="D19" s="254">
        <v>905.60063993687697</v>
      </c>
      <c r="E19" s="254">
        <v>356.04264300376502</v>
      </c>
      <c r="F19" s="254">
        <v>405.29826795030698</v>
      </c>
      <c r="G19" s="254">
        <v>14.659014365895301</v>
      </c>
      <c r="H19" s="254">
        <v>752.10685802314504</v>
      </c>
      <c r="I19" s="254">
        <v>21.346010691003599</v>
      </c>
      <c r="J19" s="254">
        <v>-328.04243253850399</v>
      </c>
      <c r="K19" s="254">
        <v>0</v>
      </c>
      <c r="L19" s="254">
        <v>-565.57910944400805</v>
      </c>
      <c r="M19" s="255">
        <v>8412.7637059952303</v>
      </c>
      <c r="N19" s="254">
        <v>7847.1845965512202</v>
      </c>
      <c r="O19" s="255">
        <f t="shared" si="2"/>
        <v>8412.7637059952303</v>
      </c>
      <c r="P19" s="26">
        <f t="shared" si="0"/>
        <v>0</v>
      </c>
      <c r="Q19" s="26">
        <f t="shared" si="1"/>
        <v>-328.04243253850399</v>
      </c>
    </row>
    <row r="20" spans="1:17" ht="12.6" customHeight="1" x14ac:dyDescent="0.2">
      <c r="A20" s="252">
        <v>0.625</v>
      </c>
      <c r="B20" s="253">
        <v>2974.4016696840499</v>
      </c>
      <c r="C20" s="254">
        <v>3303.05641223158</v>
      </c>
      <c r="D20" s="254">
        <v>976.36726045426701</v>
      </c>
      <c r="E20" s="254">
        <v>356.96334989496</v>
      </c>
      <c r="F20" s="254">
        <v>390.201838704897</v>
      </c>
      <c r="G20" s="254">
        <v>190.25691660010401</v>
      </c>
      <c r="H20" s="254">
        <v>450.08100106210401</v>
      </c>
      <c r="I20" s="254">
        <v>19.255223406452</v>
      </c>
      <c r="J20" s="254">
        <v>-284.71445745445499</v>
      </c>
      <c r="K20" s="254">
        <v>0</v>
      </c>
      <c r="L20" s="254">
        <v>-565.26017379799896</v>
      </c>
      <c r="M20" s="255">
        <v>8375.8692145839595</v>
      </c>
      <c r="N20" s="254">
        <v>7810.6090407859601</v>
      </c>
      <c r="O20" s="255">
        <f t="shared" si="2"/>
        <v>8375.8692145839595</v>
      </c>
      <c r="P20" s="26">
        <f t="shared" si="0"/>
        <v>0</v>
      </c>
      <c r="Q20" s="26">
        <f t="shared" si="1"/>
        <v>-284.71445745445499</v>
      </c>
    </row>
    <row r="21" spans="1:17" ht="12.6" customHeight="1" x14ac:dyDescent="0.2">
      <c r="A21" s="252">
        <v>0.66666666666666696</v>
      </c>
      <c r="B21" s="253">
        <v>2984.25785028685</v>
      </c>
      <c r="C21" s="254">
        <v>3176.6548413969999</v>
      </c>
      <c r="D21" s="254">
        <v>1010.37432018146</v>
      </c>
      <c r="E21" s="254">
        <v>355.08110795813701</v>
      </c>
      <c r="F21" s="254">
        <v>427.888158657492</v>
      </c>
      <c r="G21" s="254">
        <v>285.25808149645502</v>
      </c>
      <c r="H21" s="254">
        <v>376.72973452212801</v>
      </c>
      <c r="I21" s="254">
        <v>29.584260507119801</v>
      </c>
      <c r="J21" s="254">
        <v>-366.369115626726</v>
      </c>
      <c r="K21" s="254">
        <v>0</v>
      </c>
      <c r="L21" s="254">
        <v>-553.98065869900495</v>
      </c>
      <c r="M21" s="255">
        <v>8279.4592393799194</v>
      </c>
      <c r="N21" s="254">
        <v>7725.4785806809195</v>
      </c>
      <c r="O21" s="255">
        <f t="shared" si="2"/>
        <v>8279.4592393799194</v>
      </c>
      <c r="P21" s="26">
        <f t="shared" si="0"/>
        <v>0</v>
      </c>
      <c r="Q21" s="26">
        <f t="shared" si="1"/>
        <v>-366.369115626726</v>
      </c>
    </row>
    <row r="22" spans="1:17" ht="12.6" customHeight="1" x14ac:dyDescent="0.2">
      <c r="A22" s="252">
        <v>0.70833333333333304</v>
      </c>
      <c r="B22" s="253">
        <v>2993.09522585595</v>
      </c>
      <c r="C22" s="254">
        <v>3179.8517377083599</v>
      </c>
      <c r="D22" s="254">
        <v>1023.9748153258701</v>
      </c>
      <c r="E22" s="254">
        <v>354.500965967502</v>
      </c>
      <c r="F22" s="254">
        <v>546.19200431110096</v>
      </c>
      <c r="G22" s="254">
        <v>122.802856359822</v>
      </c>
      <c r="H22" s="254">
        <v>318.79067752139503</v>
      </c>
      <c r="I22" s="254">
        <v>34.747232012187901</v>
      </c>
      <c r="J22" s="254">
        <v>-403.63688978592398</v>
      </c>
      <c r="K22" s="254">
        <v>0</v>
      </c>
      <c r="L22" s="254">
        <v>-553.26720003298203</v>
      </c>
      <c r="M22" s="255">
        <v>8170.3186252762698</v>
      </c>
      <c r="N22" s="254">
        <v>7617.0514252432904</v>
      </c>
      <c r="O22" s="255">
        <f t="shared" si="2"/>
        <v>8170.3186252762698</v>
      </c>
      <c r="P22" s="26">
        <f t="shared" si="0"/>
        <v>0</v>
      </c>
      <c r="Q22" s="26">
        <f t="shared" si="1"/>
        <v>-403.63688978592398</v>
      </c>
    </row>
    <row r="23" spans="1:17" ht="12.6" customHeight="1" x14ac:dyDescent="0.2">
      <c r="A23" s="252">
        <v>0.75</v>
      </c>
      <c r="B23" s="253">
        <v>2992.5483122849801</v>
      </c>
      <c r="C23" s="254">
        <v>3162.4693747501201</v>
      </c>
      <c r="D23" s="254">
        <v>1047.35602935834</v>
      </c>
      <c r="E23" s="254">
        <v>372.273671279729</v>
      </c>
      <c r="F23" s="254">
        <v>560.93197963924501</v>
      </c>
      <c r="G23" s="254">
        <v>0</v>
      </c>
      <c r="H23" s="254">
        <v>245.587349396386</v>
      </c>
      <c r="I23" s="254">
        <v>46.824453489592301</v>
      </c>
      <c r="J23" s="254">
        <v>-508.35031143887602</v>
      </c>
      <c r="K23" s="254">
        <v>0</v>
      </c>
      <c r="L23" s="254">
        <v>-550.95183765032198</v>
      </c>
      <c r="M23" s="255">
        <v>7919.6408587595097</v>
      </c>
      <c r="N23" s="254">
        <v>7368.6890211091904</v>
      </c>
      <c r="O23" s="255">
        <f t="shared" si="2"/>
        <v>7919.6408587595097</v>
      </c>
      <c r="P23" s="26">
        <f t="shared" si="0"/>
        <v>0</v>
      </c>
      <c r="Q23" s="26">
        <f t="shared" si="1"/>
        <v>-508.35031143887602</v>
      </c>
    </row>
    <row r="24" spans="1:17" ht="12.6" customHeight="1" x14ac:dyDescent="0.2">
      <c r="A24" s="252">
        <v>0.79166666666666696</v>
      </c>
      <c r="B24" s="253">
        <v>3000.04173002575</v>
      </c>
      <c r="C24" s="254">
        <v>3263.3517108935898</v>
      </c>
      <c r="D24" s="254">
        <v>1019.09112895767</v>
      </c>
      <c r="E24" s="254">
        <v>384.721192536226</v>
      </c>
      <c r="F24" s="254">
        <v>576.54586548347902</v>
      </c>
      <c r="G24" s="254">
        <v>242.77351453082301</v>
      </c>
      <c r="H24" s="254">
        <v>116.97952489309699</v>
      </c>
      <c r="I24" s="254">
        <v>45.064154370448797</v>
      </c>
      <c r="J24" s="254">
        <v>-897.35667957943997</v>
      </c>
      <c r="K24" s="254">
        <v>0</v>
      </c>
      <c r="L24" s="254">
        <v>-564.63528603664099</v>
      </c>
      <c r="M24" s="255">
        <v>7751.2121421116299</v>
      </c>
      <c r="N24" s="254">
        <v>7186.5768560749902</v>
      </c>
      <c r="O24" s="255">
        <f t="shared" si="2"/>
        <v>7751.2121421116299</v>
      </c>
      <c r="P24" s="26">
        <f t="shared" si="0"/>
        <v>0</v>
      </c>
      <c r="Q24" s="26">
        <f t="shared" si="1"/>
        <v>-897.35667957943997</v>
      </c>
    </row>
    <row r="25" spans="1:17" ht="12.6" customHeight="1" x14ac:dyDescent="0.2">
      <c r="A25" s="252">
        <v>0.83333333333333304</v>
      </c>
      <c r="B25" s="253">
        <v>3005.1424029289301</v>
      </c>
      <c r="C25" s="254">
        <v>3246.41621635097</v>
      </c>
      <c r="D25" s="254">
        <v>1016.1348615586199</v>
      </c>
      <c r="E25" s="254">
        <v>385.02078365727903</v>
      </c>
      <c r="F25" s="254">
        <v>526.70123670353996</v>
      </c>
      <c r="G25" s="254">
        <v>229.40012645066901</v>
      </c>
      <c r="H25" s="254">
        <v>32.913513931442402</v>
      </c>
      <c r="I25" s="254">
        <v>31.537760725502601</v>
      </c>
      <c r="J25" s="254">
        <v>-986.348672926071</v>
      </c>
      <c r="K25" s="254">
        <v>0</v>
      </c>
      <c r="L25" s="254">
        <v>-561.74849738121998</v>
      </c>
      <c r="M25" s="255">
        <v>7486.9182293808799</v>
      </c>
      <c r="N25" s="254">
        <v>6925.1697319996601</v>
      </c>
      <c r="O25" s="255">
        <f t="shared" si="2"/>
        <v>7486.9182293808799</v>
      </c>
      <c r="P25" s="26">
        <f t="shared" si="0"/>
        <v>0</v>
      </c>
      <c r="Q25" s="26">
        <f t="shared" si="1"/>
        <v>-986.348672926071</v>
      </c>
    </row>
    <row r="26" spans="1:17" ht="12.6" customHeight="1" x14ac:dyDescent="0.2">
      <c r="A26" s="252">
        <v>0.875</v>
      </c>
      <c r="B26" s="253">
        <v>3004.9473267214598</v>
      </c>
      <c r="C26" s="254">
        <v>3253.1178938795802</v>
      </c>
      <c r="D26" s="254">
        <v>1025.9489896605901</v>
      </c>
      <c r="E26" s="254">
        <v>362.02676356893198</v>
      </c>
      <c r="F26" s="254">
        <v>462.21234135678799</v>
      </c>
      <c r="G26" s="254">
        <v>182.09445575430499</v>
      </c>
      <c r="H26" s="254">
        <v>5.3189647457823002</v>
      </c>
      <c r="I26" s="254">
        <v>43.146056056016498</v>
      </c>
      <c r="J26" s="254">
        <v>-1014.24121466605</v>
      </c>
      <c r="K26" s="254">
        <v>0</v>
      </c>
      <c r="L26" s="254">
        <v>-559.78666800500196</v>
      </c>
      <c r="M26" s="255">
        <v>7324.5715770774004</v>
      </c>
      <c r="N26" s="254">
        <v>6764.7849090724003</v>
      </c>
      <c r="O26" s="255">
        <f t="shared" si="2"/>
        <v>7324.5715770774004</v>
      </c>
      <c r="P26" s="26">
        <f t="shared" si="0"/>
        <v>0</v>
      </c>
      <c r="Q26" s="26">
        <f t="shared" si="1"/>
        <v>-1014.24121466605</v>
      </c>
    </row>
    <row r="27" spans="1:17" ht="12.6" customHeight="1" x14ac:dyDescent="0.2">
      <c r="A27" s="252">
        <v>0.91666666666666696</v>
      </c>
      <c r="B27" s="253">
        <v>3003.09313388286</v>
      </c>
      <c r="C27" s="254">
        <v>3237.9690629408701</v>
      </c>
      <c r="D27" s="254">
        <v>1032.62480363542</v>
      </c>
      <c r="E27" s="254">
        <v>345.92760152303998</v>
      </c>
      <c r="F27" s="254">
        <v>509.43375469780801</v>
      </c>
      <c r="G27" s="254">
        <v>0</v>
      </c>
      <c r="H27" s="254">
        <v>0.61938416069273905</v>
      </c>
      <c r="I27" s="254">
        <v>56.429113990586998</v>
      </c>
      <c r="J27" s="254">
        <v>-1073.47876005169</v>
      </c>
      <c r="K27" s="254">
        <v>0</v>
      </c>
      <c r="L27" s="254">
        <v>-555.14832067305395</v>
      </c>
      <c r="M27" s="255">
        <v>7112.6180947795801</v>
      </c>
      <c r="N27" s="254">
        <v>6557.4697741065302</v>
      </c>
      <c r="O27" s="255">
        <f t="shared" si="2"/>
        <v>7112.6180947795801</v>
      </c>
      <c r="P27" s="26">
        <f t="shared" si="0"/>
        <v>0</v>
      </c>
      <c r="Q27" s="26">
        <f t="shared" si="1"/>
        <v>-1073.47876005169</v>
      </c>
    </row>
    <row r="28" spans="1:17" ht="12.6" customHeight="1" x14ac:dyDescent="0.2">
      <c r="A28" s="250">
        <v>0.95833333333333304</v>
      </c>
      <c r="B28" s="251">
        <v>3007.2500360732201</v>
      </c>
      <c r="C28" s="251">
        <v>3158.1758052230098</v>
      </c>
      <c r="D28" s="251">
        <v>1038.78452665547</v>
      </c>
      <c r="E28" s="251">
        <v>343.66417126918202</v>
      </c>
      <c r="F28" s="251">
        <v>504.72407482166699</v>
      </c>
      <c r="G28" s="251">
        <v>0</v>
      </c>
      <c r="H28" s="251">
        <v>0</v>
      </c>
      <c r="I28" s="251">
        <v>50.840475060872102</v>
      </c>
      <c r="J28" s="251">
        <v>-1459.2540304479501</v>
      </c>
      <c r="K28" s="251">
        <v>0</v>
      </c>
      <c r="L28" s="251">
        <v>-546.88968693682</v>
      </c>
      <c r="M28" s="251">
        <v>6644.1850586554701</v>
      </c>
      <c r="N28" s="251">
        <v>6097.2953717186501</v>
      </c>
      <c r="O28" s="251">
        <f t="shared" si="2"/>
        <v>6644.1850586554701</v>
      </c>
      <c r="P28" s="26">
        <f t="shared" si="0"/>
        <v>0</v>
      </c>
      <c r="Q28" s="26">
        <f t="shared" si="1"/>
        <v>-1459.2540304479501</v>
      </c>
    </row>
    <row r="29" spans="1:17" s="15" customFormat="1" ht="11.25" x14ac:dyDescent="0.2">
      <c r="O29" s="14" t="s">
        <v>102</v>
      </c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9029.4801425484511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TRANSPOSE(INDEX(B5:K28,MATCH(MAX(M5:M28),M5:M28,0),0))</f>
        <v>2982.4920401598602</v>
      </c>
      <c r="F33" s="378">
        <f t="shared" si="3"/>
        <v>0.33030606336967827</v>
      </c>
    </row>
    <row r="34" spans="1:6" x14ac:dyDescent="0.2">
      <c r="A34" s="514" t="s">
        <v>382</v>
      </c>
      <c r="B34" s="514"/>
      <c r="C34" s="514"/>
      <c r="D34" s="515"/>
      <c r="E34" s="158">
        <v>3322.3175432930002</v>
      </c>
      <c r="F34" s="379">
        <f t="shared" si="3"/>
        <v>0.36794117610798799</v>
      </c>
    </row>
    <row r="35" spans="1:6" x14ac:dyDescent="0.2">
      <c r="A35" s="514" t="s">
        <v>385</v>
      </c>
      <c r="B35" s="514"/>
      <c r="C35" s="514"/>
      <c r="D35" s="515"/>
      <c r="E35" s="158">
        <v>863.31436658744803</v>
      </c>
      <c r="F35" s="379">
        <f t="shared" si="3"/>
        <v>9.5610639035503653E-2</v>
      </c>
    </row>
    <row r="36" spans="1:6" x14ac:dyDescent="0.2">
      <c r="A36" s="365" t="s">
        <v>386</v>
      </c>
      <c r="B36" s="380"/>
      <c r="C36" s="380"/>
      <c r="D36" s="380"/>
      <c r="E36" s="158">
        <v>344.84295084597801</v>
      </c>
      <c r="F36" s="379">
        <f t="shared" si="3"/>
        <v>3.8190786778634044E-2</v>
      </c>
    </row>
    <row r="37" spans="1:6" x14ac:dyDescent="0.2">
      <c r="A37" s="514" t="s">
        <v>383</v>
      </c>
      <c r="B37" s="514"/>
      <c r="C37" s="514"/>
      <c r="D37" s="515"/>
      <c r="E37" s="158">
        <v>520.141935761127</v>
      </c>
      <c r="F37" s="379">
        <f t="shared" si="3"/>
        <v>5.7604859587666563E-2</v>
      </c>
    </row>
    <row r="38" spans="1:6" x14ac:dyDescent="0.2">
      <c r="A38" s="514" t="s">
        <v>387</v>
      </c>
      <c r="B38" s="514"/>
      <c r="C38" s="514"/>
      <c r="D38" s="515"/>
      <c r="E38" s="158">
        <v>100.40780374122301</v>
      </c>
      <c r="F38" s="379">
        <f t="shared" si="3"/>
        <v>1.1119998289611858E-2</v>
      </c>
    </row>
    <row r="39" spans="1:6" x14ac:dyDescent="0.2">
      <c r="A39" s="514" t="s">
        <v>388</v>
      </c>
      <c r="B39" s="514"/>
      <c r="C39" s="514"/>
      <c r="D39" s="515"/>
      <c r="E39" s="158">
        <v>1047.3515620134999</v>
      </c>
      <c r="F39" s="379">
        <f t="shared" si="3"/>
        <v>0.11599245421430196</v>
      </c>
    </row>
    <row r="40" spans="1:6" x14ac:dyDescent="0.2">
      <c r="A40" s="514" t="s">
        <v>389</v>
      </c>
      <c r="B40" s="514"/>
      <c r="C40" s="514"/>
      <c r="D40" s="515"/>
      <c r="E40" s="158">
        <v>23.2816475539599</v>
      </c>
      <c r="F40" s="379">
        <f t="shared" si="3"/>
        <v>2.5784039818918039E-3</v>
      </c>
    </row>
    <row r="41" spans="1:6" x14ac:dyDescent="0.2">
      <c r="A41" s="514" t="s">
        <v>376</v>
      </c>
      <c r="B41" s="514"/>
      <c r="C41" s="514"/>
      <c r="D41" s="515"/>
      <c r="E41" s="158">
        <v>-174.66970740764401</v>
      </c>
      <c r="F41" s="379">
        <f t="shared" si="3"/>
        <v>-1.9344381365276008E-2</v>
      </c>
    </row>
    <row r="42" spans="1:6" x14ac:dyDescent="0.2">
      <c r="A42" s="514" t="s">
        <v>94</v>
      </c>
      <c r="B42" s="514"/>
      <c r="C42" s="514"/>
      <c r="D42" s="514"/>
      <c r="E42" s="161">
        <v>0</v>
      </c>
      <c r="F42" s="378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42:D42"/>
    <mergeCell ref="A35:D35"/>
    <mergeCell ref="A34:D34"/>
    <mergeCell ref="A33:D33"/>
    <mergeCell ref="A32:D32"/>
    <mergeCell ref="A37:D37"/>
    <mergeCell ref="A38:D38"/>
    <mergeCell ref="A39:D39"/>
    <mergeCell ref="A40:D40"/>
    <mergeCell ref="A41:D41"/>
  </mergeCells>
  <conditionalFormatting sqref="A5:M28">
    <cfRule type="expression" dxfId="8" priority="4">
      <formula>$M5=MAX($M$5:$M$28)</formula>
    </cfRule>
  </conditionalFormatting>
  <conditionalFormatting sqref="N5:O28">
    <cfRule type="expression" dxfId="7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435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4087.4690800685999</v>
      </c>
      <c r="C5" s="371">
        <v>3552.1313976061001</v>
      </c>
      <c r="D5" s="371">
        <v>1065.9507801361999</v>
      </c>
      <c r="E5" s="371">
        <v>346.562869385883</v>
      </c>
      <c r="F5" s="371">
        <v>145.51439481824301</v>
      </c>
      <c r="G5" s="371">
        <v>0</v>
      </c>
      <c r="H5" s="371">
        <v>0</v>
      </c>
      <c r="I5" s="371">
        <v>51.991044805865997</v>
      </c>
      <c r="J5" s="371">
        <v>-2771.0185151691699</v>
      </c>
      <c r="K5" s="371">
        <v>-40.1150920185624</v>
      </c>
      <c r="L5" s="371">
        <v>-647.05914203814598</v>
      </c>
      <c r="M5" s="371">
        <v>6438.4859596331598</v>
      </c>
      <c r="N5" s="371">
        <v>5791.4268175950101</v>
      </c>
      <c r="O5" s="371">
        <f>M5</f>
        <v>6438.4859596331598</v>
      </c>
      <c r="P5" s="26">
        <f t="shared" ref="P5:P28" si="0">IF(J5&lt;0,0,J5)</f>
        <v>0</v>
      </c>
      <c r="Q5" s="26">
        <f t="shared" ref="Q5:Q28" si="1">IF(J5&lt;0,J5,0)</f>
        <v>-2771.0185151691699</v>
      </c>
    </row>
    <row r="6" spans="1:27" ht="12.6" customHeight="1" x14ac:dyDescent="0.2">
      <c r="A6" s="252">
        <v>4.1666666666666664E-2</v>
      </c>
      <c r="B6" s="253">
        <v>4087.5474413482102</v>
      </c>
      <c r="C6" s="254">
        <v>3614.6269791507302</v>
      </c>
      <c r="D6" s="254">
        <v>1075.7010503725801</v>
      </c>
      <c r="E6" s="254">
        <v>346.41568766408602</v>
      </c>
      <c r="F6" s="254">
        <v>140.397145134586</v>
      </c>
      <c r="G6" s="254">
        <v>0</v>
      </c>
      <c r="H6" s="254">
        <v>0</v>
      </c>
      <c r="I6" s="254">
        <v>63.3096350168924</v>
      </c>
      <c r="J6" s="254">
        <v>-2317.2580457140598</v>
      </c>
      <c r="K6" s="254">
        <v>-632.60695638484594</v>
      </c>
      <c r="L6" s="254">
        <v>-653.74849647317603</v>
      </c>
      <c r="M6" s="255">
        <v>6378.1329365881902</v>
      </c>
      <c r="N6" s="254">
        <v>5724.38444011501</v>
      </c>
      <c r="O6" s="255">
        <f t="shared" ref="O6:O28" si="2">M6</f>
        <v>6378.1329365881902</v>
      </c>
      <c r="P6" s="26">
        <f t="shared" si="0"/>
        <v>0</v>
      </c>
      <c r="Q6" s="26">
        <f t="shared" si="1"/>
        <v>-2317.2580457140598</v>
      </c>
    </row>
    <row r="7" spans="1:27" ht="12.6" customHeight="1" x14ac:dyDescent="0.2">
      <c r="A7" s="252">
        <v>8.3333333333333301E-2</v>
      </c>
      <c r="B7" s="253">
        <v>4092.2322508314301</v>
      </c>
      <c r="C7" s="254">
        <v>3631.4899207643398</v>
      </c>
      <c r="D7" s="254">
        <v>1083.26993068816</v>
      </c>
      <c r="E7" s="254">
        <v>352.024774624624</v>
      </c>
      <c r="F7" s="254">
        <v>136.79158743329299</v>
      </c>
      <c r="G7" s="254">
        <v>0</v>
      </c>
      <c r="H7" s="254">
        <v>0</v>
      </c>
      <c r="I7" s="254">
        <v>66.448197123961606</v>
      </c>
      <c r="J7" s="254">
        <v>-2084.1553859007799</v>
      </c>
      <c r="K7" s="254">
        <v>-1048.07463996509</v>
      </c>
      <c r="L7" s="254">
        <v>-656.26617025592896</v>
      </c>
      <c r="M7" s="255">
        <v>6230.0266355999402</v>
      </c>
      <c r="N7" s="254">
        <v>5573.7604653440103</v>
      </c>
      <c r="O7" s="255">
        <f t="shared" si="2"/>
        <v>6230.0266355999402</v>
      </c>
      <c r="P7" s="26">
        <f t="shared" si="0"/>
        <v>0</v>
      </c>
      <c r="Q7" s="26">
        <f t="shared" si="1"/>
        <v>-2084.1553859007799</v>
      </c>
    </row>
    <row r="8" spans="1:27" ht="12.6" customHeight="1" x14ac:dyDescent="0.2">
      <c r="A8" s="252">
        <v>0.125</v>
      </c>
      <c r="B8" s="253">
        <v>4092.2972696908</v>
      </c>
      <c r="C8" s="254">
        <v>3613.2334284363501</v>
      </c>
      <c r="D8" s="254">
        <v>1072.01022900404</v>
      </c>
      <c r="E8" s="254">
        <v>351.31267014838897</v>
      </c>
      <c r="F8" s="254">
        <v>134.28921264754899</v>
      </c>
      <c r="G8" s="254">
        <v>0</v>
      </c>
      <c r="H8" s="254">
        <v>0</v>
      </c>
      <c r="I8" s="254">
        <v>65.106314859968506</v>
      </c>
      <c r="J8" s="254">
        <v>-2159.3456741826099</v>
      </c>
      <c r="K8" s="254">
        <v>-1038.66920843924</v>
      </c>
      <c r="L8" s="254">
        <v>-654.15408466149495</v>
      </c>
      <c r="M8" s="255">
        <v>6130.2342421652502</v>
      </c>
      <c r="N8" s="254">
        <v>5476.0801575037503</v>
      </c>
      <c r="O8" s="255">
        <f t="shared" si="2"/>
        <v>6130.2342421652502</v>
      </c>
      <c r="P8" s="26">
        <f t="shared" si="0"/>
        <v>0</v>
      </c>
      <c r="Q8" s="26">
        <f t="shared" si="1"/>
        <v>-2159.3456741826099</v>
      </c>
    </row>
    <row r="9" spans="1:27" ht="12.6" customHeight="1" x14ac:dyDescent="0.2">
      <c r="A9" s="252">
        <v>0.16666666666666699</v>
      </c>
      <c r="B9" s="253">
        <v>4096.9554065444099</v>
      </c>
      <c r="C9" s="254">
        <v>3596.8443277830002</v>
      </c>
      <c r="D9" s="254">
        <v>1074.6880808099099</v>
      </c>
      <c r="E9" s="254">
        <v>349.21031464442302</v>
      </c>
      <c r="F9" s="254">
        <v>133.581770125898</v>
      </c>
      <c r="G9" s="254">
        <v>0</v>
      </c>
      <c r="H9" s="254">
        <v>0</v>
      </c>
      <c r="I9" s="254">
        <v>70.557031523176406</v>
      </c>
      <c r="J9" s="254">
        <v>-2076.8211050975501</v>
      </c>
      <c r="K9" s="254">
        <v>-1013.08871314104</v>
      </c>
      <c r="L9" s="254">
        <v>-652.69227925196901</v>
      </c>
      <c r="M9" s="255">
        <v>6231.9271131922196</v>
      </c>
      <c r="N9" s="254">
        <v>5579.2348339402497</v>
      </c>
      <c r="O9" s="255">
        <f t="shared" si="2"/>
        <v>6231.9271131922196</v>
      </c>
      <c r="P9" s="26">
        <f t="shared" si="0"/>
        <v>0</v>
      </c>
      <c r="Q9" s="26">
        <f t="shared" si="1"/>
        <v>-2076.8211050975501</v>
      </c>
    </row>
    <row r="10" spans="1:27" ht="12.6" customHeight="1" x14ac:dyDescent="0.2">
      <c r="A10" s="252">
        <v>0.20833333333333301</v>
      </c>
      <c r="B10" s="253">
        <v>4099.5128977756804</v>
      </c>
      <c r="C10" s="254">
        <v>3625.6218713963099</v>
      </c>
      <c r="D10" s="254">
        <v>1081.0300235402501</v>
      </c>
      <c r="E10" s="254">
        <v>351.85984816454999</v>
      </c>
      <c r="F10" s="254">
        <v>132.44877100373299</v>
      </c>
      <c r="G10" s="254">
        <v>0</v>
      </c>
      <c r="H10" s="254">
        <v>5.6003064628352304</v>
      </c>
      <c r="I10" s="254">
        <v>68.493117827748094</v>
      </c>
      <c r="J10" s="254">
        <v>-2096.9694442159998</v>
      </c>
      <c r="K10" s="254">
        <v>-678.26678399083096</v>
      </c>
      <c r="L10" s="254">
        <v>-656.09102001958297</v>
      </c>
      <c r="M10" s="255">
        <v>6589.3306079642698</v>
      </c>
      <c r="N10" s="254">
        <v>5933.2395879446804</v>
      </c>
      <c r="O10" s="255">
        <f t="shared" si="2"/>
        <v>6589.3306079642698</v>
      </c>
      <c r="P10" s="26">
        <f t="shared" si="0"/>
        <v>0</v>
      </c>
      <c r="Q10" s="26">
        <f t="shared" si="1"/>
        <v>-2096.9694442159998</v>
      </c>
    </row>
    <row r="11" spans="1:27" ht="12.6" customHeight="1" x14ac:dyDescent="0.2">
      <c r="A11" s="252">
        <v>0.25</v>
      </c>
      <c r="B11" s="253">
        <v>4099.5879092042096</v>
      </c>
      <c r="C11" s="254">
        <v>3609.0526685964201</v>
      </c>
      <c r="D11" s="254">
        <v>1076.42484550223</v>
      </c>
      <c r="E11" s="254">
        <v>378.88023804421402</v>
      </c>
      <c r="F11" s="254">
        <v>245.759229170937</v>
      </c>
      <c r="G11" s="254">
        <v>0</v>
      </c>
      <c r="H11" s="254">
        <v>18.413791154199899</v>
      </c>
      <c r="I11" s="254">
        <v>62.732491880175601</v>
      </c>
      <c r="J11" s="254">
        <v>-2072.0475300600501</v>
      </c>
      <c r="K11" s="254">
        <v>-14.854648712527</v>
      </c>
      <c r="L11" s="254">
        <v>-657.08658418049197</v>
      </c>
      <c r="M11" s="255">
        <v>7403.9489947798202</v>
      </c>
      <c r="N11" s="254">
        <v>6746.8624105993204</v>
      </c>
      <c r="O11" s="255">
        <f t="shared" si="2"/>
        <v>7403.9489947798202</v>
      </c>
      <c r="P11" s="26">
        <f t="shared" si="0"/>
        <v>0</v>
      </c>
      <c r="Q11" s="26">
        <f t="shared" si="1"/>
        <v>-2072.0475300600501</v>
      </c>
    </row>
    <row r="12" spans="1:27" ht="12.6" customHeight="1" x14ac:dyDescent="0.2">
      <c r="A12" s="252">
        <v>0.29166666666666702</v>
      </c>
      <c r="B12" s="253">
        <v>4101.7635988174197</v>
      </c>
      <c r="C12" s="254">
        <v>3681.8938882317402</v>
      </c>
      <c r="D12" s="254">
        <v>1079.1311193199699</v>
      </c>
      <c r="E12" s="254">
        <v>384.28192358895001</v>
      </c>
      <c r="F12" s="254">
        <v>375.56003966911902</v>
      </c>
      <c r="G12" s="254">
        <v>489.42329065322298</v>
      </c>
      <c r="H12" s="254">
        <v>131.24455842982701</v>
      </c>
      <c r="I12" s="254">
        <v>31.664982085850099</v>
      </c>
      <c r="J12" s="254">
        <v>-2336.8560069837199</v>
      </c>
      <c r="K12" s="254">
        <v>0</v>
      </c>
      <c r="L12" s="254">
        <v>-673.19001258503295</v>
      </c>
      <c r="M12" s="255">
        <v>7938.10739381238</v>
      </c>
      <c r="N12" s="254">
        <v>7264.9173812273502</v>
      </c>
      <c r="O12" s="255">
        <f t="shared" si="2"/>
        <v>7938.10739381238</v>
      </c>
      <c r="P12" s="26">
        <f t="shared" si="0"/>
        <v>0</v>
      </c>
      <c r="Q12" s="26">
        <f t="shared" si="1"/>
        <v>-2336.8560069837199</v>
      </c>
    </row>
    <row r="13" spans="1:27" ht="12.6" customHeight="1" x14ac:dyDescent="0.2">
      <c r="A13" s="252">
        <v>0.33333333333333298</v>
      </c>
      <c r="B13" s="253">
        <v>4103.4708180650696</v>
      </c>
      <c r="C13" s="254">
        <v>3711.7651133138702</v>
      </c>
      <c r="D13" s="254">
        <v>1082.95065695892</v>
      </c>
      <c r="E13" s="254">
        <v>386.49108707173701</v>
      </c>
      <c r="F13" s="254">
        <v>474.60256518089102</v>
      </c>
      <c r="G13" s="254">
        <v>532.39168905107897</v>
      </c>
      <c r="H13" s="254">
        <v>375.69868721013199</v>
      </c>
      <c r="I13" s="254">
        <v>21.602117831355201</v>
      </c>
      <c r="J13" s="254">
        <v>-2345.0453080883799</v>
      </c>
      <c r="K13" s="254">
        <v>0</v>
      </c>
      <c r="L13" s="254">
        <v>-679.84185359231401</v>
      </c>
      <c r="M13" s="255">
        <v>8343.9274265946606</v>
      </c>
      <c r="N13" s="254">
        <v>7664.0855730023504</v>
      </c>
      <c r="O13" s="255">
        <f t="shared" si="2"/>
        <v>8343.9274265946606</v>
      </c>
      <c r="P13" s="26">
        <f t="shared" si="0"/>
        <v>0</v>
      </c>
      <c r="Q13" s="26">
        <f t="shared" si="1"/>
        <v>-2345.0453080883799</v>
      </c>
    </row>
    <row r="14" spans="1:27" ht="12.6" customHeight="1" x14ac:dyDescent="0.2">
      <c r="A14" s="252">
        <v>0.375</v>
      </c>
      <c r="B14" s="253">
        <v>4098.4291985624304</v>
      </c>
      <c r="C14" s="254">
        <v>3725.0229964867699</v>
      </c>
      <c r="D14" s="254">
        <v>1077.3525612722599</v>
      </c>
      <c r="E14" s="254">
        <v>397.40935856316202</v>
      </c>
      <c r="F14" s="254">
        <v>484.34113379479697</v>
      </c>
      <c r="G14" s="254">
        <v>63.500489880392401</v>
      </c>
      <c r="H14" s="254">
        <v>662.10053620884901</v>
      </c>
      <c r="I14" s="254">
        <v>20.9984122137257</v>
      </c>
      <c r="J14" s="254">
        <v>-1830.97416461393</v>
      </c>
      <c r="K14" s="254">
        <v>0</v>
      </c>
      <c r="L14" s="254">
        <v>-677.85123969900303</v>
      </c>
      <c r="M14" s="255">
        <v>8698.1805223684605</v>
      </c>
      <c r="N14" s="254">
        <v>8020.3292826694596</v>
      </c>
      <c r="O14" s="255">
        <f t="shared" si="2"/>
        <v>8698.1805223684605</v>
      </c>
      <c r="P14" s="26">
        <f t="shared" si="0"/>
        <v>0</v>
      </c>
      <c r="Q14" s="26">
        <f t="shared" si="1"/>
        <v>-1830.97416461393</v>
      </c>
    </row>
    <row r="15" spans="1:27" ht="12.6" customHeight="1" x14ac:dyDescent="0.2">
      <c r="A15" s="252">
        <v>0.41666666666666702</v>
      </c>
      <c r="B15" s="253">
        <v>4094.2128838665299</v>
      </c>
      <c r="C15" s="254">
        <v>3627.6039601371499</v>
      </c>
      <c r="D15" s="254">
        <v>1066.20152394452</v>
      </c>
      <c r="E15" s="254">
        <v>371.77212144261802</v>
      </c>
      <c r="F15" s="254">
        <v>303.67321131011602</v>
      </c>
      <c r="G15" s="254">
        <v>0</v>
      </c>
      <c r="H15" s="254">
        <v>848.00098957575301</v>
      </c>
      <c r="I15" s="254">
        <v>19.753297501217599</v>
      </c>
      <c r="J15" s="254">
        <v>-1577.9353086456499</v>
      </c>
      <c r="K15" s="254">
        <v>0</v>
      </c>
      <c r="L15" s="254">
        <v>-664.96551154502401</v>
      </c>
      <c r="M15" s="255">
        <v>8753.2826791322495</v>
      </c>
      <c r="N15" s="254">
        <v>8088.31716758723</v>
      </c>
      <c r="O15" s="255">
        <f t="shared" si="2"/>
        <v>8753.2826791322495</v>
      </c>
      <c r="P15" s="26">
        <f t="shared" si="0"/>
        <v>0</v>
      </c>
      <c r="Q15" s="26">
        <f t="shared" si="1"/>
        <v>-1577.9353086456499</v>
      </c>
    </row>
    <row r="16" spans="1:27" ht="12.6" customHeight="1" x14ac:dyDescent="0.2">
      <c r="A16" s="252">
        <v>0.45833333333333298</v>
      </c>
      <c r="B16" s="253">
        <v>4089.8381615101098</v>
      </c>
      <c r="C16" s="254">
        <v>3638.1362325980599</v>
      </c>
      <c r="D16" s="254">
        <v>1055.7324669658799</v>
      </c>
      <c r="E16" s="254">
        <v>366.93127160648498</v>
      </c>
      <c r="F16" s="254">
        <v>293.22007025217499</v>
      </c>
      <c r="G16" s="254">
        <v>0</v>
      </c>
      <c r="H16" s="254">
        <v>901.82974948810204</v>
      </c>
      <c r="I16" s="254">
        <v>19.405187251119301</v>
      </c>
      <c r="J16" s="254">
        <v>-1465.9482472366601</v>
      </c>
      <c r="K16" s="254">
        <v>0</v>
      </c>
      <c r="L16" s="254">
        <v>-665.700499597104</v>
      </c>
      <c r="M16" s="255">
        <v>8899.1448924352808</v>
      </c>
      <c r="N16" s="254">
        <v>8233.4443928381697</v>
      </c>
      <c r="O16" s="255">
        <f t="shared" si="2"/>
        <v>8899.1448924352808</v>
      </c>
      <c r="P16" s="26">
        <f t="shared" si="0"/>
        <v>0</v>
      </c>
      <c r="Q16" s="26">
        <f t="shared" si="1"/>
        <v>-1465.9482472366601</v>
      </c>
    </row>
    <row r="17" spans="1:17" ht="12.6" customHeight="1" x14ac:dyDescent="0.2">
      <c r="A17" s="252">
        <v>0.5</v>
      </c>
      <c r="B17" s="253">
        <v>4081.15376007841</v>
      </c>
      <c r="C17" s="254">
        <v>3664.7081918077201</v>
      </c>
      <c r="D17" s="254">
        <v>1065.5328873922799</v>
      </c>
      <c r="E17" s="254">
        <v>366.78711078274699</v>
      </c>
      <c r="F17" s="254">
        <v>240.88907068965</v>
      </c>
      <c r="G17" s="254">
        <v>0</v>
      </c>
      <c r="H17" s="254">
        <v>917.15851602408702</v>
      </c>
      <c r="I17" s="254">
        <v>23.8558320586639</v>
      </c>
      <c r="J17" s="254">
        <v>-1408.77213803365</v>
      </c>
      <c r="K17" s="254">
        <v>0</v>
      </c>
      <c r="L17" s="254">
        <v>-667.84187043422901</v>
      </c>
      <c r="M17" s="255">
        <v>8951.3132307999003</v>
      </c>
      <c r="N17" s="254">
        <v>8283.4713603656692</v>
      </c>
      <c r="O17" s="255">
        <f t="shared" si="2"/>
        <v>8951.3132307999003</v>
      </c>
      <c r="P17" s="26">
        <f t="shared" si="0"/>
        <v>0</v>
      </c>
      <c r="Q17" s="26">
        <f t="shared" si="1"/>
        <v>-1408.77213803365</v>
      </c>
    </row>
    <row r="18" spans="1:17" ht="12.6" customHeight="1" x14ac:dyDescent="0.2">
      <c r="A18" s="252">
        <v>0.54166666666666696</v>
      </c>
      <c r="B18" s="253">
        <v>4077.9794363040401</v>
      </c>
      <c r="C18" s="254">
        <v>3656.8927113497298</v>
      </c>
      <c r="D18" s="254">
        <v>1056.9644088575401</v>
      </c>
      <c r="E18" s="254">
        <v>371.96874493439498</v>
      </c>
      <c r="F18" s="254">
        <v>237.70407222087101</v>
      </c>
      <c r="G18" s="254">
        <v>20.881749598316102</v>
      </c>
      <c r="H18" s="254">
        <v>891.34722022298297</v>
      </c>
      <c r="I18" s="254">
        <v>22.672445490815299</v>
      </c>
      <c r="J18" s="254">
        <v>-1495.3205689030799</v>
      </c>
      <c r="K18" s="254">
        <v>0</v>
      </c>
      <c r="L18" s="254">
        <v>-667.11576970405304</v>
      </c>
      <c r="M18" s="255">
        <v>8841.09022007561</v>
      </c>
      <c r="N18" s="254">
        <v>8173.9744503715501</v>
      </c>
      <c r="O18" s="255">
        <f t="shared" si="2"/>
        <v>8841.09022007561</v>
      </c>
      <c r="P18" s="26">
        <f t="shared" si="0"/>
        <v>0</v>
      </c>
      <c r="Q18" s="26">
        <f t="shared" si="1"/>
        <v>-1495.3205689030799</v>
      </c>
    </row>
    <row r="19" spans="1:17" ht="12.6" customHeight="1" x14ac:dyDescent="0.2">
      <c r="A19" s="252">
        <v>0.58333333333333304</v>
      </c>
      <c r="B19" s="253">
        <v>4078.33788665152</v>
      </c>
      <c r="C19" s="254">
        <v>3590.3517530966801</v>
      </c>
      <c r="D19" s="254">
        <v>1050.5806809337901</v>
      </c>
      <c r="E19" s="254">
        <v>371.89464116914701</v>
      </c>
      <c r="F19" s="254">
        <v>242.349923182293</v>
      </c>
      <c r="G19" s="254">
        <v>22.472530073128699</v>
      </c>
      <c r="H19" s="254">
        <v>844.92354639991299</v>
      </c>
      <c r="I19" s="254">
        <v>19.5490316792913</v>
      </c>
      <c r="J19" s="254">
        <v>-1655.0548400821101</v>
      </c>
      <c r="K19" s="254">
        <v>0</v>
      </c>
      <c r="L19" s="254">
        <v>-659.796195949653</v>
      </c>
      <c r="M19" s="255">
        <v>8565.4051531036494</v>
      </c>
      <c r="N19" s="254">
        <v>7905.6089571539997</v>
      </c>
      <c r="O19" s="255">
        <f t="shared" si="2"/>
        <v>8565.4051531036494</v>
      </c>
      <c r="P19" s="26">
        <f t="shared" si="0"/>
        <v>0</v>
      </c>
      <c r="Q19" s="26">
        <f t="shared" si="1"/>
        <v>-1655.0548400821101</v>
      </c>
    </row>
    <row r="20" spans="1:17" ht="12.6" customHeight="1" x14ac:dyDescent="0.2">
      <c r="A20" s="252">
        <v>0.625</v>
      </c>
      <c r="B20" s="253">
        <v>4077.0608037505499</v>
      </c>
      <c r="C20" s="254">
        <v>3582.7764613017498</v>
      </c>
      <c r="D20" s="254">
        <v>1042.02892831126</v>
      </c>
      <c r="E20" s="254">
        <v>369.27950686576997</v>
      </c>
      <c r="F20" s="254">
        <v>241.60622652724999</v>
      </c>
      <c r="G20" s="254">
        <v>0</v>
      </c>
      <c r="H20" s="254">
        <v>805.22183261630096</v>
      </c>
      <c r="I20" s="254">
        <v>17.046032280275199</v>
      </c>
      <c r="J20" s="254">
        <v>-1638.60358319694</v>
      </c>
      <c r="K20" s="254">
        <v>0</v>
      </c>
      <c r="L20" s="254">
        <v>-657.97260814718504</v>
      </c>
      <c r="M20" s="255">
        <v>8496.4162084562195</v>
      </c>
      <c r="N20" s="254">
        <v>7838.4436003090404</v>
      </c>
      <c r="O20" s="255">
        <f t="shared" si="2"/>
        <v>8496.4162084562195</v>
      </c>
      <c r="P20" s="26">
        <f t="shared" si="0"/>
        <v>0</v>
      </c>
      <c r="Q20" s="26">
        <f t="shared" si="1"/>
        <v>-1638.60358319694</v>
      </c>
    </row>
    <row r="21" spans="1:17" ht="12.6" customHeight="1" x14ac:dyDescent="0.2">
      <c r="A21" s="252">
        <v>0.66666666666666696</v>
      </c>
      <c r="B21" s="253">
        <v>4068.9465893049</v>
      </c>
      <c r="C21" s="254">
        <v>3584.0530160379999</v>
      </c>
      <c r="D21" s="254">
        <v>1051.68893534736</v>
      </c>
      <c r="E21" s="254">
        <v>370.76028415894302</v>
      </c>
      <c r="F21" s="254">
        <v>245.57533555565101</v>
      </c>
      <c r="G21" s="254">
        <v>7.1821375137034797</v>
      </c>
      <c r="H21" s="254">
        <v>667.08308622463699</v>
      </c>
      <c r="I21" s="254">
        <v>14.767020857354799</v>
      </c>
      <c r="J21" s="254">
        <v>-1628.3198055882699</v>
      </c>
      <c r="K21" s="254">
        <v>0</v>
      </c>
      <c r="L21" s="254">
        <v>-656.77430923484997</v>
      </c>
      <c r="M21" s="255">
        <v>8381.7365994122792</v>
      </c>
      <c r="N21" s="254">
        <v>7724.9622901774301</v>
      </c>
      <c r="O21" s="255">
        <f t="shared" si="2"/>
        <v>8381.7365994122792</v>
      </c>
      <c r="P21" s="26">
        <f t="shared" si="0"/>
        <v>0</v>
      </c>
      <c r="Q21" s="26">
        <f t="shared" si="1"/>
        <v>-1628.3198055882699</v>
      </c>
    </row>
    <row r="22" spans="1:17" ht="12.6" customHeight="1" x14ac:dyDescent="0.2">
      <c r="A22" s="252">
        <v>0.70833333333333304</v>
      </c>
      <c r="B22" s="253">
        <v>4069.02161701461</v>
      </c>
      <c r="C22" s="254">
        <v>3735.7234664583302</v>
      </c>
      <c r="D22" s="254">
        <v>1054.8130978280301</v>
      </c>
      <c r="E22" s="254">
        <v>387.71927803763299</v>
      </c>
      <c r="F22" s="254">
        <v>395.95781290202598</v>
      </c>
      <c r="G22" s="254">
        <v>390.73190091034797</v>
      </c>
      <c r="H22" s="254">
        <v>435.37265948504199</v>
      </c>
      <c r="I22" s="254">
        <v>12.178594938927899</v>
      </c>
      <c r="J22" s="254">
        <v>-2188.5423467136402</v>
      </c>
      <c r="K22" s="254">
        <v>0</v>
      </c>
      <c r="L22" s="254">
        <v>-677.90977714548501</v>
      </c>
      <c r="M22" s="255">
        <v>8292.9760808612991</v>
      </c>
      <c r="N22" s="254">
        <v>7615.0663037158101</v>
      </c>
      <c r="O22" s="255">
        <f t="shared" si="2"/>
        <v>8292.9760808612991</v>
      </c>
      <c r="P22" s="26">
        <f t="shared" si="0"/>
        <v>0</v>
      </c>
      <c r="Q22" s="26">
        <f t="shared" si="1"/>
        <v>-2188.5423467136402</v>
      </c>
    </row>
    <row r="23" spans="1:17" ht="12.6" customHeight="1" x14ac:dyDescent="0.2">
      <c r="A23" s="252">
        <v>0.75</v>
      </c>
      <c r="B23" s="253">
        <v>4072.6910919247398</v>
      </c>
      <c r="C23" s="254">
        <v>3640.9205090575601</v>
      </c>
      <c r="D23" s="254">
        <v>1047.7757901418699</v>
      </c>
      <c r="E23" s="254">
        <v>403.00355095661001</v>
      </c>
      <c r="F23" s="254">
        <v>477.756682016502</v>
      </c>
      <c r="G23" s="254">
        <v>521.36805125134504</v>
      </c>
      <c r="H23" s="254">
        <v>197.09965648747999</v>
      </c>
      <c r="I23" s="254">
        <v>9.7368886907935206</v>
      </c>
      <c r="J23" s="254">
        <v>-2388.2449125880398</v>
      </c>
      <c r="K23" s="254">
        <v>0</v>
      </c>
      <c r="L23" s="254">
        <v>-669.60531642893704</v>
      </c>
      <c r="M23" s="255">
        <v>7982.1073079388498</v>
      </c>
      <c r="N23" s="254">
        <v>7312.5019915099201</v>
      </c>
      <c r="O23" s="255">
        <f t="shared" si="2"/>
        <v>7982.1073079388498</v>
      </c>
      <c r="P23" s="26">
        <f t="shared" si="0"/>
        <v>0</v>
      </c>
      <c r="Q23" s="26">
        <f t="shared" si="1"/>
        <v>-2388.2449125880398</v>
      </c>
    </row>
    <row r="24" spans="1:17" ht="12.6" customHeight="1" x14ac:dyDescent="0.2">
      <c r="A24" s="252">
        <v>0.79166666666666696</v>
      </c>
      <c r="B24" s="253">
        <v>4074.1782263630098</v>
      </c>
      <c r="C24" s="254">
        <v>3721.4549028932502</v>
      </c>
      <c r="D24" s="254">
        <v>1052.69020881038</v>
      </c>
      <c r="E24" s="254">
        <v>407.65293293244798</v>
      </c>
      <c r="F24" s="254">
        <v>492.871832792578</v>
      </c>
      <c r="G24" s="254">
        <v>547.37495253503198</v>
      </c>
      <c r="H24" s="254">
        <v>40.847102897747703</v>
      </c>
      <c r="I24" s="254">
        <v>8.3813897495234393</v>
      </c>
      <c r="J24" s="254">
        <v>-2443.5944198120101</v>
      </c>
      <c r="K24" s="254">
        <v>0</v>
      </c>
      <c r="L24" s="254">
        <v>-677.51355146353103</v>
      </c>
      <c r="M24" s="255">
        <v>7901.8571291619601</v>
      </c>
      <c r="N24" s="254">
        <v>7224.3435776984297</v>
      </c>
      <c r="O24" s="255">
        <f t="shared" si="2"/>
        <v>7901.8571291619601</v>
      </c>
      <c r="P24" s="26">
        <f t="shared" si="0"/>
        <v>0</v>
      </c>
      <c r="Q24" s="26">
        <f t="shared" si="1"/>
        <v>-2443.5944198120101</v>
      </c>
    </row>
    <row r="25" spans="1:17" ht="12.6" customHeight="1" x14ac:dyDescent="0.2">
      <c r="A25" s="252">
        <v>0.83333333333333304</v>
      </c>
      <c r="B25" s="253">
        <v>4075.6920456417602</v>
      </c>
      <c r="C25" s="254">
        <v>3737.7470101734698</v>
      </c>
      <c r="D25" s="254">
        <v>1056.7688399505601</v>
      </c>
      <c r="E25" s="254">
        <v>394.60558485842603</v>
      </c>
      <c r="F25" s="254">
        <v>488.286610060236</v>
      </c>
      <c r="G25" s="254">
        <v>557.27401506326601</v>
      </c>
      <c r="H25" s="254">
        <v>6.3418343312514303</v>
      </c>
      <c r="I25" s="254">
        <v>7.4396619497300103</v>
      </c>
      <c r="J25" s="254">
        <v>-2409.3206119767801</v>
      </c>
      <c r="K25" s="254">
        <v>0</v>
      </c>
      <c r="L25" s="254">
        <v>-678.22614029659803</v>
      </c>
      <c r="M25" s="255">
        <v>7914.8349900519297</v>
      </c>
      <c r="N25" s="254">
        <v>7236.6088497553301</v>
      </c>
      <c r="O25" s="255">
        <f t="shared" si="2"/>
        <v>7914.8349900519297</v>
      </c>
      <c r="P25" s="26">
        <f t="shared" si="0"/>
        <v>0</v>
      </c>
      <c r="Q25" s="26">
        <f t="shared" si="1"/>
        <v>-2409.3206119767801</v>
      </c>
    </row>
    <row r="26" spans="1:17" ht="12.6" customHeight="1" x14ac:dyDescent="0.2">
      <c r="A26" s="252">
        <v>0.875</v>
      </c>
      <c r="B26" s="253">
        <v>4078.9280547056001</v>
      </c>
      <c r="C26" s="254">
        <v>3706.4539308358499</v>
      </c>
      <c r="D26" s="254">
        <v>1057.2987312146399</v>
      </c>
      <c r="E26" s="254">
        <v>391.01785934852001</v>
      </c>
      <c r="F26" s="254">
        <v>487.32496385194901</v>
      </c>
      <c r="G26" s="254">
        <v>341.55001340363498</v>
      </c>
      <c r="H26" s="254">
        <v>0</v>
      </c>
      <c r="I26" s="254">
        <v>8.8822049640451599</v>
      </c>
      <c r="J26" s="254">
        <v>-2405.4327462476799</v>
      </c>
      <c r="K26" s="254">
        <v>0</v>
      </c>
      <c r="L26" s="254">
        <v>-672.02753190941803</v>
      </c>
      <c r="M26" s="255">
        <v>7666.02301207656</v>
      </c>
      <c r="N26" s="254">
        <v>6993.9954801671402</v>
      </c>
      <c r="O26" s="255">
        <f t="shared" si="2"/>
        <v>7666.02301207656</v>
      </c>
      <c r="P26" s="26">
        <f t="shared" si="0"/>
        <v>0</v>
      </c>
      <c r="Q26" s="26">
        <f t="shared" si="1"/>
        <v>-2405.4327462476799</v>
      </c>
    </row>
    <row r="27" spans="1:17" ht="12.6" customHeight="1" x14ac:dyDescent="0.2">
      <c r="A27" s="252">
        <v>0.91666666666666696</v>
      </c>
      <c r="B27" s="253">
        <v>4082.5292056784901</v>
      </c>
      <c r="C27" s="254">
        <v>3644.2017315779099</v>
      </c>
      <c r="D27" s="254">
        <v>1050.4335920741901</v>
      </c>
      <c r="E27" s="254">
        <v>374.82426983093899</v>
      </c>
      <c r="F27" s="254">
        <v>422.88214987900898</v>
      </c>
      <c r="G27" s="254">
        <v>4.7219401774626197</v>
      </c>
      <c r="H27" s="254">
        <v>0</v>
      </c>
      <c r="I27" s="254">
        <v>10.3637184199464</v>
      </c>
      <c r="J27" s="254">
        <v>-2321.76076767727</v>
      </c>
      <c r="K27" s="254">
        <v>0</v>
      </c>
      <c r="L27" s="254">
        <v>-659.64466302109895</v>
      </c>
      <c r="M27" s="255">
        <v>7268.1958399606701</v>
      </c>
      <c r="N27" s="254">
        <v>6608.5511769395698</v>
      </c>
      <c r="O27" s="255">
        <f t="shared" si="2"/>
        <v>7268.1958399606701</v>
      </c>
      <c r="P27" s="26">
        <f t="shared" si="0"/>
        <v>0</v>
      </c>
      <c r="Q27" s="26">
        <f t="shared" si="1"/>
        <v>-2321.76076767727</v>
      </c>
    </row>
    <row r="28" spans="1:17" ht="12.6" customHeight="1" x14ac:dyDescent="0.2">
      <c r="A28" s="250">
        <v>0.95833333333333304</v>
      </c>
      <c r="B28" s="251">
        <v>4089.9949044208201</v>
      </c>
      <c r="C28" s="251">
        <v>3571.5004059121202</v>
      </c>
      <c r="D28" s="251">
        <v>1065.41755266784</v>
      </c>
      <c r="E28" s="251">
        <v>365.45283885566101</v>
      </c>
      <c r="F28" s="251">
        <v>273.28653718090601</v>
      </c>
      <c r="G28" s="251">
        <v>0</v>
      </c>
      <c r="H28" s="251">
        <v>0</v>
      </c>
      <c r="I28" s="251">
        <v>8.6618787925825593</v>
      </c>
      <c r="J28" s="251">
        <v>-2542.01099725719</v>
      </c>
      <c r="K28" s="251">
        <v>0</v>
      </c>
      <c r="L28" s="251">
        <v>-650.89346890736499</v>
      </c>
      <c r="M28" s="251">
        <v>6832.3031205727302</v>
      </c>
      <c r="N28" s="251">
        <v>6181.4096516653599</v>
      </c>
      <c r="O28" s="251">
        <f t="shared" si="2"/>
        <v>6832.3031205727302</v>
      </c>
      <c r="P28" s="26">
        <f t="shared" si="0"/>
        <v>0</v>
      </c>
      <c r="Q28" s="26">
        <f t="shared" si="1"/>
        <v>-2542.01099725719</v>
      </c>
    </row>
    <row r="29" spans="1:17" s="15" customFormat="1" ht="11.25" x14ac:dyDescent="0.2">
      <c r="O29" s="14" t="s">
        <v>102</v>
      </c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8951.3132307999094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TRANSPOSE(INDEX(B5:K28,MATCH(MAX(M5:M28),M5:M28,0),0))</f>
        <v>4081.15376007841</v>
      </c>
      <c r="F33" s="378">
        <f t="shared" si="3"/>
        <v>0.45592793535990572</v>
      </c>
    </row>
    <row r="34" spans="1:6" x14ac:dyDescent="0.2">
      <c r="A34" s="514" t="s">
        <v>382</v>
      </c>
      <c r="B34" s="514"/>
      <c r="C34" s="514"/>
      <c r="D34" s="515"/>
      <c r="E34" s="158">
        <v>3664.7081918077201</v>
      </c>
      <c r="F34" s="379">
        <f t="shared" si="3"/>
        <v>0.40940453063334858</v>
      </c>
    </row>
    <row r="35" spans="1:6" x14ac:dyDescent="0.2">
      <c r="A35" s="514" t="s">
        <v>385</v>
      </c>
      <c r="B35" s="514"/>
      <c r="C35" s="514"/>
      <c r="D35" s="515"/>
      <c r="E35" s="158">
        <v>1065.5328873922799</v>
      </c>
      <c r="F35" s="379">
        <f t="shared" si="3"/>
        <v>0.11903648771064863</v>
      </c>
    </row>
    <row r="36" spans="1:6" x14ac:dyDescent="0.2">
      <c r="A36" s="365" t="s">
        <v>386</v>
      </c>
      <c r="B36" s="380"/>
      <c r="C36" s="380"/>
      <c r="D36" s="380"/>
      <c r="E36" s="158">
        <v>366.78711078274699</v>
      </c>
      <c r="F36" s="379">
        <f t="shared" si="3"/>
        <v>4.097578772248707E-2</v>
      </c>
    </row>
    <row r="37" spans="1:6" x14ac:dyDescent="0.2">
      <c r="A37" s="514" t="s">
        <v>383</v>
      </c>
      <c r="B37" s="514"/>
      <c r="C37" s="514"/>
      <c r="D37" s="515"/>
      <c r="E37" s="158">
        <v>240.88907068965</v>
      </c>
      <c r="F37" s="379">
        <f t="shared" si="3"/>
        <v>2.6911031317817444E-2</v>
      </c>
    </row>
    <row r="38" spans="1:6" x14ac:dyDescent="0.2">
      <c r="A38" s="514" t="s">
        <v>387</v>
      </c>
      <c r="B38" s="514"/>
      <c r="C38" s="514"/>
      <c r="D38" s="515"/>
      <c r="E38" s="158">
        <v>0</v>
      </c>
      <c r="F38" s="379">
        <f t="shared" si="3"/>
        <v>0</v>
      </c>
    </row>
    <row r="39" spans="1:6" x14ac:dyDescent="0.2">
      <c r="A39" s="514" t="s">
        <v>388</v>
      </c>
      <c r="B39" s="514"/>
      <c r="C39" s="514"/>
      <c r="D39" s="515"/>
      <c r="E39" s="158">
        <v>917.15851602408702</v>
      </c>
      <c r="F39" s="379">
        <f t="shared" si="3"/>
        <v>0.10246077780725005</v>
      </c>
    </row>
    <row r="40" spans="1:6" x14ac:dyDescent="0.2">
      <c r="A40" s="514" t="s">
        <v>389</v>
      </c>
      <c r="B40" s="514"/>
      <c r="C40" s="514"/>
      <c r="D40" s="515"/>
      <c r="E40" s="158">
        <v>23.8558320586639</v>
      </c>
      <c r="F40" s="379">
        <f t="shared" si="3"/>
        <v>2.6650650517490706E-3</v>
      </c>
    </row>
    <row r="41" spans="1:6" x14ac:dyDescent="0.2">
      <c r="A41" s="514" t="s">
        <v>376</v>
      </c>
      <c r="B41" s="514"/>
      <c r="C41" s="514"/>
      <c r="D41" s="515"/>
      <c r="E41" s="158">
        <v>-1408.77213803365</v>
      </c>
      <c r="F41" s="379">
        <f t="shared" si="3"/>
        <v>-0.15738161560320674</v>
      </c>
    </row>
    <row r="42" spans="1:6" x14ac:dyDescent="0.2">
      <c r="A42" s="514" t="s">
        <v>94</v>
      </c>
      <c r="B42" s="514"/>
      <c r="C42" s="514"/>
      <c r="D42" s="514"/>
      <c r="E42" s="161">
        <v>0</v>
      </c>
      <c r="F42" s="378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6" priority="2">
      <formula>$M5=MAX($M$5:$M$28)</formula>
    </cfRule>
  </conditionalFormatting>
  <conditionalFormatting sqref="N5:O28">
    <cfRule type="expression" dxfId="5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436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3655.52359397791</v>
      </c>
      <c r="C5" s="371">
        <v>4723.4421371560602</v>
      </c>
      <c r="D5" s="371">
        <v>300.37897854104301</v>
      </c>
      <c r="E5" s="371">
        <v>410.38244640755101</v>
      </c>
      <c r="F5" s="371">
        <v>125.353003197497</v>
      </c>
      <c r="G5" s="371">
        <v>0</v>
      </c>
      <c r="H5" s="371">
        <v>0</v>
      </c>
      <c r="I5" s="371">
        <v>40.906637227384003</v>
      </c>
      <c r="J5" s="371">
        <v>-2152.1117085221099</v>
      </c>
      <c r="K5" s="371">
        <v>-11.0218721231592</v>
      </c>
      <c r="L5" s="371">
        <v>-725.80958871952896</v>
      </c>
      <c r="M5" s="371">
        <v>7092.8532158621801</v>
      </c>
      <c r="N5" s="371">
        <v>6367.0436271426497</v>
      </c>
      <c r="O5" s="371">
        <f>M5</f>
        <v>7092.8532158621801</v>
      </c>
      <c r="P5" s="26">
        <f t="shared" ref="P5:P28" si="0">IF(J5&lt;0,0,J5)</f>
        <v>0</v>
      </c>
      <c r="Q5" s="26">
        <f t="shared" ref="Q5:Q28" si="1">IF(J5&lt;0,J5,0)</f>
        <v>-2152.1117085221099</v>
      </c>
    </row>
    <row r="6" spans="1:27" ht="12.6" customHeight="1" x14ac:dyDescent="0.2">
      <c r="A6" s="252">
        <v>4.1666666666666664E-2</v>
      </c>
      <c r="B6" s="253">
        <v>3657.43439555745</v>
      </c>
      <c r="C6" s="254">
        <v>4709.5917522810796</v>
      </c>
      <c r="D6" s="254">
        <v>300.70157391914699</v>
      </c>
      <c r="E6" s="254">
        <v>413.17032553388401</v>
      </c>
      <c r="F6" s="254">
        <v>127.294266233176</v>
      </c>
      <c r="G6" s="254">
        <v>1.7591382141733398E-2</v>
      </c>
      <c r="H6" s="254">
        <v>0</v>
      </c>
      <c r="I6" s="254">
        <v>43.366095498006999</v>
      </c>
      <c r="J6" s="254">
        <v>-1295.0096806753099</v>
      </c>
      <c r="K6" s="254">
        <v>-846.97513519166</v>
      </c>
      <c r="L6" s="254">
        <v>-724.74258777338196</v>
      </c>
      <c r="M6" s="255">
        <v>7109.5911845379196</v>
      </c>
      <c r="N6" s="254">
        <v>6384.8485967645302</v>
      </c>
      <c r="O6" s="255">
        <f t="shared" ref="O6:O28" si="2">M6</f>
        <v>7109.5911845379196</v>
      </c>
      <c r="P6" s="26">
        <f t="shared" si="0"/>
        <v>0</v>
      </c>
      <c r="Q6" s="26">
        <f t="shared" si="1"/>
        <v>-1295.0096806753099</v>
      </c>
    </row>
    <row r="7" spans="1:27" ht="12.6" customHeight="1" x14ac:dyDescent="0.2">
      <c r="A7" s="252">
        <v>8.3333333333333301E-2</v>
      </c>
      <c r="B7" s="253">
        <v>3655.48526412914</v>
      </c>
      <c r="C7" s="254">
        <v>4643.9116155489401</v>
      </c>
      <c r="D7" s="254">
        <v>300.72330465330202</v>
      </c>
      <c r="E7" s="254">
        <v>406.52608854058502</v>
      </c>
      <c r="F7" s="254">
        <v>128.233257957891</v>
      </c>
      <c r="G7" s="254">
        <v>0</v>
      </c>
      <c r="H7" s="254">
        <v>0</v>
      </c>
      <c r="I7" s="254">
        <v>50.176325851116403</v>
      </c>
      <c r="J7" s="254">
        <v>-1318.0316281866601</v>
      </c>
      <c r="K7" s="254">
        <v>-946.20902201683703</v>
      </c>
      <c r="L7" s="254">
        <v>-717.59309882701598</v>
      </c>
      <c r="M7" s="255">
        <v>6920.8152064774704</v>
      </c>
      <c r="N7" s="254">
        <v>6203.2221076504502</v>
      </c>
      <c r="O7" s="255">
        <f t="shared" si="2"/>
        <v>6920.8152064774704</v>
      </c>
      <c r="P7" s="26">
        <f t="shared" si="0"/>
        <v>0</v>
      </c>
      <c r="Q7" s="26">
        <f t="shared" si="1"/>
        <v>-1318.0316281866601</v>
      </c>
    </row>
    <row r="8" spans="1:27" ht="12.6" customHeight="1" x14ac:dyDescent="0.2">
      <c r="A8" s="252">
        <v>0.125</v>
      </c>
      <c r="B8" s="253">
        <v>3657.90125360397</v>
      </c>
      <c r="C8" s="254">
        <v>4638.7491410139501</v>
      </c>
      <c r="D8" s="254">
        <v>300.892127070058</v>
      </c>
      <c r="E8" s="254">
        <v>405.48171434283501</v>
      </c>
      <c r="F8" s="254">
        <v>129.05567640062901</v>
      </c>
      <c r="G8" s="254">
        <v>0</v>
      </c>
      <c r="H8" s="254">
        <v>0</v>
      </c>
      <c r="I8" s="254">
        <v>53.248290654468697</v>
      </c>
      <c r="J8" s="254">
        <v>-1398.4717556375001</v>
      </c>
      <c r="K8" s="254">
        <v>-938.39470300299399</v>
      </c>
      <c r="L8" s="254">
        <v>-717.18549211472805</v>
      </c>
      <c r="M8" s="255">
        <v>6848.4617444454097</v>
      </c>
      <c r="N8" s="254">
        <v>6131.2762523306801</v>
      </c>
      <c r="O8" s="255">
        <f t="shared" si="2"/>
        <v>6848.4617444454097</v>
      </c>
      <c r="P8" s="26">
        <f t="shared" si="0"/>
        <v>0</v>
      </c>
      <c r="Q8" s="26">
        <f t="shared" si="1"/>
        <v>-1398.4717556375001</v>
      </c>
    </row>
    <row r="9" spans="1:27" ht="12.6" customHeight="1" x14ac:dyDescent="0.2">
      <c r="A9" s="252">
        <v>0.16666666666666699</v>
      </c>
      <c r="B9" s="253">
        <v>3661.2376682886302</v>
      </c>
      <c r="C9" s="254">
        <v>4635.7983327728698</v>
      </c>
      <c r="D9" s="254">
        <v>300.05470850741</v>
      </c>
      <c r="E9" s="254">
        <v>411.90122918945298</v>
      </c>
      <c r="F9" s="254">
        <v>125.227858632619</v>
      </c>
      <c r="G9" s="254">
        <v>0</v>
      </c>
      <c r="H9" s="254">
        <v>0</v>
      </c>
      <c r="I9" s="254">
        <v>62.245266704815101</v>
      </c>
      <c r="J9" s="254">
        <v>-1272.2548604441999</v>
      </c>
      <c r="K9" s="254">
        <v>-929.57013710224101</v>
      </c>
      <c r="L9" s="254">
        <v>-717.572103531376</v>
      </c>
      <c r="M9" s="255">
        <v>6994.6400665493602</v>
      </c>
      <c r="N9" s="254">
        <v>6277.0679630179802</v>
      </c>
      <c r="O9" s="255">
        <f t="shared" si="2"/>
        <v>6994.6400665493602</v>
      </c>
      <c r="P9" s="26">
        <f t="shared" si="0"/>
        <v>0</v>
      </c>
      <c r="Q9" s="26">
        <f t="shared" si="1"/>
        <v>-1272.2548604441999</v>
      </c>
    </row>
    <row r="10" spans="1:27" ht="12.6" customHeight="1" x14ac:dyDescent="0.2">
      <c r="A10" s="252">
        <v>0.20833333333333301</v>
      </c>
      <c r="B10" s="253">
        <v>3662.3531377183099</v>
      </c>
      <c r="C10" s="254">
        <v>4649.2530534193002</v>
      </c>
      <c r="D10" s="254">
        <v>300.68820268996399</v>
      </c>
      <c r="E10" s="254">
        <v>419.06180172894898</v>
      </c>
      <c r="F10" s="254">
        <v>167.09264542036499</v>
      </c>
      <c r="G10" s="254">
        <v>0</v>
      </c>
      <c r="H10" s="254">
        <v>0</v>
      </c>
      <c r="I10" s="254">
        <v>62.751134818815302</v>
      </c>
      <c r="J10" s="254">
        <v>-909.23566123778005</v>
      </c>
      <c r="K10" s="254">
        <v>-867.19873515010602</v>
      </c>
      <c r="L10" s="254">
        <v>-719.81961931573505</v>
      </c>
      <c r="M10" s="255">
        <v>7484.76557940781</v>
      </c>
      <c r="N10" s="254">
        <v>6764.94596009208</v>
      </c>
      <c r="O10" s="255">
        <f t="shared" si="2"/>
        <v>7484.76557940781</v>
      </c>
      <c r="P10" s="26">
        <f t="shared" si="0"/>
        <v>0</v>
      </c>
      <c r="Q10" s="26">
        <f t="shared" si="1"/>
        <v>-909.23566123778005</v>
      </c>
    </row>
    <row r="11" spans="1:27" ht="12.6" customHeight="1" x14ac:dyDescent="0.2">
      <c r="A11" s="252">
        <v>0.25</v>
      </c>
      <c r="B11" s="253">
        <v>3663.66034187685</v>
      </c>
      <c r="C11" s="254">
        <v>4741.3723518587103</v>
      </c>
      <c r="D11" s="254">
        <v>307.51458322442699</v>
      </c>
      <c r="E11" s="254">
        <v>460.09303510934097</v>
      </c>
      <c r="F11" s="254">
        <v>222.47044885004101</v>
      </c>
      <c r="G11" s="254">
        <v>36.2062618520333</v>
      </c>
      <c r="H11" s="254">
        <v>3.80434420364768</v>
      </c>
      <c r="I11" s="254">
        <v>61.645648297585197</v>
      </c>
      <c r="J11" s="254">
        <v>-806.825128290056</v>
      </c>
      <c r="K11" s="254">
        <v>-5.0361166950367497</v>
      </c>
      <c r="L11" s="254">
        <v>-732.97016808563205</v>
      </c>
      <c r="M11" s="255">
        <v>8684.9057702875398</v>
      </c>
      <c r="N11" s="254">
        <v>7951.9356022019101</v>
      </c>
      <c r="O11" s="255">
        <f t="shared" si="2"/>
        <v>8684.9057702875398</v>
      </c>
      <c r="P11" s="26">
        <f t="shared" si="0"/>
        <v>0</v>
      </c>
      <c r="Q11" s="26">
        <f t="shared" si="1"/>
        <v>-806.825128290056</v>
      </c>
    </row>
    <row r="12" spans="1:27" ht="12.6" customHeight="1" x14ac:dyDescent="0.2">
      <c r="A12" s="252">
        <v>0.29166666666666702</v>
      </c>
      <c r="B12" s="253">
        <v>3664.4423342949299</v>
      </c>
      <c r="C12" s="254">
        <v>4881.7425110704398</v>
      </c>
      <c r="D12" s="254">
        <v>285.36562948252799</v>
      </c>
      <c r="E12" s="254">
        <v>488.18904903906503</v>
      </c>
      <c r="F12" s="254">
        <v>376.17951240642998</v>
      </c>
      <c r="G12" s="254">
        <v>488.21362024277499</v>
      </c>
      <c r="H12" s="254">
        <v>17.192363849233601</v>
      </c>
      <c r="I12" s="254">
        <v>54.0235606007193</v>
      </c>
      <c r="J12" s="254">
        <v>-1134.2113657221701</v>
      </c>
      <c r="K12" s="254">
        <v>0</v>
      </c>
      <c r="L12" s="254">
        <v>-755.87069904571001</v>
      </c>
      <c r="M12" s="255">
        <v>9121.1372152639397</v>
      </c>
      <c r="N12" s="254">
        <v>8365.2665162182293</v>
      </c>
      <c r="O12" s="255">
        <f t="shared" si="2"/>
        <v>9121.1372152639397</v>
      </c>
      <c r="P12" s="26">
        <f t="shared" si="0"/>
        <v>0</v>
      </c>
      <c r="Q12" s="26">
        <f t="shared" si="1"/>
        <v>-1134.2113657221701</v>
      </c>
    </row>
    <row r="13" spans="1:27" ht="12.6" customHeight="1" x14ac:dyDescent="0.2">
      <c r="A13" s="252">
        <v>0.33333333333333298</v>
      </c>
      <c r="B13" s="253">
        <v>3662.9433831953802</v>
      </c>
      <c r="C13" s="254">
        <v>4929.6741426544004</v>
      </c>
      <c r="D13" s="254">
        <v>317.18583776326</v>
      </c>
      <c r="E13" s="254">
        <v>484.44287475959601</v>
      </c>
      <c r="F13" s="254">
        <v>447.53966525937801</v>
      </c>
      <c r="G13" s="254">
        <v>487.28287261448298</v>
      </c>
      <c r="H13" s="254">
        <v>117.863867542856</v>
      </c>
      <c r="I13" s="254">
        <v>48.298768559086199</v>
      </c>
      <c r="J13" s="254">
        <v>-1138.7704069238901</v>
      </c>
      <c r="K13" s="254">
        <v>0</v>
      </c>
      <c r="L13" s="254">
        <v>-762.10839093546201</v>
      </c>
      <c r="M13" s="255">
        <v>9356.4610054245495</v>
      </c>
      <c r="N13" s="254">
        <v>8594.3526144890893</v>
      </c>
      <c r="O13" s="255">
        <f t="shared" si="2"/>
        <v>9356.4610054245495</v>
      </c>
      <c r="P13" s="26">
        <f t="shared" si="0"/>
        <v>0</v>
      </c>
      <c r="Q13" s="26">
        <f t="shared" si="1"/>
        <v>-1138.7704069238901</v>
      </c>
    </row>
    <row r="14" spans="1:27" ht="12.6" customHeight="1" x14ac:dyDescent="0.2">
      <c r="A14" s="252">
        <v>0.375</v>
      </c>
      <c r="B14" s="253">
        <v>3662.3347828661299</v>
      </c>
      <c r="C14" s="254">
        <v>4896.7459991188698</v>
      </c>
      <c r="D14" s="254">
        <v>313.05558172830803</v>
      </c>
      <c r="E14" s="254">
        <v>487.08153232171099</v>
      </c>
      <c r="F14" s="254">
        <v>467.60018451669998</v>
      </c>
      <c r="G14" s="254">
        <v>289.64209873364803</v>
      </c>
      <c r="H14" s="254">
        <v>276.43052049383601</v>
      </c>
      <c r="I14" s="254">
        <v>47.092923014587498</v>
      </c>
      <c r="J14" s="254">
        <v>-942.61857031286695</v>
      </c>
      <c r="K14" s="254">
        <v>0</v>
      </c>
      <c r="L14" s="254">
        <v>-757.77909170833095</v>
      </c>
      <c r="M14" s="255">
        <v>9497.36505248092</v>
      </c>
      <c r="N14" s="254">
        <v>8739.5859607725906</v>
      </c>
      <c r="O14" s="255">
        <f t="shared" si="2"/>
        <v>9497.36505248092</v>
      </c>
      <c r="P14" s="26">
        <f t="shared" si="0"/>
        <v>0</v>
      </c>
      <c r="Q14" s="26">
        <f t="shared" si="1"/>
        <v>-942.61857031286695</v>
      </c>
    </row>
    <row r="15" spans="1:27" ht="12.6" customHeight="1" x14ac:dyDescent="0.2">
      <c r="A15" s="252">
        <v>0.41666666666666702</v>
      </c>
      <c r="B15" s="253">
        <v>3661.9713006171401</v>
      </c>
      <c r="C15" s="254">
        <v>4780.3373777742499</v>
      </c>
      <c r="D15" s="254">
        <v>301.36181515095899</v>
      </c>
      <c r="E15" s="254">
        <v>463.085664748341</v>
      </c>
      <c r="F15" s="254">
        <v>282.19511809230897</v>
      </c>
      <c r="G15" s="254">
        <v>152.36055659498101</v>
      </c>
      <c r="H15" s="254">
        <v>439.74344438865398</v>
      </c>
      <c r="I15" s="254">
        <v>42.495777996805302</v>
      </c>
      <c r="J15" s="254">
        <v>-696.05804138321105</v>
      </c>
      <c r="K15" s="254">
        <v>0</v>
      </c>
      <c r="L15" s="254">
        <v>-742.27678592388497</v>
      </c>
      <c r="M15" s="255">
        <v>9427.4930139802309</v>
      </c>
      <c r="N15" s="254">
        <v>8685.2162280563498</v>
      </c>
      <c r="O15" s="255">
        <f t="shared" si="2"/>
        <v>9427.4930139802309</v>
      </c>
      <c r="P15" s="26">
        <f t="shared" si="0"/>
        <v>0</v>
      </c>
      <c r="Q15" s="26">
        <f t="shared" si="1"/>
        <v>-696.05804138321105</v>
      </c>
    </row>
    <row r="16" spans="1:27" ht="12.6" customHeight="1" x14ac:dyDescent="0.2">
      <c r="A16" s="252">
        <v>0.45833333333333298</v>
      </c>
      <c r="B16" s="253">
        <v>3661.0942732957601</v>
      </c>
      <c r="C16" s="254">
        <v>4799.56432541303</v>
      </c>
      <c r="D16" s="254">
        <v>300.80186502435799</v>
      </c>
      <c r="E16" s="254">
        <v>438.46509288390303</v>
      </c>
      <c r="F16" s="254">
        <v>339.54499846835</v>
      </c>
      <c r="G16" s="254">
        <v>0</v>
      </c>
      <c r="H16" s="254">
        <v>569.76527273178306</v>
      </c>
      <c r="I16" s="254">
        <v>39.437594138716101</v>
      </c>
      <c r="J16" s="254">
        <v>-658.36802317437002</v>
      </c>
      <c r="K16" s="254">
        <v>0</v>
      </c>
      <c r="L16" s="254">
        <v>-742.10592369488404</v>
      </c>
      <c r="M16" s="255">
        <v>9490.3053987815292</v>
      </c>
      <c r="N16" s="254">
        <v>8748.1994750866506</v>
      </c>
      <c r="O16" s="255">
        <f t="shared" si="2"/>
        <v>9490.3053987815292</v>
      </c>
      <c r="P16" s="26">
        <f t="shared" si="0"/>
        <v>0</v>
      </c>
      <c r="Q16" s="26">
        <f t="shared" si="1"/>
        <v>-658.36802317437002</v>
      </c>
    </row>
    <row r="17" spans="1:17" ht="12.6" customHeight="1" x14ac:dyDescent="0.2">
      <c r="A17" s="252">
        <v>0.5</v>
      </c>
      <c r="B17" s="253">
        <v>3657.87125243729</v>
      </c>
      <c r="C17" s="254">
        <v>4753.0272722977197</v>
      </c>
      <c r="D17" s="254">
        <v>290.737807099951</v>
      </c>
      <c r="E17" s="254">
        <v>427.111602851638</v>
      </c>
      <c r="F17" s="254">
        <v>334.13895082720802</v>
      </c>
      <c r="G17" s="254">
        <v>0</v>
      </c>
      <c r="H17" s="254">
        <v>715.16969011667697</v>
      </c>
      <c r="I17" s="254">
        <v>36.896106609506802</v>
      </c>
      <c r="J17" s="254">
        <v>-729.20859660246504</v>
      </c>
      <c r="K17" s="254">
        <v>0</v>
      </c>
      <c r="L17" s="254">
        <v>-737.43923599400796</v>
      </c>
      <c r="M17" s="255">
        <v>9485.7440856375197</v>
      </c>
      <c r="N17" s="254">
        <v>8748.3048496435094</v>
      </c>
      <c r="O17" s="255">
        <f t="shared" si="2"/>
        <v>9485.7440856375197</v>
      </c>
      <c r="P17" s="26">
        <f t="shared" si="0"/>
        <v>0</v>
      </c>
      <c r="Q17" s="26">
        <f t="shared" si="1"/>
        <v>-729.20859660246504</v>
      </c>
    </row>
    <row r="18" spans="1:17" ht="12.6" customHeight="1" x14ac:dyDescent="0.2">
      <c r="A18" s="252">
        <v>0.54166666666666696</v>
      </c>
      <c r="B18" s="253">
        <v>3657.2176544287299</v>
      </c>
      <c r="C18" s="254">
        <v>4740.8866467020498</v>
      </c>
      <c r="D18" s="254">
        <v>281.06654746012703</v>
      </c>
      <c r="E18" s="254">
        <v>430.49176037334598</v>
      </c>
      <c r="F18" s="254">
        <v>273.02169138386301</v>
      </c>
      <c r="G18" s="254">
        <v>0</v>
      </c>
      <c r="H18" s="254">
        <v>730.73523874559896</v>
      </c>
      <c r="I18" s="254">
        <v>37.6657690067602</v>
      </c>
      <c r="J18" s="254">
        <v>-870.86379292962897</v>
      </c>
      <c r="K18" s="254">
        <v>0</v>
      </c>
      <c r="L18" s="254">
        <v>-735.93091229636798</v>
      </c>
      <c r="M18" s="255">
        <v>9280.2215151708406</v>
      </c>
      <c r="N18" s="254">
        <v>8544.2906028744801</v>
      </c>
      <c r="O18" s="255">
        <f t="shared" si="2"/>
        <v>9280.2215151708406</v>
      </c>
      <c r="P18" s="26">
        <f t="shared" si="0"/>
        <v>0</v>
      </c>
      <c r="Q18" s="26">
        <f t="shared" si="1"/>
        <v>-870.86379292962897</v>
      </c>
    </row>
    <row r="19" spans="1:17" ht="12.6" customHeight="1" x14ac:dyDescent="0.2">
      <c r="A19" s="252">
        <v>0.58333333333333304</v>
      </c>
      <c r="B19" s="253">
        <v>3655.1951402281402</v>
      </c>
      <c r="C19" s="254">
        <v>4708.7982201709701</v>
      </c>
      <c r="D19" s="254">
        <v>297.254957364304</v>
      </c>
      <c r="E19" s="254">
        <v>436.26712831093602</v>
      </c>
      <c r="F19" s="254">
        <v>299.93200498516097</v>
      </c>
      <c r="G19" s="254">
        <v>0</v>
      </c>
      <c r="H19" s="254">
        <v>676.71387143475795</v>
      </c>
      <c r="I19" s="254">
        <v>40.528066900782797</v>
      </c>
      <c r="J19" s="254">
        <v>-1021.42234429128</v>
      </c>
      <c r="K19" s="254">
        <v>0</v>
      </c>
      <c r="L19" s="254">
        <v>-732.91673023117801</v>
      </c>
      <c r="M19" s="255">
        <v>9093.2670451037702</v>
      </c>
      <c r="N19" s="254">
        <v>8360.3503148725904</v>
      </c>
      <c r="O19" s="255">
        <f t="shared" si="2"/>
        <v>9093.2670451037702</v>
      </c>
      <c r="P19" s="26">
        <f t="shared" si="0"/>
        <v>0</v>
      </c>
      <c r="Q19" s="26">
        <f t="shared" si="1"/>
        <v>-1021.42234429128</v>
      </c>
    </row>
    <row r="20" spans="1:17" ht="12.6" customHeight="1" x14ac:dyDescent="0.2">
      <c r="A20" s="252">
        <v>0.625</v>
      </c>
      <c r="B20" s="253">
        <v>3651.4385626642602</v>
      </c>
      <c r="C20" s="254">
        <v>4636.6272735802204</v>
      </c>
      <c r="D20" s="254">
        <v>268.74597256986499</v>
      </c>
      <c r="E20" s="254">
        <v>431.917831116819</v>
      </c>
      <c r="F20" s="254">
        <v>307.30914926709102</v>
      </c>
      <c r="G20" s="254">
        <v>58.987101963879901</v>
      </c>
      <c r="H20" s="254">
        <v>545.437624199418</v>
      </c>
      <c r="I20" s="254">
        <v>41.111729812829701</v>
      </c>
      <c r="J20" s="254">
        <v>-868.79288950738101</v>
      </c>
      <c r="K20" s="254">
        <v>0</v>
      </c>
      <c r="L20" s="254">
        <v>-724.45022079297303</v>
      </c>
      <c r="M20" s="255">
        <v>9072.7823556669991</v>
      </c>
      <c r="N20" s="254">
        <v>8348.3321348740192</v>
      </c>
      <c r="O20" s="255">
        <f t="shared" si="2"/>
        <v>9072.7823556669991</v>
      </c>
      <c r="P20" s="26">
        <f t="shared" si="0"/>
        <v>0</v>
      </c>
      <c r="Q20" s="26">
        <f t="shared" si="1"/>
        <v>-868.79288950738101</v>
      </c>
    </row>
    <row r="21" spans="1:17" ht="12.6" customHeight="1" x14ac:dyDescent="0.2">
      <c r="A21" s="252">
        <v>0.66666666666666696</v>
      </c>
      <c r="B21" s="253">
        <v>3648.6273719321898</v>
      </c>
      <c r="C21" s="254">
        <v>4616.4994408716102</v>
      </c>
      <c r="D21" s="254">
        <v>269.31929596604601</v>
      </c>
      <c r="E21" s="254">
        <v>426.71327638033398</v>
      </c>
      <c r="F21" s="254">
        <v>388.20901217082502</v>
      </c>
      <c r="G21" s="254">
        <v>0</v>
      </c>
      <c r="H21" s="254">
        <v>382.03208318649502</v>
      </c>
      <c r="I21" s="254">
        <v>43.909893198330501</v>
      </c>
      <c r="J21" s="254">
        <v>-803.02339001193502</v>
      </c>
      <c r="K21" s="254">
        <v>0</v>
      </c>
      <c r="L21" s="254">
        <v>-720.46721271290698</v>
      </c>
      <c r="M21" s="255">
        <v>8972.2869836939008</v>
      </c>
      <c r="N21" s="254">
        <v>8251.8197709809901</v>
      </c>
      <c r="O21" s="255">
        <f t="shared" si="2"/>
        <v>8972.2869836939008</v>
      </c>
      <c r="P21" s="26">
        <f t="shared" si="0"/>
        <v>0</v>
      </c>
      <c r="Q21" s="26">
        <f t="shared" si="1"/>
        <v>-803.02339001193502</v>
      </c>
    </row>
    <row r="22" spans="1:17" ht="12.6" customHeight="1" x14ac:dyDescent="0.2">
      <c r="A22" s="252">
        <v>0.70833333333333304</v>
      </c>
      <c r="B22" s="253">
        <v>3645.0275372343799</v>
      </c>
      <c r="C22" s="254">
        <v>4693.0722260861403</v>
      </c>
      <c r="D22" s="254">
        <v>301.201352749276</v>
      </c>
      <c r="E22" s="254">
        <v>437.61330082268398</v>
      </c>
      <c r="F22" s="254">
        <v>376.33537654703201</v>
      </c>
      <c r="G22" s="254">
        <v>354.749401674784</v>
      </c>
      <c r="H22" s="254">
        <v>172.78636749112201</v>
      </c>
      <c r="I22" s="254">
        <v>52.514813828606101</v>
      </c>
      <c r="J22" s="254">
        <v>-1192.2991449004701</v>
      </c>
      <c r="K22" s="254">
        <v>0</v>
      </c>
      <c r="L22" s="254">
        <v>-731.956167314092</v>
      </c>
      <c r="M22" s="255">
        <v>8841.0012315335607</v>
      </c>
      <c r="N22" s="254">
        <v>8109.0450642194701</v>
      </c>
      <c r="O22" s="255">
        <f t="shared" si="2"/>
        <v>8841.0012315335607</v>
      </c>
      <c r="P22" s="26">
        <f t="shared" si="0"/>
        <v>0</v>
      </c>
      <c r="Q22" s="26">
        <f t="shared" si="1"/>
        <v>-1192.2991449004701</v>
      </c>
    </row>
    <row r="23" spans="1:17" ht="12.6" customHeight="1" x14ac:dyDescent="0.2">
      <c r="A23" s="252">
        <v>0.75</v>
      </c>
      <c r="B23" s="253">
        <v>3647.64362675659</v>
      </c>
      <c r="C23" s="254">
        <v>4784.3302968627404</v>
      </c>
      <c r="D23" s="254">
        <v>315.96899214521198</v>
      </c>
      <c r="E23" s="254">
        <v>459.00720154396998</v>
      </c>
      <c r="F23" s="254">
        <v>451.97160175636498</v>
      </c>
      <c r="G23" s="254">
        <v>508.84350998191798</v>
      </c>
      <c r="H23" s="254">
        <v>20.2309945130968</v>
      </c>
      <c r="I23" s="254">
        <v>57.904625518978101</v>
      </c>
      <c r="J23" s="254">
        <v>-1343.62804048987</v>
      </c>
      <c r="K23" s="254">
        <v>0</v>
      </c>
      <c r="L23" s="254">
        <v>-744.346836279017</v>
      </c>
      <c r="M23" s="255">
        <v>8902.2728085889994</v>
      </c>
      <c r="N23" s="254">
        <v>8157.9259723099904</v>
      </c>
      <c r="O23" s="255">
        <f t="shared" si="2"/>
        <v>8902.2728085889994</v>
      </c>
      <c r="P23" s="26">
        <f t="shared" si="0"/>
        <v>0</v>
      </c>
      <c r="Q23" s="26">
        <f t="shared" si="1"/>
        <v>-1343.62804048987</v>
      </c>
    </row>
    <row r="24" spans="1:17" ht="12.6" customHeight="1" x14ac:dyDescent="0.2">
      <c r="A24" s="252">
        <v>0.79166666666666696</v>
      </c>
      <c r="B24" s="253">
        <v>3650.77660340789</v>
      </c>
      <c r="C24" s="254">
        <v>4753.1671291393304</v>
      </c>
      <c r="D24" s="254">
        <v>303.71694703619698</v>
      </c>
      <c r="E24" s="254">
        <v>482.55652852570802</v>
      </c>
      <c r="F24" s="254">
        <v>645.08428102994606</v>
      </c>
      <c r="G24" s="254">
        <v>566.79431836954495</v>
      </c>
      <c r="H24" s="254">
        <v>2.1179664511222902</v>
      </c>
      <c r="I24" s="254">
        <v>62.230152758881601</v>
      </c>
      <c r="J24" s="254">
        <v>-1202.09247140761</v>
      </c>
      <c r="K24" s="254">
        <v>0</v>
      </c>
      <c r="L24" s="254">
        <v>-744.90791882749204</v>
      </c>
      <c r="M24" s="255">
        <v>9264.3514553110108</v>
      </c>
      <c r="N24" s="254">
        <v>8519.4435364835208</v>
      </c>
      <c r="O24" s="255">
        <f t="shared" si="2"/>
        <v>9264.3514553110108</v>
      </c>
      <c r="P24" s="26">
        <f t="shared" si="0"/>
        <v>0</v>
      </c>
      <c r="Q24" s="26">
        <f t="shared" si="1"/>
        <v>-1202.09247140761</v>
      </c>
    </row>
    <row r="25" spans="1:17" ht="12.6" customHeight="1" x14ac:dyDescent="0.2">
      <c r="A25" s="252">
        <v>0.83333333333333304</v>
      </c>
      <c r="B25" s="253">
        <v>3648.7991194523202</v>
      </c>
      <c r="C25" s="254">
        <v>4674.3054996925102</v>
      </c>
      <c r="D25" s="254">
        <v>300.52439760850899</v>
      </c>
      <c r="E25" s="254">
        <v>471.36467899996597</v>
      </c>
      <c r="F25" s="254">
        <v>528.43602401526505</v>
      </c>
      <c r="G25" s="254">
        <v>258.01759368607702</v>
      </c>
      <c r="H25" s="254">
        <v>0</v>
      </c>
      <c r="I25" s="254">
        <v>58.282780744063103</v>
      </c>
      <c r="J25" s="254">
        <v>-1117.64499279549</v>
      </c>
      <c r="K25" s="254">
        <v>0</v>
      </c>
      <c r="L25" s="254">
        <v>-731.075411600508</v>
      </c>
      <c r="M25" s="255">
        <v>8822.0851014032305</v>
      </c>
      <c r="N25" s="254">
        <v>8091.0096898027195</v>
      </c>
      <c r="O25" s="255">
        <f t="shared" si="2"/>
        <v>8822.0851014032305</v>
      </c>
      <c r="P25" s="26">
        <f t="shared" si="0"/>
        <v>0</v>
      </c>
      <c r="Q25" s="26">
        <f t="shared" si="1"/>
        <v>-1117.64499279549</v>
      </c>
    </row>
    <row r="26" spans="1:17" ht="12.6" customHeight="1" x14ac:dyDescent="0.2">
      <c r="A26" s="252">
        <v>0.875</v>
      </c>
      <c r="B26" s="253">
        <v>3648.8057709999898</v>
      </c>
      <c r="C26" s="254">
        <v>4400.1485737691901</v>
      </c>
      <c r="D26" s="254">
        <v>307.10840707937302</v>
      </c>
      <c r="E26" s="254">
        <v>448.175195476211</v>
      </c>
      <c r="F26" s="254">
        <v>345.44561610725401</v>
      </c>
      <c r="G26" s="254">
        <v>296.46116057723202</v>
      </c>
      <c r="H26" s="254">
        <v>0</v>
      </c>
      <c r="I26" s="254">
        <v>59.468461673814097</v>
      </c>
      <c r="J26" s="254">
        <v>-1221.90807571249</v>
      </c>
      <c r="K26" s="254">
        <v>0</v>
      </c>
      <c r="L26" s="254">
        <v>-700.77301413150997</v>
      </c>
      <c r="M26" s="255">
        <v>8283.7051099705895</v>
      </c>
      <c r="N26" s="254">
        <v>7582.9320958390799</v>
      </c>
      <c r="O26" s="255">
        <f t="shared" si="2"/>
        <v>8283.7051099705895</v>
      </c>
      <c r="P26" s="26">
        <f t="shared" si="0"/>
        <v>0</v>
      </c>
      <c r="Q26" s="26">
        <f t="shared" si="1"/>
        <v>-1221.90807571249</v>
      </c>
    </row>
    <row r="27" spans="1:17" ht="12.6" customHeight="1" x14ac:dyDescent="0.2">
      <c r="A27" s="252">
        <v>0.91666666666666696</v>
      </c>
      <c r="B27" s="253">
        <v>3652.5073369266402</v>
      </c>
      <c r="C27" s="254">
        <v>4371.67460144285</v>
      </c>
      <c r="D27" s="254">
        <v>299.49141417073997</v>
      </c>
      <c r="E27" s="254">
        <v>413.07700539808599</v>
      </c>
      <c r="F27" s="254">
        <v>233.61013985963501</v>
      </c>
      <c r="G27" s="254">
        <v>231.41142818643999</v>
      </c>
      <c r="H27" s="254">
        <v>0</v>
      </c>
      <c r="I27" s="254">
        <v>61.6666023082214</v>
      </c>
      <c r="J27" s="254">
        <v>-1416.9281006552901</v>
      </c>
      <c r="K27" s="254">
        <v>0</v>
      </c>
      <c r="L27" s="254">
        <v>-694.01406578564297</v>
      </c>
      <c r="M27" s="255">
        <v>7846.5104276373204</v>
      </c>
      <c r="N27" s="254">
        <v>7152.4963618516804</v>
      </c>
      <c r="O27" s="255">
        <f t="shared" si="2"/>
        <v>7846.5104276373204</v>
      </c>
      <c r="P27" s="26">
        <f t="shared" si="0"/>
        <v>0</v>
      </c>
      <c r="Q27" s="26">
        <f t="shared" si="1"/>
        <v>-1416.9281006552901</v>
      </c>
    </row>
    <row r="28" spans="1:17" ht="12.6" customHeight="1" x14ac:dyDescent="0.2">
      <c r="A28" s="250">
        <v>0.95833333333333304</v>
      </c>
      <c r="B28" s="251">
        <v>3652.5923741548499</v>
      </c>
      <c r="C28" s="251">
        <v>4047.50437230134</v>
      </c>
      <c r="D28" s="251">
        <v>298.65734032825998</v>
      </c>
      <c r="E28" s="251">
        <v>407.32857405945299</v>
      </c>
      <c r="F28" s="251">
        <v>510.02155618867698</v>
      </c>
      <c r="G28" s="251">
        <v>0</v>
      </c>
      <c r="H28" s="251">
        <v>0</v>
      </c>
      <c r="I28" s="251">
        <v>57.776341264651798</v>
      </c>
      <c r="J28" s="251">
        <v>-1566.5017826031401</v>
      </c>
      <c r="K28" s="251">
        <v>0</v>
      </c>
      <c r="L28" s="251">
        <v>-659.77508193971198</v>
      </c>
      <c r="M28" s="251">
        <v>7407.3787756940901</v>
      </c>
      <c r="N28" s="251">
        <v>6747.6036937543804</v>
      </c>
      <c r="O28" s="251">
        <f t="shared" si="2"/>
        <v>7407.3787756940901</v>
      </c>
      <c r="P28" s="26">
        <f t="shared" si="0"/>
        <v>0</v>
      </c>
      <c r="Q28" s="26">
        <f t="shared" si="1"/>
        <v>-1566.5017826031401</v>
      </c>
    </row>
    <row r="29" spans="1:17" s="15" customFormat="1" ht="11.25" x14ac:dyDescent="0.2">
      <c r="O29" s="14" t="s">
        <v>102</v>
      </c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9497.36505248092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TRANSPOSE(INDEX(B5:K28,MATCH(MAX(M5:M28),M5:M28,0),0))</f>
        <v>3662.3347828661299</v>
      </c>
      <c r="F33" s="378">
        <f t="shared" si="3"/>
        <v>0.38561588004974579</v>
      </c>
    </row>
    <row r="34" spans="1:6" x14ac:dyDescent="0.2">
      <c r="A34" s="514" t="s">
        <v>382</v>
      </c>
      <c r="B34" s="514"/>
      <c r="C34" s="514"/>
      <c r="D34" s="515"/>
      <c r="E34" s="158">
        <v>4896.7459991188698</v>
      </c>
      <c r="F34" s="379">
        <f t="shared" si="3"/>
        <v>0.5155899527985115</v>
      </c>
    </row>
    <row r="35" spans="1:6" x14ac:dyDescent="0.2">
      <c r="A35" s="514" t="s">
        <v>385</v>
      </c>
      <c r="B35" s="514"/>
      <c r="C35" s="514"/>
      <c r="D35" s="515"/>
      <c r="E35" s="158">
        <v>313.05558172830803</v>
      </c>
      <c r="F35" s="379">
        <f t="shared" si="3"/>
        <v>3.2962361665410667E-2</v>
      </c>
    </row>
    <row r="36" spans="1:6" x14ac:dyDescent="0.2">
      <c r="A36" s="365" t="s">
        <v>386</v>
      </c>
      <c r="B36" s="380"/>
      <c r="C36" s="380"/>
      <c r="D36" s="380"/>
      <c r="E36" s="158">
        <v>487.08153232171099</v>
      </c>
      <c r="F36" s="379">
        <f t="shared" si="3"/>
        <v>5.1285965068224332E-2</v>
      </c>
    </row>
    <row r="37" spans="1:6" x14ac:dyDescent="0.2">
      <c r="A37" s="514" t="s">
        <v>383</v>
      </c>
      <c r="B37" s="514"/>
      <c r="C37" s="514"/>
      <c r="D37" s="515"/>
      <c r="E37" s="158">
        <v>467.60018451669998</v>
      </c>
      <c r="F37" s="379">
        <f t="shared" si="3"/>
        <v>4.9234727941151697E-2</v>
      </c>
    </row>
    <row r="38" spans="1:6" x14ac:dyDescent="0.2">
      <c r="A38" s="514" t="s">
        <v>387</v>
      </c>
      <c r="B38" s="514"/>
      <c r="C38" s="514"/>
      <c r="D38" s="515"/>
      <c r="E38" s="158">
        <v>289.64209873364803</v>
      </c>
      <c r="F38" s="379">
        <f t="shared" si="3"/>
        <v>3.0497100736165465E-2</v>
      </c>
    </row>
    <row r="39" spans="1:6" x14ac:dyDescent="0.2">
      <c r="A39" s="514" t="s">
        <v>388</v>
      </c>
      <c r="B39" s="514"/>
      <c r="C39" s="514"/>
      <c r="D39" s="515"/>
      <c r="E39" s="158">
        <v>276.43052049383601</v>
      </c>
      <c r="F39" s="379">
        <f t="shared" si="3"/>
        <v>2.9106022456368178E-2</v>
      </c>
    </row>
    <row r="40" spans="1:6" x14ac:dyDescent="0.2">
      <c r="A40" s="514" t="s">
        <v>389</v>
      </c>
      <c r="B40" s="514"/>
      <c r="C40" s="514"/>
      <c r="D40" s="515"/>
      <c r="E40" s="158">
        <v>47.092923014587498</v>
      </c>
      <c r="F40" s="379">
        <f t="shared" si="3"/>
        <v>4.9585251018950558E-3</v>
      </c>
    </row>
    <row r="41" spans="1:6" x14ac:dyDescent="0.2">
      <c r="A41" s="514" t="s">
        <v>376</v>
      </c>
      <c r="B41" s="514"/>
      <c r="C41" s="514"/>
      <c r="D41" s="515"/>
      <c r="E41" s="158">
        <v>-942.61857031286695</v>
      </c>
      <c r="F41" s="379">
        <f t="shared" si="3"/>
        <v>-9.9250535817472271E-2</v>
      </c>
    </row>
    <row r="42" spans="1:6" x14ac:dyDescent="0.2">
      <c r="A42" s="514" t="s">
        <v>94</v>
      </c>
      <c r="B42" s="514"/>
      <c r="C42" s="514"/>
      <c r="D42" s="514"/>
      <c r="E42" s="161">
        <v>0</v>
      </c>
      <c r="F42" s="378">
        <f t="shared" si="3"/>
        <v>0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M28">
    <cfRule type="expression" dxfId="4" priority="2">
      <formula>$M5=MAX($M$5:$M$28)</formula>
    </cfRule>
  </conditionalFormatting>
  <conditionalFormatting sqref="N5:O28">
    <cfRule type="expression" dxfId="3" priority="1">
      <formula>$M5=MAX($M$5:$M$28)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437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3018.0766475324799</v>
      </c>
      <c r="C5" s="371">
        <v>2095.9046200000098</v>
      </c>
      <c r="D5" s="371">
        <v>462.50839040719598</v>
      </c>
      <c r="E5" s="371">
        <v>350.91232755066699</v>
      </c>
      <c r="F5" s="371">
        <v>358.79618644464</v>
      </c>
      <c r="G5" s="371">
        <v>1.9459432116572699</v>
      </c>
      <c r="H5" s="371">
        <v>0</v>
      </c>
      <c r="I5" s="371">
        <v>82.510249377565401</v>
      </c>
      <c r="J5" s="371">
        <v>-1220.6770045311</v>
      </c>
      <c r="K5" s="371">
        <v>-15.901528768246999</v>
      </c>
      <c r="L5" s="371">
        <v>-429.986940254903</v>
      </c>
      <c r="M5" s="371">
        <v>5134.0758312248699</v>
      </c>
      <c r="N5" s="371">
        <v>4704.0888909699597</v>
      </c>
      <c r="O5" s="371">
        <f>M5</f>
        <v>5134.0758312248699</v>
      </c>
      <c r="P5" s="26">
        <f t="shared" ref="P5:P28" si="0">IF(J5&lt;0,0,J5)</f>
        <v>0</v>
      </c>
      <c r="Q5" s="26">
        <f t="shared" ref="Q5:Q28" si="1">IF(J5&lt;0,J5,0)</f>
        <v>-1220.6770045311</v>
      </c>
    </row>
    <row r="6" spans="1:27" ht="12.6" customHeight="1" x14ac:dyDescent="0.2">
      <c r="A6" s="252">
        <v>4.1666666666666664E-2</v>
      </c>
      <c r="B6" s="253">
        <v>3016.3642146849602</v>
      </c>
      <c r="C6" s="254">
        <v>2108.16403450392</v>
      </c>
      <c r="D6" s="254">
        <v>283.18173126779999</v>
      </c>
      <c r="E6" s="254">
        <v>351.166412728046</v>
      </c>
      <c r="F6" s="254">
        <v>284.14713472608599</v>
      </c>
      <c r="G6" s="254">
        <v>0</v>
      </c>
      <c r="H6" s="254">
        <v>0</v>
      </c>
      <c r="I6" s="254">
        <v>84.493576226255996</v>
      </c>
      <c r="J6" s="254">
        <v>-673.36641751271702</v>
      </c>
      <c r="K6" s="254">
        <v>-436.47984500536398</v>
      </c>
      <c r="L6" s="254">
        <v>-428.53791193008101</v>
      </c>
      <c r="M6" s="255">
        <v>5017.6708416189804</v>
      </c>
      <c r="N6" s="254">
        <v>4589.1329296888998</v>
      </c>
      <c r="O6" s="255">
        <f t="shared" ref="O6:O28" si="2">M6</f>
        <v>5017.6708416189804</v>
      </c>
      <c r="P6" s="26">
        <f t="shared" si="0"/>
        <v>0</v>
      </c>
      <c r="Q6" s="26">
        <f t="shared" si="1"/>
        <v>-673.36641751271702</v>
      </c>
    </row>
    <row r="7" spans="1:27" ht="12.6" customHeight="1" x14ac:dyDescent="0.2">
      <c r="A7" s="252">
        <v>8.3333333333333301E-2</v>
      </c>
      <c r="B7" s="253">
        <v>3015.8039486523699</v>
      </c>
      <c r="C7" s="254">
        <v>2122.2884962213202</v>
      </c>
      <c r="D7" s="254">
        <v>285.39308268160602</v>
      </c>
      <c r="E7" s="254">
        <v>351.80302182540902</v>
      </c>
      <c r="F7" s="254">
        <v>287.23260641420399</v>
      </c>
      <c r="G7" s="254">
        <v>0</v>
      </c>
      <c r="H7" s="254">
        <v>0</v>
      </c>
      <c r="I7" s="254">
        <v>75.604815049798106</v>
      </c>
      <c r="J7" s="254">
        <v>-723.69279528743903</v>
      </c>
      <c r="K7" s="254">
        <v>-437.41286008649001</v>
      </c>
      <c r="L7" s="254">
        <v>-429.95884884187899</v>
      </c>
      <c r="M7" s="255">
        <v>4977.0203154707797</v>
      </c>
      <c r="N7" s="254">
        <v>4547.0614666289002</v>
      </c>
      <c r="O7" s="255">
        <f t="shared" si="2"/>
        <v>4977.0203154707797</v>
      </c>
      <c r="P7" s="26">
        <f t="shared" si="0"/>
        <v>0</v>
      </c>
      <c r="Q7" s="26">
        <f t="shared" si="1"/>
        <v>-723.69279528743903</v>
      </c>
    </row>
    <row r="8" spans="1:27" ht="12.6" customHeight="1" x14ac:dyDescent="0.2">
      <c r="A8" s="252">
        <v>0.125</v>
      </c>
      <c r="B8" s="253">
        <v>3023.3824109893399</v>
      </c>
      <c r="C8" s="254">
        <v>2148.0812739262901</v>
      </c>
      <c r="D8" s="254">
        <v>290.24336034560503</v>
      </c>
      <c r="E8" s="254">
        <v>351.39087137707401</v>
      </c>
      <c r="F8" s="254">
        <v>287.80417858176799</v>
      </c>
      <c r="G8" s="254">
        <v>0</v>
      </c>
      <c r="H8" s="254">
        <v>0</v>
      </c>
      <c r="I8" s="254">
        <v>95.507565650440995</v>
      </c>
      <c r="J8" s="254">
        <v>-831.58483351956602</v>
      </c>
      <c r="K8" s="254">
        <v>-436.11570148952802</v>
      </c>
      <c r="L8" s="254">
        <v>-433.371466415827</v>
      </c>
      <c r="M8" s="255">
        <v>4928.70912586142</v>
      </c>
      <c r="N8" s="254">
        <v>4495.3376594456004</v>
      </c>
      <c r="O8" s="255">
        <f t="shared" si="2"/>
        <v>4928.70912586142</v>
      </c>
      <c r="P8" s="26">
        <f t="shared" si="0"/>
        <v>0</v>
      </c>
      <c r="Q8" s="26">
        <f t="shared" si="1"/>
        <v>-831.58483351956602</v>
      </c>
    </row>
    <row r="9" spans="1:27" ht="12.6" customHeight="1" x14ac:dyDescent="0.2">
      <c r="A9" s="252">
        <v>0.16666666666666699</v>
      </c>
      <c r="B9" s="253">
        <v>3025.4800420000402</v>
      </c>
      <c r="C9" s="254">
        <v>2102.9992657298599</v>
      </c>
      <c r="D9" s="254">
        <v>284.97553122104</v>
      </c>
      <c r="E9" s="254">
        <v>351.26062980512597</v>
      </c>
      <c r="F9" s="254">
        <v>276.47527666354</v>
      </c>
      <c r="G9" s="254">
        <v>0</v>
      </c>
      <c r="H9" s="254">
        <v>4.3723013680399401</v>
      </c>
      <c r="I9" s="254">
        <v>97.376152437184302</v>
      </c>
      <c r="J9" s="254">
        <v>-575.73975491775695</v>
      </c>
      <c r="K9" s="254">
        <v>-739.64258868016304</v>
      </c>
      <c r="L9" s="254">
        <v>-428.705398018577</v>
      </c>
      <c r="M9" s="255">
        <v>4827.5568556269</v>
      </c>
      <c r="N9" s="254">
        <v>4398.8514576083298</v>
      </c>
      <c r="O9" s="255">
        <f t="shared" si="2"/>
        <v>4827.5568556269</v>
      </c>
      <c r="P9" s="26">
        <f t="shared" si="0"/>
        <v>0</v>
      </c>
      <c r="Q9" s="26">
        <f t="shared" si="1"/>
        <v>-575.73975491775695</v>
      </c>
    </row>
    <row r="10" spans="1:27" ht="12.6" customHeight="1" x14ac:dyDescent="0.2">
      <c r="A10" s="252">
        <v>0.20833333333333301</v>
      </c>
      <c r="B10" s="253">
        <v>3024.3711811261601</v>
      </c>
      <c r="C10" s="254">
        <v>2081.8563392843698</v>
      </c>
      <c r="D10" s="254">
        <v>277.27421350953</v>
      </c>
      <c r="E10" s="254">
        <v>351.43357222152798</v>
      </c>
      <c r="F10" s="254">
        <v>220.78418757448799</v>
      </c>
      <c r="G10" s="254">
        <v>0</v>
      </c>
      <c r="H10" s="254">
        <v>15.0662421283479</v>
      </c>
      <c r="I10" s="254">
        <v>78.562321156586606</v>
      </c>
      <c r="J10" s="254">
        <v>-348.80480775424701</v>
      </c>
      <c r="K10" s="254">
        <v>-1046.8914732191299</v>
      </c>
      <c r="L10" s="254">
        <v>-425.80913351553698</v>
      </c>
      <c r="M10" s="255">
        <v>4653.6517760276201</v>
      </c>
      <c r="N10" s="254">
        <v>4227.8426425120897</v>
      </c>
      <c r="O10" s="255">
        <f t="shared" si="2"/>
        <v>4653.6517760276201</v>
      </c>
      <c r="P10" s="26">
        <f t="shared" si="0"/>
        <v>0</v>
      </c>
      <c r="Q10" s="26">
        <f t="shared" si="1"/>
        <v>-348.80480775424701</v>
      </c>
    </row>
    <row r="11" spans="1:27" ht="12.6" customHeight="1" x14ac:dyDescent="0.2">
      <c r="A11" s="252">
        <v>0.25</v>
      </c>
      <c r="B11" s="253">
        <v>3023.3874059498298</v>
      </c>
      <c r="C11" s="254">
        <v>2108.3844372552799</v>
      </c>
      <c r="D11" s="254">
        <v>285.444859164658</v>
      </c>
      <c r="E11" s="254">
        <v>363.68868649925298</v>
      </c>
      <c r="F11" s="254">
        <v>235.789094750038</v>
      </c>
      <c r="G11" s="254">
        <v>0</v>
      </c>
      <c r="H11" s="254">
        <v>90.808770672146693</v>
      </c>
      <c r="I11" s="254">
        <v>83.627458648654596</v>
      </c>
      <c r="J11" s="254">
        <v>-294.89847859740001</v>
      </c>
      <c r="K11" s="254">
        <v>-1042.32707622571</v>
      </c>
      <c r="L11" s="254">
        <v>-430.25861270382501</v>
      </c>
      <c r="M11" s="255">
        <v>4853.9051581167496</v>
      </c>
      <c r="N11" s="254">
        <v>4423.6465454129202</v>
      </c>
      <c r="O11" s="255">
        <f t="shared" si="2"/>
        <v>4853.9051581167496</v>
      </c>
      <c r="P11" s="26">
        <f t="shared" si="0"/>
        <v>0</v>
      </c>
      <c r="Q11" s="26">
        <f t="shared" si="1"/>
        <v>-294.89847859740001</v>
      </c>
    </row>
    <row r="12" spans="1:27" ht="12.6" customHeight="1" x14ac:dyDescent="0.2">
      <c r="A12" s="252">
        <v>0.29166666666666702</v>
      </c>
      <c r="B12" s="253">
        <v>3023.4957888577501</v>
      </c>
      <c r="C12" s="254">
        <v>2015.7903327138499</v>
      </c>
      <c r="D12" s="254">
        <v>264.93974081586498</v>
      </c>
      <c r="E12" s="254">
        <v>357.70857876017999</v>
      </c>
      <c r="F12" s="254">
        <v>231.84276242434601</v>
      </c>
      <c r="G12" s="254">
        <v>0</v>
      </c>
      <c r="H12" s="254">
        <v>325.82900629671099</v>
      </c>
      <c r="I12" s="254">
        <v>66.507324916093907</v>
      </c>
      <c r="J12" s="254">
        <v>-167.269118197338</v>
      </c>
      <c r="K12" s="254">
        <v>-854.44874036631097</v>
      </c>
      <c r="L12" s="254">
        <v>-421.69404139266697</v>
      </c>
      <c r="M12" s="255">
        <v>5264.3956762211501</v>
      </c>
      <c r="N12" s="254">
        <v>4842.7016348284897</v>
      </c>
      <c r="O12" s="255">
        <f t="shared" si="2"/>
        <v>5264.3956762211501</v>
      </c>
      <c r="P12" s="26">
        <f t="shared" si="0"/>
        <v>0</v>
      </c>
      <c r="Q12" s="26">
        <f t="shared" si="1"/>
        <v>-167.269118197338</v>
      </c>
    </row>
    <row r="13" spans="1:27" ht="12.6" customHeight="1" x14ac:dyDescent="0.2">
      <c r="A13" s="252">
        <v>0.33333333333333298</v>
      </c>
      <c r="B13" s="253">
        <v>3016.8660962649701</v>
      </c>
      <c r="C13" s="254">
        <v>2085.0097742809899</v>
      </c>
      <c r="D13" s="254">
        <v>288.84706815952899</v>
      </c>
      <c r="E13" s="254">
        <v>358.73332716064198</v>
      </c>
      <c r="F13" s="254">
        <v>227.57146077870601</v>
      </c>
      <c r="G13" s="254">
        <v>0</v>
      </c>
      <c r="H13" s="254">
        <v>686.03720499264102</v>
      </c>
      <c r="I13" s="254">
        <v>61.754432945711102</v>
      </c>
      <c r="J13" s="254">
        <v>-602.25989645672996</v>
      </c>
      <c r="K13" s="254">
        <v>-356.01066049020301</v>
      </c>
      <c r="L13" s="254">
        <v>-431.78483311994398</v>
      </c>
      <c r="M13" s="255">
        <v>5766.5488076362599</v>
      </c>
      <c r="N13" s="254">
        <v>5334.7639745163096</v>
      </c>
      <c r="O13" s="255">
        <f t="shared" si="2"/>
        <v>5766.5488076362599</v>
      </c>
      <c r="P13" s="26">
        <f t="shared" si="0"/>
        <v>0</v>
      </c>
      <c r="Q13" s="26">
        <f t="shared" si="1"/>
        <v>-602.25989645672996</v>
      </c>
    </row>
    <row r="14" spans="1:27" ht="12.6" customHeight="1" x14ac:dyDescent="0.2">
      <c r="A14" s="252">
        <v>0.375</v>
      </c>
      <c r="B14" s="253">
        <v>3006.9065317855998</v>
      </c>
      <c r="C14" s="254">
        <v>2013.0736884191499</v>
      </c>
      <c r="D14" s="254">
        <v>287.84995506781399</v>
      </c>
      <c r="E14" s="254">
        <v>359.04898033387002</v>
      </c>
      <c r="F14" s="254">
        <v>361.232528366243</v>
      </c>
      <c r="G14" s="254">
        <v>0</v>
      </c>
      <c r="H14" s="254">
        <v>984.50942349658499</v>
      </c>
      <c r="I14" s="254">
        <v>85.897231485512094</v>
      </c>
      <c r="J14" s="254">
        <v>-799.66372822685298</v>
      </c>
      <c r="K14" s="254">
        <v>-110.711624880473</v>
      </c>
      <c r="L14" s="254">
        <v>-427.48457427613499</v>
      </c>
      <c r="M14" s="255">
        <v>6188.1429858474503</v>
      </c>
      <c r="N14" s="254">
        <v>5760.6584115713204</v>
      </c>
      <c r="O14" s="255">
        <f t="shared" si="2"/>
        <v>6188.1429858474503</v>
      </c>
      <c r="P14" s="26">
        <f t="shared" si="0"/>
        <v>0</v>
      </c>
      <c r="Q14" s="26">
        <f t="shared" si="1"/>
        <v>-799.66372822685298</v>
      </c>
    </row>
    <row r="15" spans="1:27" ht="12.6" customHeight="1" x14ac:dyDescent="0.2">
      <c r="A15" s="252">
        <v>0.41666666666666702</v>
      </c>
      <c r="B15" s="253">
        <v>3000.9488018235002</v>
      </c>
      <c r="C15" s="254">
        <v>2110.8737724226198</v>
      </c>
      <c r="D15" s="254">
        <v>290.04460493290401</v>
      </c>
      <c r="E15" s="254">
        <v>356.39680159634298</v>
      </c>
      <c r="F15" s="254">
        <v>210.316534749743</v>
      </c>
      <c r="G15" s="254">
        <v>0</v>
      </c>
      <c r="H15" s="254">
        <v>1209.3137134890401</v>
      </c>
      <c r="I15" s="254">
        <v>84.273993214160598</v>
      </c>
      <c r="J15" s="254">
        <v>-778.72899903565303</v>
      </c>
      <c r="K15" s="254">
        <v>-12.3372771492052</v>
      </c>
      <c r="L15" s="254">
        <v>-437.91821498786601</v>
      </c>
      <c r="M15" s="255">
        <v>6471.10194604345</v>
      </c>
      <c r="N15" s="254">
        <v>6033.1837310555802</v>
      </c>
      <c r="O15" s="255">
        <f t="shared" si="2"/>
        <v>6471.10194604345</v>
      </c>
      <c r="P15" s="26">
        <f t="shared" si="0"/>
        <v>0</v>
      </c>
      <c r="Q15" s="26">
        <f t="shared" si="1"/>
        <v>-778.72899903565303</v>
      </c>
    </row>
    <row r="16" spans="1:27" ht="12.6" customHeight="1" x14ac:dyDescent="0.2">
      <c r="A16" s="252">
        <v>0.45833333333333298</v>
      </c>
      <c r="B16" s="253">
        <v>2994.5075336326099</v>
      </c>
      <c r="C16" s="254">
        <v>2031.0901790380401</v>
      </c>
      <c r="D16" s="254">
        <v>290.98159204147498</v>
      </c>
      <c r="E16" s="254">
        <v>359.28506022717698</v>
      </c>
      <c r="F16" s="254">
        <v>295.86545058109903</v>
      </c>
      <c r="G16" s="254">
        <v>0</v>
      </c>
      <c r="H16" s="254">
        <v>1308.86130104584</v>
      </c>
      <c r="I16" s="254">
        <v>93.136799705720506</v>
      </c>
      <c r="J16" s="254">
        <v>-644.819174242602</v>
      </c>
      <c r="K16" s="254">
        <v>-110.37432953868699</v>
      </c>
      <c r="L16" s="254">
        <v>-431.00400404475999</v>
      </c>
      <c r="M16" s="255">
        <v>6618.5344124906696</v>
      </c>
      <c r="N16" s="254">
        <v>6187.5304084459103</v>
      </c>
      <c r="O16" s="255">
        <f t="shared" si="2"/>
        <v>6618.5344124906696</v>
      </c>
      <c r="P16" s="26">
        <f t="shared" si="0"/>
        <v>0</v>
      </c>
      <c r="Q16" s="26">
        <f t="shared" si="1"/>
        <v>-644.819174242602</v>
      </c>
    </row>
    <row r="17" spans="1:17" ht="12.6" customHeight="1" x14ac:dyDescent="0.2">
      <c r="A17" s="252">
        <v>0.5</v>
      </c>
      <c r="B17" s="253">
        <v>2983.44749020573</v>
      </c>
      <c r="C17" s="254">
        <v>2012.52290702098</v>
      </c>
      <c r="D17" s="254">
        <v>288.96899196271897</v>
      </c>
      <c r="E17" s="254">
        <v>357.934327939529</v>
      </c>
      <c r="F17" s="254">
        <v>272.89075031431202</v>
      </c>
      <c r="G17" s="254">
        <v>0</v>
      </c>
      <c r="H17" s="254">
        <v>1310.66703621785</v>
      </c>
      <c r="I17" s="254">
        <v>98.538191206080796</v>
      </c>
      <c r="J17" s="254">
        <v>-785.60274382145701</v>
      </c>
      <c r="K17" s="254">
        <v>-12.810496925322401</v>
      </c>
      <c r="L17" s="254">
        <v>-428.21289635504399</v>
      </c>
      <c r="M17" s="255">
        <v>6526.5564541204203</v>
      </c>
      <c r="N17" s="254">
        <v>6098.34355776538</v>
      </c>
      <c r="O17" s="255">
        <f t="shared" si="2"/>
        <v>6526.5564541204203</v>
      </c>
      <c r="P17" s="26">
        <f t="shared" si="0"/>
        <v>0</v>
      </c>
      <c r="Q17" s="26">
        <f t="shared" si="1"/>
        <v>-785.60274382145701</v>
      </c>
    </row>
    <row r="18" spans="1:17" ht="12.6" customHeight="1" x14ac:dyDescent="0.2">
      <c r="A18" s="252">
        <v>0.54166666666666696</v>
      </c>
      <c r="B18" s="253">
        <v>2981.5482775887799</v>
      </c>
      <c r="C18" s="254">
        <v>2056.0292134240399</v>
      </c>
      <c r="D18" s="254">
        <v>292.65680727797297</v>
      </c>
      <c r="E18" s="254">
        <v>352.37487809745301</v>
      </c>
      <c r="F18" s="254">
        <v>210.38125418137901</v>
      </c>
      <c r="G18" s="254">
        <v>0</v>
      </c>
      <c r="H18" s="254">
        <v>1157.1926036299001</v>
      </c>
      <c r="I18" s="254">
        <v>105.86535823889</v>
      </c>
      <c r="J18" s="254">
        <v>-700.04435109518397</v>
      </c>
      <c r="K18" s="254">
        <v>0</v>
      </c>
      <c r="L18" s="254">
        <v>-430.64241847919902</v>
      </c>
      <c r="M18" s="255">
        <v>6456.0040413432198</v>
      </c>
      <c r="N18" s="254">
        <v>6025.3616228640203</v>
      </c>
      <c r="O18" s="255">
        <f t="shared" si="2"/>
        <v>6456.0040413432198</v>
      </c>
      <c r="P18" s="26">
        <f t="shared" si="0"/>
        <v>0</v>
      </c>
      <c r="Q18" s="26">
        <f t="shared" si="1"/>
        <v>-700.04435109518397</v>
      </c>
    </row>
    <row r="19" spans="1:17" ht="12.6" customHeight="1" x14ac:dyDescent="0.2">
      <c r="A19" s="252">
        <v>0.58333333333333304</v>
      </c>
      <c r="B19" s="253">
        <v>2978.6019348076702</v>
      </c>
      <c r="C19" s="254">
        <v>2077.1415998247498</v>
      </c>
      <c r="D19" s="254">
        <v>293.44848525497201</v>
      </c>
      <c r="E19" s="254">
        <v>353.26689624339298</v>
      </c>
      <c r="F19" s="254">
        <v>207.79049202097201</v>
      </c>
      <c r="G19" s="254">
        <v>0</v>
      </c>
      <c r="H19" s="254">
        <v>1046.34503505973</v>
      </c>
      <c r="I19" s="254">
        <v>106.981121721142</v>
      </c>
      <c r="J19" s="254">
        <v>-759.836103202137</v>
      </c>
      <c r="K19" s="254">
        <v>0</v>
      </c>
      <c r="L19" s="254">
        <v>-431.80594170816897</v>
      </c>
      <c r="M19" s="255">
        <v>6303.7394617304899</v>
      </c>
      <c r="N19" s="254">
        <v>5871.9335200223304</v>
      </c>
      <c r="O19" s="255">
        <f t="shared" si="2"/>
        <v>6303.7394617304899</v>
      </c>
      <c r="P19" s="26">
        <f t="shared" si="0"/>
        <v>0</v>
      </c>
      <c r="Q19" s="26">
        <f t="shared" si="1"/>
        <v>-759.836103202137</v>
      </c>
    </row>
    <row r="20" spans="1:17" ht="12.6" customHeight="1" x14ac:dyDescent="0.2">
      <c r="A20" s="252">
        <v>0.625</v>
      </c>
      <c r="B20" s="253">
        <v>2974.0198218488899</v>
      </c>
      <c r="C20" s="254">
        <v>2098.2570030674601</v>
      </c>
      <c r="D20" s="254">
        <v>293.896100726523</v>
      </c>
      <c r="E20" s="254">
        <v>357.88322390760902</v>
      </c>
      <c r="F20" s="254">
        <v>169.70033991576901</v>
      </c>
      <c r="G20" s="254">
        <v>0</v>
      </c>
      <c r="H20" s="254">
        <v>906.94315456433696</v>
      </c>
      <c r="I20" s="254">
        <v>100.726577232556</v>
      </c>
      <c r="J20" s="254">
        <v>-631.346313085828</v>
      </c>
      <c r="K20" s="254">
        <v>0</v>
      </c>
      <c r="L20" s="254">
        <v>-432.535718673632</v>
      </c>
      <c r="M20" s="255">
        <v>6270.0799081773202</v>
      </c>
      <c r="N20" s="254">
        <v>5837.5441895036902</v>
      </c>
      <c r="O20" s="255">
        <f t="shared" si="2"/>
        <v>6270.0799081773202</v>
      </c>
      <c r="P20" s="26">
        <f t="shared" si="0"/>
        <v>0</v>
      </c>
      <c r="Q20" s="26">
        <f t="shared" si="1"/>
        <v>-631.346313085828</v>
      </c>
    </row>
    <row r="21" spans="1:17" ht="12.6" customHeight="1" x14ac:dyDescent="0.2">
      <c r="A21" s="252">
        <v>0.66666666666666696</v>
      </c>
      <c r="B21" s="253">
        <v>2969.6528504278599</v>
      </c>
      <c r="C21" s="254">
        <v>2162.4448741321198</v>
      </c>
      <c r="D21" s="254">
        <v>296.38804855677199</v>
      </c>
      <c r="E21" s="254">
        <v>353.211951160902</v>
      </c>
      <c r="F21" s="254">
        <v>204.54073735695101</v>
      </c>
      <c r="G21" s="254">
        <v>0</v>
      </c>
      <c r="H21" s="254">
        <v>724.47822555719802</v>
      </c>
      <c r="I21" s="254">
        <v>81.953606402587198</v>
      </c>
      <c r="J21" s="254">
        <v>-550.09795048438195</v>
      </c>
      <c r="K21" s="254">
        <v>0</v>
      </c>
      <c r="L21" s="254">
        <v>-437.16975633267202</v>
      </c>
      <c r="M21" s="255">
        <v>6242.5723431099996</v>
      </c>
      <c r="N21" s="254">
        <v>5805.4025867773298</v>
      </c>
      <c r="O21" s="255">
        <f t="shared" si="2"/>
        <v>6242.5723431099996</v>
      </c>
      <c r="P21" s="26">
        <f t="shared" si="0"/>
        <v>0</v>
      </c>
      <c r="Q21" s="26">
        <f t="shared" si="1"/>
        <v>-550.09795048438195</v>
      </c>
    </row>
    <row r="22" spans="1:17" ht="12.6" customHeight="1" x14ac:dyDescent="0.2">
      <c r="A22" s="252">
        <v>0.70833333333333304</v>
      </c>
      <c r="B22" s="253">
        <v>2966.31796322643</v>
      </c>
      <c r="C22" s="254">
        <v>2155.2979942362699</v>
      </c>
      <c r="D22" s="254">
        <v>295.80013538670602</v>
      </c>
      <c r="E22" s="254">
        <v>363.64527887364102</v>
      </c>
      <c r="F22" s="254">
        <v>233.921901380789</v>
      </c>
      <c r="G22" s="254">
        <v>151.56399163213601</v>
      </c>
      <c r="H22" s="254">
        <v>528.37145359254305</v>
      </c>
      <c r="I22" s="254">
        <v>84.909295361614895</v>
      </c>
      <c r="J22" s="254">
        <v>-655.63041485317001</v>
      </c>
      <c r="K22" s="254">
        <v>0</v>
      </c>
      <c r="L22" s="254">
        <v>-437.54092097243398</v>
      </c>
      <c r="M22" s="255">
        <v>6124.1975988369604</v>
      </c>
      <c r="N22" s="254">
        <v>5686.6566778645201</v>
      </c>
      <c r="O22" s="255">
        <f t="shared" si="2"/>
        <v>6124.1975988369604</v>
      </c>
      <c r="P22" s="26">
        <f t="shared" si="0"/>
        <v>0</v>
      </c>
      <c r="Q22" s="26">
        <f t="shared" si="1"/>
        <v>-655.63041485317001</v>
      </c>
    </row>
    <row r="23" spans="1:17" ht="12.6" customHeight="1" x14ac:dyDescent="0.2">
      <c r="A23" s="252">
        <v>0.75</v>
      </c>
      <c r="B23" s="253">
        <v>2968.1621457896899</v>
      </c>
      <c r="C23" s="254">
        <v>2179.6906044207999</v>
      </c>
      <c r="D23" s="254">
        <v>304.91444836212702</v>
      </c>
      <c r="E23" s="254">
        <v>375.957922094982</v>
      </c>
      <c r="F23" s="254">
        <v>250.48418183975599</v>
      </c>
      <c r="G23" s="254">
        <v>607.57501061719597</v>
      </c>
      <c r="H23" s="254">
        <v>292.995524433507</v>
      </c>
      <c r="I23" s="254">
        <v>89.007973830444598</v>
      </c>
      <c r="J23" s="254">
        <v>-976.21834415286003</v>
      </c>
      <c r="K23" s="254">
        <v>0</v>
      </c>
      <c r="L23" s="254">
        <v>-445.33617506105702</v>
      </c>
      <c r="M23" s="255">
        <v>6092.5694672356503</v>
      </c>
      <c r="N23" s="254">
        <v>5647.2332921745901</v>
      </c>
      <c r="O23" s="255">
        <f t="shared" si="2"/>
        <v>6092.5694672356503</v>
      </c>
      <c r="P23" s="26">
        <f t="shared" si="0"/>
        <v>0</v>
      </c>
      <c r="Q23" s="26">
        <f t="shared" si="1"/>
        <v>-976.21834415286003</v>
      </c>
    </row>
    <row r="24" spans="1:17" ht="12.6" customHeight="1" x14ac:dyDescent="0.2">
      <c r="A24" s="252">
        <v>0.79166666666666696</v>
      </c>
      <c r="B24" s="253">
        <v>2969.9229568853302</v>
      </c>
      <c r="C24" s="254">
        <v>2194.71887024427</v>
      </c>
      <c r="D24" s="254">
        <v>308.23481686296202</v>
      </c>
      <c r="E24" s="254">
        <v>386.60280693796801</v>
      </c>
      <c r="F24" s="254">
        <v>513.53445972972395</v>
      </c>
      <c r="G24" s="254">
        <v>554.14988172329299</v>
      </c>
      <c r="H24" s="254">
        <v>95.523049662948395</v>
      </c>
      <c r="I24" s="254">
        <v>80.611518488280893</v>
      </c>
      <c r="J24" s="254">
        <v>-1066.0113081242901</v>
      </c>
      <c r="K24" s="254">
        <v>0</v>
      </c>
      <c r="L24" s="254">
        <v>-447.246750410262</v>
      </c>
      <c r="M24" s="255">
        <v>6037.2870524104901</v>
      </c>
      <c r="N24" s="254">
        <v>5590.0403020002304</v>
      </c>
      <c r="O24" s="255">
        <f t="shared" si="2"/>
        <v>6037.2870524104901</v>
      </c>
      <c r="P24" s="26">
        <f t="shared" si="0"/>
        <v>0</v>
      </c>
      <c r="Q24" s="26">
        <f t="shared" si="1"/>
        <v>-1066.0113081242901</v>
      </c>
    </row>
    <row r="25" spans="1:17" ht="12.6" customHeight="1" x14ac:dyDescent="0.2">
      <c r="A25" s="252">
        <v>0.83333333333333304</v>
      </c>
      <c r="B25" s="253">
        <v>2970.1430648874498</v>
      </c>
      <c r="C25" s="254">
        <v>2303.89586835196</v>
      </c>
      <c r="D25" s="254">
        <v>308.63232717865799</v>
      </c>
      <c r="E25" s="254">
        <v>384.455981951296</v>
      </c>
      <c r="F25" s="254">
        <v>379.76315043122202</v>
      </c>
      <c r="G25" s="254">
        <v>576.59107492388102</v>
      </c>
      <c r="H25" s="254">
        <v>24.413524538028302</v>
      </c>
      <c r="I25" s="254">
        <v>58.885477836949804</v>
      </c>
      <c r="J25" s="254">
        <v>-1098.2770994882501</v>
      </c>
      <c r="K25" s="254">
        <v>0</v>
      </c>
      <c r="L25" s="254">
        <v>-456.94257409240902</v>
      </c>
      <c r="M25" s="255">
        <v>5908.5033706111899</v>
      </c>
      <c r="N25" s="254">
        <v>5451.5607965187801</v>
      </c>
      <c r="O25" s="255">
        <f t="shared" si="2"/>
        <v>5908.5033706111899</v>
      </c>
      <c r="P25" s="26">
        <f t="shared" si="0"/>
        <v>0</v>
      </c>
      <c r="Q25" s="26">
        <f t="shared" si="1"/>
        <v>-1098.2770994882501</v>
      </c>
    </row>
    <row r="26" spans="1:17" ht="12.6" customHeight="1" x14ac:dyDescent="0.2">
      <c r="A26" s="252">
        <v>0.875</v>
      </c>
      <c r="B26" s="253">
        <v>2973.8147150117202</v>
      </c>
      <c r="C26" s="254">
        <v>2334.1073341473002</v>
      </c>
      <c r="D26" s="254">
        <v>307.88741578077298</v>
      </c>
      <c r="E26" s="254">
        <v>378.58874193314699</v>
      </c>
      <c r="F26" s="254">
        <v>376.445492199081</v>
      </c>
      <c r="G26" s="254">
        <v>639.97344708353103</v>
      </c>
      <c r="H26" s="254">
        <v>5.2142204531593697</v>
      </c>
      <c r="I26" s="254">
        <v>66.421872320194296</v>
      </c>
      <c r="J26" s="254">
        <v>-1165.0451305777499</v>
      </c>
      <c r="K26" s="254">
        <v>0</v>
      </c>
      <c r="L26" s="254">
        <v>-460.63480543475799</v>
      </c>
      <c r="M26" s="255">
        <v>5917.4081083511601</v>
      </c>
      <c r="N26" s="254">
        <v>5456.7733029164001</v>
      </c>
      <c r="O26" s="255">
        <f t="shared" si="2"/>
        <v>5917.4081083511601</v>
      </c>
      <c r="P26" s="26">
        <f t="shared" si="0"/>
        <v>0</v>
      </c>
      <c r="Q26" s="26">
        <f t="shared" si="1"/>
        <v>-1165.0451305777499</v>
      </c>
    </row>
    <row r="27" spans="1:17" ht="12.6" customHeight="1" x14ac:dyDescent="0.2">
      <c r="A27" s="252">
        <v>0.91666666666666696</v>
      </c>
      <c r="B27" s="253">
        <v>2977.87326492386</v>
      </c>
      <c r="C27" s="254">
        <v>2318.7769916217098</v>
      </c>
      <c r="D27" s="254">
        <v>304.77247984612097</v>
      </c>
      <c r="E27" s="254">
        <v>356.88491247548501</v>
      </c>
      <c r="F27" s="254">
        <v>441.72647646276999</v>
      </c>
      <c r="G27" s="254">
        <v>640.23757599041596</v>
      </c>
      <c r="H27" s="254">
        <v>0.481562161058326</v>
      </c>
      <c r="I27" s="254">
        <v>94.701337364429804</v>
      </c>
      <c r="J27" s="254">
        <v>-1259.56451242921</v>
      </c>
      <c r="K27" s="254">
        <v>0</v>
      </c>
      <c r="L27" s="254">
        <v>-458.538640711055</v>
      </c>
      <c r="M27" s="255">
        <v>5875.8900884166396</v>
      </c>
      <c r="N27" s="254">
        <v>5417.3514477055896</v>
      </c>
      <c r="O27" s="255">
        <f t="shared" si="2"/>
        <v>5875.8900884166396</v>
      </c>
      <c r="P27" s="26">
        <f t="shared" si="0"/>
        <v>0</v>
      </c>
      <c r="Q27" s="26">
        <f t="shared" si="1"/>
        <v>-1259.56451242921</v>
      </c>
    </row>
    <row r="28" spans="1:17" ht="12.6" customHeight="1" x14ac:dyDescent="0.2">
      <c r="A28" s="250">
        <v>0.95833333333333304</v>
      </c>
      <c r="B28" s="251">
        <v>2980.4944711938101</v>
      </c>
      <c r="C28" s="251">
        <v>2284.91572950317</v>
      </c>
      <c r="D28" s="251">
        <v>292.80211640954502</v>
      </c>
      <c r="E28" s="251">
        <v>354.73541469345503</v>
      </c>
      <c r="F28" s="251">
        <v>347.64701559069698</v>
      </c>
      <c r="G28" s="251">
        <v>594.32413687906103</v>
      </c>
      <c r="H28" s="251">
        <v>0</v>
      </c>
      <c r="I28" s="251">
        <v>112.433969031217</v>
      </c>
      <c r="J28" s="251">
        <v>-1476.1890650268499</v>
      </c>
      <c r="K28" s="251">
        <v>0</v>
      </c>
      <c r="L28" s="251">
        <v>-453.80117410474702</v>
      </c>
      <c r="M28" s="251">
        <v>5491.1637882741097</v>
      </c>
      <c r="N28" s="251">
        <v>5037.3626141693603</v>
      </c>
      <c r="O28" s="251">
        <f t="shared" si="2"/>
        <v>5491.1637882741097</v>
      </c>
      <c r="P28" s="26">
        <f t="shared" si="0"/>
        <v>0</v>
      </c>
      <c r="Q28" s="26">
        <f t="shared" si="1"/>
        <v>-1476.1890650268499</v>
      </c>
    </row>
    <row r="29" spans="1:17" s="15" customFormat="1" ht="11.25" x14ac:dyDescent="0.2">
      <c r="O29" s="14" t="s">
        <v>102</v>
      </c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4653.6517760276338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TRANSPOSE(INDEX(B5:K28,MATCH(MIN(M5:M28),M5:M28,0),0))</f>
        <v>3024.3711811261601</v>
      </c>
      <c r="F33" s="378">
        <f t="shared" si="3"/>
        <v>0.64989202602257645</v>
      </c>
    </row>
    <row r="34" spans="1:6" x14ac:dyDescent="0.2">
      <c r="A34" s="514" t="s">
        <v>382</v>
      </c>
      <c r="B34" s="514"/>
      <c r="C34" s="514"/>
      <c r="D34" s="515"/>
      <c r="E34" s="158">
        <v>2081.8563392843698</v>
      </c>
      <c r="F34" s="379">
        <f t="shared" si="3"/>
        <v>0.44735971651524092</v>
      </c>
    </row>
    <row r="35" spans="1:6" x14ac:dyDescent="0.2">
      <c r="A35" s="514" t="s">
        <v>385</v>
      </c>
      <c r="B35" s="514"/>
      <c r="C35" s="514"/>
      <c r="D35" s="515"/>
      <c r="E35" s="158">
        <v>277.27421350953</v>
      </c>
      <c r="F35" s="379">
        <f t="shared" si="3"/>
        <v>5.9582071640566926E-2</v>
      </c>
    </row>
    <row r="36" spans="1:6" x14ac:dyDescent="0.2">
      <c r="A36" s="365" t="s">
        <v>386</v>
      </c>
      <c r="B36" s="380"/>
      <c r="C36" s="380"/>
      <c r="D36" s="380"/>
      <c r="E36" s="158">
        <v>351.43357222152798</v>
      </c>
      <c r="F36" s="379">
        <f t="shared" si="3"/>
        <v>7.5517806044678393E-2</v>
      </c>
    </row>
    <row r="37" spans="1:6" x14ac:dyDescent="0.2">
      <c r="A37" s="514" t="s">
        <v>383</v>
      </c>
      <c r="B37" s="514"/>
      <c r="C37" s="514"/>
      <c r="D37" s="515"/>
      <c r="E37" s="158">
        <v>220.78418757448799</v>
      </c>
      <c r="F37" s="379">
        <f t="shared" si="3"/>
        <v>4.7443211954924097E-2</v>
      </c>
    </row>
    <row r="38" spans="1:6" x14ac:dyDescent="0.2">
      <c r="A38" s="514" t="s">
        <v>387</v>
      </c>
      <c r="B38" s="514"/>
      <c r="C38" s="514"/>
      <c r="D38" s="515"/>
      <c r="E38" s="158">
        <v>0</v>
      </c>
      <c r="F38" s="379">
        <f t="shared" si="3"/>
        <v>0</v>
      </c>
    </row>
    <row r="39" spans="1:6" x14ac:dyDescent="0.2">
      <c r="A39" s="514" t="s">
        <v>388</v>
      </c>
      <c r="B39" s="514"/>
      <c r="C39" s="514"/>
      <c r="D39" s="515"/>
      <c r="E39" s="158">
        <v>15.0662421283479</v>
      </c>
      <c r="F39" s="379">
        <f t="shared" si="3"/>
        <v>3.2375095631260306E-3</v>
      </c>
    </row>
    <row r="40" spans="1:6" x14ac:dyDescent="0.2">
      <c r="A40" s="514" t="s">
        <v>389</v>
      </c>
      <c r="B40" s="514"/>
      <c r="C40" s="514"/>
      <c r="D40" s="515"/>
      <c r="E40" s="158">
        <v>78.562321156586606</v>
      </c>
      <c r="F40" s="379">
        <f t="shared" si="3"/>
        <v>1.6881865025072322E-2</v>
      </c>
    </row>
    <row r="41" spans="1:6" x14ac:dyDescent="0.2">
      <c r="A41" s="514" t="s">
        <v>376</v>
      </c>
      <c r="B41" s="514"/>
      <c r="C41" s="514"/>
      <c r="D41" s="515"/>
      <c r="E41" s="158">
        <v>-348.80480775424701</v>
      </c>
      <c r="F41" s="379">
        <f t="shared" si="3"/>
        <v>-7.4952923970600022E-2</v>
      </c>
    </row>
    <row r="42" spans="1:6" x14ac:dyDescent="0.2">
      <c r="A42" s="514" t="s">
        <v>94</v>
      </c>
      <c r="B42" s="514"/>
      <c r="C42" s="514"/>
      <c r="D42" s="514"/>
      <c r="E42" s="161">
        <v>-1046.8914732191299</v>
      </c>
      <c r="F42" s="378">
        <f t="shared" si="3"/>
        <v>-0.22496128279558522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2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0"/>
  <sheetViews>
    <sheetView showGridLines="0" zoomScaleNormal="100" zoomScaleSheetLayoutView="100" workbookViewId="0"/>
  </sheetViews>
  <sheetFormatPr defaultColWidth="9.140625" defaultRowHeight="12" x14ac:dyDescent="0.2"/>
  <cols>
    <col min="1" max="1" width="5.5703125" style="9" customWidth="1"/>
    <col min="2" max="2" width="20.5703125" style="9" customWidth="1"/>
    <col min="3" max="10" width="9.140625" style="9" customWidth="1"/>
    <col min="11" max="16384" width="9.140625" style="9"/>
  </cols>
  <sheetData>
    <row r="1" spans="1:12" s="44" customFormat="1" ht="18.75" x14ac:dyDescent="0.3">
      <c r="A1" s="128" t="s">
        <v>182</v>
      </c>
    </row>
    <row r="2" spans="1:12" s="45" customFormat="1" ht="6" customHeight="1" x14ac:dyDescent="0.25"/>
    <row r="3" spans="1:12" s="45" customFormat="1" ht="24.75" customHeight="1" x14ac:dyDescent="0.25">
      <c r="A3" s="362" t="s">
        <v>190</v>
      </c>
      <c r="B3" s="56" t="s">
        <v>191</v>
      </c>
      <c r="D3" s="360"/>
      <c r="E3" s="360"/>
      <c r="F3" s="360"/>
      <c r="G3" s="361"/>
      <c r="H3" s="361"/>
      <c r="I3" s="361"/>
    </row>
    <row r="4" spans="1:12" s="45" customFormat="1" ht="24.75" customHeight="1" x14ac:dyDescent="0.25">
      <c r="A4" s="362" t="s">
        <v>118</v>
      </c>
      <c r="B4" s="56" t="s">
        <v>119</v>
      </c>
      <c r="D4" s="361"/>
      <c r="E4" s="361"/>
      <c r="F4" s="361"/>
      <c r="G4" s="361"/>
      <c r="H4" s="361"/>
      <c r="I4" s="361"/>
      <c r="J4" s="46"/>
    </row>
    <row r="5" spans="1:12" s="45" customFormat="1" ht="24.75" customHeight="1" x14ac:dyDescent="0.25">
      <c r="A5" s="362" t="s">
        <v>46</v>
      </c>
      <c r="B5" s="56" t="s">
        <v>130</v>
      </c>
      <c r="D5" s="361"/>
      <c r="E5" s="361"/>
      <c r="F5" s="361"/>
      <c r="G5" s="361"/>
      <c r="H5" s="361"/>
      <c r="I5" s="361"/>
      <c r="J5" s="46"/>
    </row>
    <row r="6" spans="1:12" s="45" customFormat="1" ht="24.75" customHeight="1" x14ac:dyDescent="0.25">
      <c r="A6" s="362" t="s">
        <v>7</v>
      </c>
      <c r="B6" s="56" t="s">
        <v>127</v>
      </c>
      <c r="D6" s="361"/>
      <c r="E6" s="361"/>
      <c r="F6" s="361"/>
      <c r="G6" s="361"/>
      <c r="H6" s="361"/>
      <c r="I6" s="361"/>
      <c r="J6" s="46"/>
    </row>
    <row r="7" spans="1:12" s="45" customFormat="1" ht="24.75" customHeight="1" x14ac:dyDescent="0.25">
      <c r="A7" s="362" t="s">
        <v>132</v>
      </c>
      <c r="B7" s="56" t="s">
        <v>133</v>
      </c>
      <c r="D7" s="361"/>
      <c r="E7" s="361"/>
      <c r="F7" s="361"/>
      <c r="G7" s="361"/>
      <c r="H7" s="361"/>
      <c r="I7" s="361"/>
      <c r="J7" s="46"/>
      <c r="K7" s="47"/>
    </row>
    <row r="8" spans="1:12" s="45" customFormat="1" ht="24.75" customHeight="1" x14ac:dyDescent="0.25">
      <c r="A8" s="362" t="s">
        <v>140</v>
      </c>
      <c r="B8" s="56" t="s">
        <v>141</v>
      </c>
      <c r="D8" s="361"/>
      <c r="E8" s="361"/>
      <c r="F8" s="361"/>
      <c r="G8" s="361"/>
      <c r="H8" s="361"/>
      <c r="I8" s="361"/>
      <c r="J8" s="48"/>
    </row>
    <row r="9" spans="1:12" s="45" customFormat="1" ht="24.75" customHeight="1" x14ac:dyDescent="0.25">
      <c r="A9" s="362" t="s">
        <v>144</v>
      </c>
      <c r="B9" s="56" t="s">
        <v>145</v>
      </c>
      <c r="D9" s="361"/>
      <c r="E9" s="361"/>
      <c r="F9" s="361"/>
      <c r="G9" s="361"/>
      <c r="H9" s="361"/>
      <c r="I9" s="361"/>
    </row>
    <row r="10" spans="1:12" s="45" customFormat="1" ht="24.75" customHeight="1" x14ac:dyDescent="0.25">
      <c r="A10" s="362" t="s">
        <v>146</v>
      </c>
      <c r="B10" s="56" t="s">
        <v>147</v>
      </c>
      <c r="D10" s="361"/>
      <c r="E10" s="361"/>
      <c r="F10" s="361"/>
      <c r="G10" s="361"/>
      <c r="H10" s="361"/>
      <c r="I10" s="361"/>
    </row>
    <row r="11" spans="1:12" s="45" customFormat="1" ht="24.75" customHeight="1" x14ac:dyDescent="0.25">
      <c r="A11" s="362" t="s">
        <v>177</v>
      </c>
      <c r="B11" s="56" t="s">
        <v>178</v>
      </c>
      <c r="D11" s="361"/>
      <c r="E11" s="361"/>
      <c r="F11" s="361"/>
      <c r="G11" s="361"/>
      <c r="H11" s="361"/>
      <c r="I11" s="361"/>
    </row>
    <row r="12" spans="1:12" s="45" customFormat="1" ht="24.75" customHeight="1" x14ac:dyDescent="0.25">
      <c r="A12" s="362" t="s">
        <v>120</v>
      </c>
      <c r="B12" s="56" t="s">
        <v>121</v>
      </c>
      <c r="D12" s="361"/>
      <c r="E12" s="361"/>
      <c r="F12" s="361"/>
      <c r="G12" s="361"/>
      <c r="H12" s="361"/>
      <c r="I12" s="361"/>
    </row>
    <row r="13" spans="1:12" s="45" customFormat="1" ht="24.75" customHeight="1" x14ac:dyDescent="0.25">
      <c r="A13" s="362" t="s">
        <v>122</v>
      </c>
      <c r="B13" s="56" t="s">
        <v>123</v>
      </c>
      <c r="D13" s="361"/>
      <c r="E13" s="361"/>
      <c r="F13" s="361"/>
      <c r="G13" s="361"/>
      <c r="H13" s="361"/>
      <c r="I13" s="361"/>
    </row>
    <row r="14" spans="1:12" s="45" customFormat="1" ht="24.75" customHeight="1" x14ac:dyDescent="0.25">
      <c r="A14" s="362" t="s">
        <v>136</v>
      </c>
      <c r="B14" s="56" t="s">
        <v>137</v>
      </c>
      <c r="D14" s="361"/>
      <c r="E14" s="361"/>
      <c r="F14" s="361"/>
      <c r="G14" s="361"/>
      <c r="H14" s="361"/>
      <c r="I14" s="361"/>
    </row>
    <row r="15" spans="1:12" s="45" customFormat="1" ht="24.75" customHeight="1" x14ac:dyDescent="0.25">
      <c r="A15" s="362" t="s">
        <v>134</v>
      </c>
      <c r="B15" s="56" t="s">
        <v>135</v>
      </c>
      <c r="D15" s="361"/>
      <c r="E15" s="361"/>
      <c r="F15" s="361"/>
      <c r="G15" s="361"/>
      <c r="H15" s="361"/>
      <c r="I15" s="361"/>
      <c r="K15" s="48"/>
      <c r="L15" s="48"/>
    </row>
    <row r="16" spans="1:12" s="45" customFormat="1" ht="24.75" customHeight="1" x14ac:dyDescent="0.25">
      <c r="A16" s="362" t="s">
        <v>22</v>
      </c>
      <c r="B16" s="56" t="s">
        <v>124</v>
      </c>
      <c r="D16" s="361"/>
      <c r="E16" s="361"/>
      <c r="F16" s="361"/>
      <c r="G16" s="361"/>
      <c r="H16" s="361"/>
      <c r="I16" s="361"/>
      <c r="K16" s="48"/>
      <c r="L16" s="48"/>
    </row>
    <row r="17" spans="1:12" s="45" customFormat="1" ht="24.75" customHeight="1" x14ac:dyDescent="0.25">
      <c r="A17" s="362" t="s">
        <v>44</v>
      </c>
      <c r="B17" s="56" t="s">
        <v>131</v>
      </c>
      <c r="D17" s="361"/>
      <c r="E17" s="361"/>
      <c r="F17" s="361"/>
      <c r="G17" s="361"/>
      <c r="H17" s="361"/>
      <c r="I17" s="361"/>
      <c r="K17" s="48"/>
      <c r="L17" s="48"/>
    </row>
    <row r="18" spans="1:12" s="45" customFormat="1" ht="24.75" customHeight="1" x14ac:dyDescent="0.25">
      <c r="A18" s="362" t="s">
        <v>138</v>
      </c>
      <c r="B18" s="56" t="s">
        <v>139</v>
      </c>
      <c r="D18" s="361"/>
      <c r="E18" s="361"/>
      <c r="F18" s="361"/>
      <c r="G18" s="361"/>
      <c r="H18" s="361"/>
      <c r="I18" s="361"/>
      <c r="K18" s="48"/>
      <c r="L18" s="48"/>
    </row>
    <row r="19" spans="1:12" s="45" customFormat="1" ht="24.75" customHeight="1" x14ac:dyDescent="0.25">
      <c r="A19" s="362" t="s">
        <v>125</v>
      </c>
      <c r="B19" s="56" t="s">
        <v>126</v>
      </c>
      <c r="D19" s="361"/>
      <c r="E19" s="361"/>
      <c r="F19" s="361"/>
      <c r="G19" s="361"/>
      <c r="H19" s="361"/>
      <c r="I19" s="361"/>
      <c r="K19" s="48"/>
      <c r="L19" s="48"/>
    </row>
    <row r="20" spans="1:12" s="45" customFormat="1" ht="24.75" customHeight="1" x14ac:dyDescent="0.25">
      <c r="A20" s="362" t="s">
        <v>150</v>
      </c>
      <c r="B20" s="56" t="s">
        <v>148</v>
      </c>
      <c r="D20" s="361"/>
      <c r="E20" s="361"/>
      <c r="F20" s="361"/>
      <c r="G20" s="361"/>
      <c r="H20" s="361"/>
      <c r="I20" s="361"/>
      <c r="K20" s="48"/>
      <c r="L20" s="48"/>
    </row>
    <row r="21" spans="1:12" s="45" customFormat="1" ht="24.75" customHeight="1" x14ac:dyDescent="0.25">
      <c r="A21" s="362" t="s">
        <v>142</v>
      </c>
      <c r="B21" s="56" t="s">
        <v>143</v>
      </c>
      <c r="D21" s="361"/>
      <c r="E21" s="361"/>
      <c r="F21" s="361"/>
      <c r="G21" s="361"/>
      <c r="H21" s="361"/>
      <c r="I21" s="361"/>
      <c r="K21" s="48"/>
      <c r="L21" s="48"/>
    </row>
    <row r="22" spans="1:12" s="45" customFormat="1" ht="24.75" customHeight="1" x14ac:dyDescent="0.25">
      <c r="A22" s="362" t="s">
        <v>128</v>
      </c>
      <c r="B22" s="56" t="s">
        <v>129</v>
      </c>
      <c r="D22" s="361"/>
      <c r="E22" s="361"/>
      <c r="F22" s="361"/>
      <c r="G22" s="361"/>
      <c r="H22" s="361"/>
      <c r="I22" s="361"/>
    </row>
    <row r="23" spans="1:12" s="45" customFormat="1" ht="24.75" customHeight="1" x14ac:dyDescent="0.25">
      <c r="A23" s="362" t="s">
        <v>151</v>
      </c>
      <c r="B23" s="56" t="s">
        <v>149</v>
      </c>
    </row>
    <row r="24" spans="1:12" s="45" customFormat="1" ht="24.75" customHeight="1" x14ac:dyDescent="0.25">
      <c r="A24" s="362"/>
      <c r="B24" s="56"/>
    </row>
    <row r="25" spans="1:12" s="45" customFormat="1" ht="24.75" customHeight="1" x14ac:dyDescent="0.25">
      <c r="A25" s="362"/>
      <c r="B25" s="56"/>
    </row>
    <row r="26" spans="1:12" s="45" customFormat="1" ht="24.75" customHeight="1" x14ac:dyDescent="0.25">
      <c r="A26" s="362"/>
      <c r="B26" s="56"/>
    </row>
    <row r="27" spans="1:12" s="45" customFormat="1" ht="24.75" customHeight="1" x14ac:dyDescent="0.25">
      <c r="A27" s="362"/>
      <c r="B27" s="56"/>
    </row>
    <row r="28" spans="1:12" s="45" customFormat="1" ht="24.75" customHeight="1" x14ac:dyDescent="0.25">
      <c r="A28" s="362"/>
      <c r="B28" s="56"/>
    </row>
    <row r="29" spans="1:12" s="45" customFormat="1" ht="24.75" customHeight="1" x14ac:dyDescent="0.25">
      <c r="A29" s="362"/>
      <c r="B29" s="56"/>
    </row>
    <row r="30" spans="1:12" s="45" customFormat="1" ht="24.75" customHeight="1" x14ac:dyDescent="0.25">
      <c r="A30" s="362"/>
      <c r="B30" s="56"/>
    </row>
    <row r="31" spans="1:12" s="45" customFormat="1" ht="24.75" customHeight="1" x14ac:dyDescent="0.25">
      <c r="A31" s="362"/>
      <c r="B31" s="56"/>
    </row>
    <row r="32" spans="1:12" s="45" customFormat="1" ht="24.75" customHeight="1" x14ac:dyDescent="0.25">
      <c r="A32" s="362"/>
      <c r="B32" s="56"/>
    </row>
    <row r="33" spans="1:10" s="45" customFormat="1" ht="24.75" customHeight="1" x14ac:dyDescent="0.25">
      <c r="A33" s="362"/>
      <c r="B33" s="56"/>
    </row>
    <row r="34" spans="1:10" s="45" customFormat="1" ht="22.5" customHeight="1" x14ac:dyDescent="0.25">
      <c r="A34" s="362"/>
      <c r="B34" s="56"/>
    </row>
    <row r="35" spans="1:10" s="45" customFormat="1" ht="15" x14ac:dyDescent="0.25">
      <c r="A35" s="46" t="s">
        <v>275</v>
      </c>
    </row>
    <row r="36" spans="1:10" s="56" customFormat="1" ht="24.75" customHeight="1" x14ac:dyDescent="0.2">
      <c r="A36" s="364" t="s">
        <v>276</v>
      </c>
    </row>
    <row r="37" spans="1:10" s="45" customFormat="1" ht="15" x14ac:dyDescent="0.25">
      <c r="A37" s="46" t="s">
        <v>195</v>
      </c>
    </row>
    <row r="38" spans="1:10" s="56" customFormat="1" ht="24.75" customHeight="1" x14ac:dyDescent="0.2">
      <c r="A38" s="364" t="s">
        <v>196</v>
      </c>
    </row>
    <row r="39" spans="1:10" s="45" customFormat="1" ht="15" x14ac:dyDescent="0.25">
      <c r="A39" s="46" t="s">
        <v>153</v>
      </c>
    </row>
    <row r="40" spans="1:10" s="56" customFormat="1" ht="39.75" customHeight="1" x14ac:dyDescent="0.2">
      <c r="A40" s="443" t="s">
        <v>419</v>
      </c>
      <c r="B40" s="443"/>
      <c r="C40" s="443"/>
      <c r="D40" s="443"/>
      <c r="E40" s="443"/>
      <c r="F40" s="443"/>
      <c r="G40" s="443"/>
      <c r="H40" s="443"/>
      <c r="I40" s="443"/>
      <c r="J40" s="443"/>
    </row>
    <row r="41" spans="1:10" s="45" customFormat="1" ht="15" x14ac:dyDescent="0.25">
      <c r="A41" s="46" t="s">
        <v>174</v>
      </c>
    </row>
    <row r="42" spans="1:10" s="56" customFormat="1" ht="24.75" customHeight="1" x14ac:dyDescent="0.2">
      <c r="A42" s="364" t="s">
        <v>193</v>
      </c>
      <c r="B42" s="363"/>
    </row>
    <row r="43" spans="1:10" s="45" customFormat="1" ht="15" x14ac:dyDescent="0.25">
      <c r="A43" s="46" t="s">
        <v>360</v>
      </c>
    </row>
    <row r="44" spans="1:10" s="56" customFormat="1" ht="54.75" customHeight="1" x14ac:dyDescent="0.2">
      <c r="A44" s="442" t="s">
        <v>372</v>
      </c>
      <c r="B44" s="442"/>
      <c r="C44" s="442"/>
      <c r="D44" s="442"/>
      <c r="E44" s="442"/>
      <c r="F44" s="442"/>
      <c r="G44" s="442"/>
      <c r="H44" s="442"/>
      <c r="I44" s="442"/>
      <c r="J44" s="442"/>
    </row>
    <row r="45" spans="1:10" s="45" customFormat="1" ht="15" x14ac:dyDescent="0.25">
      <c r="A45" s="46" t="s">
        <v>365</v>
      </c>
    </row>
    <row r="46" spans="1:10" s="56" customFormat="1" ht="24.75" customHeight="1" x14ac:dyDescent="0.2">
      <c r="A46" s="364" t="s">
        <v>370</v>
      </c>
    </row>
    <row r="47" spans="1:10" s="45" customFormat="1" ht="18" x14ac:dyDescent="0.35">
      <c r="A47" s="46" t="s">
        <v>361</v>
      </c>
    </row>
    <row r="48" spans="1:10" s="45" customFormat="1" ht="69.75" customHeight="1" x14ac:dyDescent="0.25">
      <c r="A48" s="442" t="s">
        <v>420</v>
      </c>
      <c r="B48" s="442"/>
      <c r="C48" s="442"/>
      <c r="D48" s="442"/>
      <c r="E48" s="442"/>
      <c r="F48" s="442"/>
      <c r="G48" s="442"/>
      <c r="H48" s="442"/>
      <c r="I48" s="442"/>
      <c r="J48" s="442"/>
    </row>
    <row r="49" spans="1:10" s="45" customFormat="1" ht="18" x14ac:dyDescent="0.35">
      <c r="A49" s="46" t="s">
        <v>362</v>
      </c>
    </row>
    <row r="50" spans="1:10" s="56" customFormat="1" ht="24.75" customHeight="1" x14ac:dyDescent="0.2">
      <c r="A50" s="364" t="s">
        <v>367</v>
      </c>
    </row>
    <row r="51" spans="1:10" s="45" customFormat="1" ht="15" x14ac:dyDescent="0.25">
      <c r="A51" s="46" t="s">
        <v>363</v>
      </c>
    </row>
    <row r="52" spans="1:10" s="56" customFormat="1" ht="24.75" customHeight="1" x14ac:dyDescent="0.2">
      <c r="A52" s="364" t="s">
        <v>368</v>
      </c>
    </row>
    <row r="53" spans="1:10" s="45" customFormat="1" ht="15" x14ac:dyDescent="0.25">
      <c r="A53" s="46" t="s">
        <v>364</v>
      </c>
    </row>
    <row r="54" spans="1:10" s="56" customFormat="1" ht="24.75" customHeight="1" x14ac:dyDescent="0.2">
      <c r="A54" s="364" t="s">
        <v>369</v>
      </c>
    </row>
    <row r="55" spans="1:10" s="45" customFormat="1" ht="15" x14ac:dyDescent="0.25">
      <c r="A55" s="46" t="s">
        <v>152</v>
      </c>
    </row>
    <row r="56" spans="1:10" s="56" customFormat="1" ht="24.75" customHeight="1" x14ac:dyDescent="0.2">
      <c r="A56" s="364" t="s">
        <v>192</v>
      </c>
    </row>
    <row r="57" spans="1:10" s="45" customFormat="1" ht="15" x14ac:dyDescent="0.25">
      <c r="A57" s="46" t="s">
        <v>366</v>
      </c>
    </row>
    <row r="58" spans="1:10" s="56" customFormat="1" ht="24.75" customHeight="1" x14ac:dyDescent="0.2">
      <c r="A58" s="364" t="s">
        <v>371</v>
      </c>
    </row>
    <row r="59" spans="1:10" s="45" customFormat="1" ht="15" x14ac:dyDescent="0.25">
      <c r="A59" s="46" t="s">
        <v>197</v>
      </c>
    </row>
    <row r="60" spans="1:10" s="45" customFormat="1" ht="39.75" customHeight="1" x14ac:dyDescent="0.25">
      <c r="A60" s="442" t="s">
        <v>253</v>
      </c>
      <c r="B60" s="442"/>
      <c r="C60" s="442"/>
      <c r="D60" s="442"/>
      <c r="E60" s="442"/>
      <c r="F60" s="442"/>
      <c r="G60" s="442"/>
      <c r="H60" s="442"/>
      <c r="I60" s="442"/>
      <c r="J60" s="442"/>
    </row>
  </sheetData>
  <sortState ref="A3:B29">
    <sortCondition ref="A3"/>
  </sortState>
  <mergeCells count="4">
    <mergeCell ref="A48:J48"/>
    <mergeCell ref="A44:J44"/>
    <mergeCell ref="A60:J60"/>
    <mergeCell ref="A40:J40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438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3009.54776975189</v>
      </c>
      <c r="C5" s="371">
        <v>2244.9088943525499</v>
      </c>
      <c r="D5" s="371">
        <v>1012.50397343252</v>
      </c>
      <c r="E5" s="371">
        <v>354.463941673281</v>
      </c>
      <c r="F5" s="371">
        <v>167.065750250241</v>
      </c>
      <c r="G5" s="371">
        <v>0</v>
      </c>
      <c r="H5" s="371">
        <v>0</v>
      </c>
      <c r="I5" s="371">
        <v>39.680735548115798</v>
      </c>
      <c r="J5" s="371">
        <v>-1668.7705075147701</v>
      </c>
      <c r="K5" s="371">
        <v>-3.4283825079433101</v>
      </c>
      <c r="L5" s="371">
        <v>-448.39188955117203</v>
      </c>
      <c r="M5" s="371">
        <v>5155.97217498589</v>
      </c>
      <c r="N5" s="371">
        <v>4707.5802854347203</v>
      </c>
      <c r="O5" s="371">
        <f>M5</f>
        <v>5155.97217498589</v>
      </c>
      <c r="P5" s="26">
        <f t="shared" ref="P5:P28" si="0">IF(J5&lt;0,0,J5)</f>
        <v>0</v>
      </c>
      <c r="Q5" s="26">
        <f t="shared" ref="Q5:Q28" si="1">IF(J5&lt;0,J5,0)</f>
        <v>-1668.7705075147701</v>
      </c>
    </row>
    <row r="6" spans="1:27" ht="12.6" customHeight="1" x14ac:dyDescent="0.2">
      <c r="A6" s="252">
        <v>4.1666666666666664E-2</v>
      </c>
      <c r="B6" s="253">
        <v>3018.2321711835898</v>
      </c>
      <c r="C6" s="254">
        <v>2189.8410475935002</v>
      </c>
      <c r="D6" s="254">
        <v>1016.22990554542</v>
      </c>
      <c r="E6" s="254">
        <v>355.14231144196702</v>
      </c>
      <c r="F6" s="254">
        <v>115.656339126022</v>
      </c>
      <c r="G6" s="254">
        <v>0</v>
      </c>
      <c r="H6" s="254">
        <v>0</v>
      </c>
      <c r="I6" s="254">
        <v>37.1173917770058</v>
      </c>
      <c r="J6" s="254">
        <v>-1705.45454853914</v>
      </c>
      <c r="K6" s="254">
        <v>-5.2783015729791201</v>
      </c>
      <c r="L6" s="254">
        <v>-442.88343847524402</v>
      </c>
      <c r="M6" s="255">
        <v>5021.4863165553998</v>
      </c>
      <c r="N6" s="254">
        <v>4578.6028780801498</v>
      </c>
      <c r="O6" s="255">
        <f t="shared" ref="O6:O28" si="2">M6</f>
        <v>5021.4863165553998</v>
      </c>
      <c r="P6" s="26">
        <f t="shared" si="0"/>
        <v>0</v>
      </c>
      <c r="Q6" s="26">
        <f t="shared" si="1"/>
        <v>-1705.45454853914</v>
      </c>
    </row>
    <row r="7" spans="1:27" ht="12.6" customHeight="1" x14ac:dyDescent="0.2">
      <c r="A7" s="252">
        <v>8.3333333333333301E-2</v>
      </c>
      <c r="B7" s="253">
        <v>3023.5738526815298</v>
      </c>
      <c r="C7" s="254">
        <v>2082.20922541046</v>
      </c>
      <c r="D7" s="254">
        <v>1018.17895689498</v>
      </c>
      <c r="E7" s="254">
        <v>354.37037039775299</v>
      </c>
      <c r="F7" s="254">
        <v>106.769780287665</v>
      </c>
      <c r="G7" s="254">
        <v>0</v>
      </c>
      <c r="H7" s="254">
        <v>0</v>
      </c>
      <c r="I7" s="254">
        <v>35.303311557299601</v>
      </c>
      <c r="J7" s="254">
        <v>-1514.37435915784</v>
      </c>
      <c r="K7" s="254">
        <v>-119.539287617555</v>
      </c>
      <c r="L7" s="254">
        <v>-431.95792513203401</v>
      </c>
      <c r="M7" s="255">
        <v>4986.4918504543002</v>
      </c>
      <c r="N7" s="254">
        <v>4554.5339253222601</v>
      </c>
      <c r="O7" s="255">
        <f t="shared" si="2"/>
        <v>4986.4918504543002</v>
      </c>
      <c r="P7" s="26">
        <f t="shared" si="0"/>
        <v>0</v>
      </c>
      <c r="Q7" s="26">
        <f t="shared" si="1"/>
        <v>-1514.37435915784</v>
      </c>
    </row>
    <row r="8" spans="1:27" ht="12.6" customHeight="1" x14ac:dyDescent="0.2">
      <c r="A8" s="252">
        <v>0.125</v>
      </c>
      <c r="B8" s="253">
        <v>3025.9596182537998</v>
      </c>
      <c r="C8" s="254">
        <v>2050.1950560974301</v>
      </c>
      <c r="D8" s="254">
        <v>1019.84049273143</v>
      </c>
      <c r="E8" s="254">
        <v>352.17633730759002</v>
      </c>
      <c r="F8" s="254">
        <v>107.76112318765399</v>
      </c>
      <c r="G8" s="254">
        <v>0</v>
      </c>
      <c r="H8" s="254">
        <v>0</v>
      </c>
      <c r="I8" s="254">
        <v>37.635225733155799</v>
      </c>
      <c r="J8" s="254">
        <v>-1279.38776891985</v>
      </c>
      <c r="K8" s="254">
        <v>-440.651047016289</v>
      </c>
      <c r="L8" s="254">
        <v>-428.69946700111501</v>
      </c>
      <c r="M8" s="255">
        <v>4873.5290373749203</v>
      </c>
      <c r="N8" s="254">
        <v>4444.8295703738004</v>
      </c>
      <c r="O8" s="255">
        <f t="shared" si="2"/>
        <v>4873.5290373749203</v>
      </c>
      <c r="P8" s="26">
        <f t="shared" si="0"/>
        <v>0</v>
      </c>
      <c r="Q8" s="26">
        <f t="shared" si="1"/>
        <v>-1279.38776891985</v>
      </c>
    </row>
    <row r="9" spans="1:27" ht="12.6" customHeight="1" x14ac:dyDescent="0.2">
      <c r="A9" s="252">
        <v>0.16666666666666699</v>
      </c>
      <c r="B9" s="253">
        <v>3029.3690299373202</v>
      </c>
      <c r="C9" s="254">
        <v>2068.2124429434002</v>
      </c>
      <c r="D9" s="254">
        <v>1025.6625844381499</v>
      </c>
      <c r="E9" s="254">
        <v>351.43769744961799</v>
      </c>
      <c r="F9" s="254">
        <v>111.056877814909</v>
      </c>
      <c r="G9" s="254">
        <v>0</v>
      </c>
      <c r="H9" s="254">
        <v>6.0340795481913103</v>
      </c>
      <c r="I9" s="254">
        <v>43.233143744218701</v>
      </c>
      <c r="J9" s="254">
        <v>-1008.78011938023</v>
      </c>
      <c r="K9" s="254">
        <v>-743.06086389341999</v>
      </c>
      <c r="L9" s="254">
        <v>-430.936697797097</v>
      </c>
      <c r="M9" s="255">
        <v>4883.1648726021604</v>
      </c>
      <c r="N9" s="254">
        <v>4452.22817480506</v>
      </c>
      <c r="O9" s="255">
        <f t="shared" si="2"/>
        <v>4883.1648726021604</v>
      </c>
      <c r="P9" s="26">
        <f t="shared" si="0"/>
        <v>0</v>
      </c>
      <c r="Q9" s="26">
        <f t="shared" si="1"/>
        <v>-1008.78011938023</v>
      </c>
    </row>
    <row r="10" spans="1:27" ht="12.6" customHeight="1" x14ac:dyDescent="0.2">
      <c r="A10" s="252">
        <v>0.20833333333333301</v>
      </c>
      <c r="B10" s="253">
        <v>3032.6433852309101</v>
      </c>
      <c r="C10" s="254">
        <v>2074.51029564586</v>
      </c>
      <c r="D10" s="254">
        <v>992.232830986095</v>
      </c>
      <c r="E10" s="254">
        <v>350.31415816923402</v>
      </c>
      <c r="F10" s="254">
        <v>109.41110540986701</v>
      </c>
      <c r="G10" s="254">
        <v>0</v>
      </c>
      <c r="H10" s="254">
        <v>17.5344932192606</v>
      </c>
      <c r="I10" s="254">
        <v>41.750035953116999</v>
      </c>
      <c r="J10" s="254">
        <v>-1120.26506985527</v>
      </c>
      <c r="K10" s="254">
        <v>-739.20351236689203</v>
      </c>
      <c r="L10" s="254">
        <v>-431.34176698505098</v>
      </c>
      <c r="M10" s="255">
        <v>4758.9277223921799</v>
      </c>
      <c r="N10" s="254">
        <v>4327.5859554071303</v>
      </c>
      <c r="O10" s="255">
        <f t="shared" si="2"/>
        <v>4758.9277223921799</v>
      </c>
      <c r="P10" s="26">
        <f t="shared" si="0"/>
        <v>0</v>
      </c>
      <c r="Q10" s="26">
        <f t="shared" si="1"/>
        <v>-1120.26506985527</v>
      </c>
    </row>
    <row r="11" spans="1:27" ht="12.6" customHeight="1" x14ac:dyDescent="0.2">
      <c r="A11" s="252">
        <v>0.25</v>
      </c>
      <c r="B11" s="253">
        <v>3038.2184898881901</v>
      </c>
      <c r="C11" s="254">
        <v>2068.77757763204</v>
      </c>
      <c r="D11" s="254">
        <v>1035.6401828179</v>
      </c>
      <c r="E11" s="254">
        <v>374.49129209865498</v>
      </c>
      <c r="F11" s="254">
        <v>120.465555208536</v>
      </c>
      <c r="G11" s="254">
        <v>0</v>
      </c>
      <c r="H11" s="254">
        <v>61.887807868666997</v>
      </c>
      <c r="I11" s="254">
        <v>31.604894984867499</v>
      </c>
      <c r="J11" s="254">
        <v>-1338.0902242585601</v>
      </c>
      <c r="K11" s="254">
        <v>-523.59076054933496</v>
      </c>
      <c r="L11" s="254">
        <v>-433.62699009113197</v>
      </c>
      <c r="M11" s="255">
        <v>4869.4048156909603</v>
      </c>
      <c r="N11" s="254">
        <v>4435.7778255998301</v>
      </c>
      <c r="O11" s="255">
        <f t="shared" si="2"/>
        <v>4869.4048156909603</v>
      </c>
      <c r="P11" s="26">
        <f t="shared" si="0"/>
        <v>0</v>
      </c>
      <c r="Q11" s="26">
        <f t="shared" si="1"/>
        <v>-1338.0902242585601</v>
      </c>
    </row>
    <row r="12" spans="1:27" ht="12.6" customHeight="1" x14ac:dyDescent="0.2">
      <c r="A12" s="252">
        <v>0.29166666666666702</v>
      </c>
      <c r="B12" s="253">
        <v>3039.76730147533</v>
      </c>
      <c r="C12" s="254">
        <v>2040.70693908613</v>
      </c>
      <c r="D12" s="254">
        <v>1033.4069644024801</v>
      </c>
      <c r="E12" s="254">
        <v>381.23382289776902</v>
      </c>
      <c r="F12" s="254">
        <v>121.51222231389799</v>
      </c>
      <c r="G12" s="254">
        <v>0</v>
      </c>
      <c r="H12" s="254">
        <v>225.03781169572599</v>
      </c>
      <c r="I12" s="254">
        <v>27.3479242781344</v>
      </c>
      <c r="J12" s="254">
        <v>-1209.8409677084701</v>
      </c>
      <c r="K12" s="254">
        <v>-417.662785751348</v>
      </c>
      <c r="L12" s="254">
        <v>-432.59183326030097</v>
      </c>
      <c r="M12" s="255">
        <v>5241.5092326896502</v>
      </c>
      <c r="N12" s="254">
        <v>4808.9173994293496</v>
      </c>
      <c r="O12" s="255">
        <f t="shared" si="2"/>
        <v>5241.5092326896502</v>
      </c>
      <c r="P12" s="26">
        <f t="shared" si="0"/>
        <v>0</v>
      </c>
      <c r="Q12" s="26">
        <f t="shared" si="1"/>
        <v>-1209.8409677084701</v>
      </c>
    </row>
    <row r="13" spans="1:27" ht="12.6" customHeight="1" x14ac:dyDescent="0.2">
      <c r="A13" s="252">
        <v>0.33333333333333298</v>
      </c>
      <c r="B13" s="253">
        <v>3027.7885270493798</v>
      </c>
      <c r="C13" s="254">
        <v>2020.6373425428401</v>
      </c>
      <c r="D13" s="254">
        <v>1018.91945957242</v>
      </c>
      <c r="E13" s="254">
        <v>382.25337656359898</v>
      </c>
      <c r="F13" s="254">
        <v>114.767679102405</v>
      </c>
      <c r="G13" s="254">
        <v>0</v>
      </c>
      <c r="H13" s="254">
        <v>497.89929974439599</v>
      </c>
      <c r="I13" s="254">
        <v>26.149835511555199</v>
      </c>
      <c r="J13" s="254">
        <v>-1380.3865466178499</v>
      </c>
      <c r="K13" s="254">
        <v>-5.0788991713846601</v>
      </c>
      <c r="L13" s="254">
        <v>-431.94811882724503</v>
      </c>
      <c r="M13" s="255">
        <v>5702.9500742973596</v>
      </c>
      <c r="N13" s="254">
        <v>5271.0019554701203</v>
      </c>
      <c r="O13" s="255">
        <f t="shared" si="2"/>
        <v>5702.9500742973596</v>
      </c>
      <c r="P13" s="26">
        <f t="shared" si="0"/>
        <v>0</v>
      </c>
      <c r="Q13" s="26">
        <f t="shared" si="1"/>
        <v>-1380.3865466178499</v>
      </c>
    </row>
    <row r="14" spans="1:27" ht="12.6" customHeight="1" x14ac:dyDescent="0.2">
      <c r="A14" s="252">
        <v>0.375</v>
      </c>
      <c r="B14" s="253">
        <v>3025.3677528875701</v>
      </c>
      <c r="C14" s="254">
        <v>1978.1409197079599</v>
      </c>
      <c r="D14" s="254">
        <v>990.71170037797503</v>
      </c>
      <c r="E14" s="254">
        <v>373.01819606711598</v>
      </c>
      <c r="F14" s="254">
        <v>168.60219642258301</v>
      </c>
      <c r="G14" s="254">
        <v>0</v>
      </c>
      <c r="H14" s="254">
        <v>787.88317649239195</v>
      </c>
      <c r="I14" s="254">
        <v>20.795526921520999</v>
      </c>
      <c r="J14" s="254">
        <v>-1175.58256630294</v>
      </c>
      <c r="K14" s="254">
        <v>0</v>
      </c>
      <c r="L14" s="254">
        <v>-429.21527585498302</v>
      </c>
      <c r="M14" s="255">
        <v>6168.9369025741798</v>
      </c>
      <c r="N14" s="254">
        <v>5739.7216267191998</v>
      </c>
      <c r="O14" s="255">
        <f t="shared" si="2"/>
        <v>6168.9369025741798</v>
      </c>
      <c r="P14" s="26">
        <f t="shared" si="0"/>
        <v>0</v>
      </c>
      <c r="Q14" s="26">
        <f t="shared" si="1"/>
        <v>-1175.58256630294</v>
      </c>
    </row>
    <row r="15" spans="1:27" ht="12.6" customHeight="1" x14ac:dyDescent="0.2">
      <c r="A15" s="252">
        <v>0.41666666666666702</v>
      </c>
      <c r="B15" s="253">
        <v>3017.1501611419098</v>
      </c>
      <c r="C15" s="254">
        <v>2052.7173083725802</v>
      </c>
      <c r="D15" s="254">
        <v>1012.31675931969</v>
      </c>
      <c r="E15" s="254">
        <v>360.36200328681099</v>
      </c>
      <c r="F15" s="254">
        <v>148.76234801639899</v>
      </c>
      <c r="G15" s="254">
        <v>0</v>
      </c>
      <c r="H15" s="254">
        <v>964.09749963519801</v>
      </c>
      <c r="I15" s="254">
        <v>19.192260582995502</v>
      </c>
      <c r="J15" s="254">
        <v>-1029.5101639050599</v>
      </c>
      <c r="K15" s="254">
        <v>0</v>
      </c>
      <c r="L15" s="254">
        <v>-437.15861619019603</v>
      </c>
      <c r="M15" s="255">
        <v>6545.0881764505202</v>
      </c>
      <c r="N15" s="254">
        <v>6107.9295602603297</v>
      </c>
      <c r="O15" s="255">
        <f t="shared" si="2"/>
        <v>6545.0881764505202</v>
      </c>
      <c r="P15" s="26">
        <f t="shared" si="0"/>
        <v>0</v>
      </c>
      <c r="Q15" s="26">
        <f t="shared" si="1"/>
        <v>-1029.5101639050599</v>
      </c>
    </row>
    <row r="16" spans="1:27" ht="12.6" customHeight="1" x14ac:dyDescent="0.2">
      <c r="A16" s="252">
        <v>0.45833333333333298</v>
      </c>
      <c r="B16" s="253">
        <v>3006.3217695383901</v>
      </c>
      <c r="C16" s="254">
        <v>2084.2383445048399</v>
      </c>
      <c r="D16" s="254">
        <v>998.75697332039101</v>
      </c>
      <c r="E16" s="254">
        <v>364.58319564656802</v>
      </c>
      <c r="F16" s="254">
        <v>137.813608663499</v>
      </c>
      <c r="G16" s="254">
        <v>0</v>
      </c>
      <c r="H16" s="254">
        <v>984.48645840205597</v>
      </c>
      <c r="I16" s="254">
        <v>19.659446320004101</v>
      </c>
      <c r="J16" s="254">
        <v>-847.61377203528605</v>
      </c>
      <c r="K16" s="254">
        <v>0</v>
      </c>
      <c r="L16" s="254">
        <v>-439.99304784367501</v>
      </c>
      <c r="M16" s="255">
        <v>6748.2460243604601</v>
      </c>
      <c r="N16" s="254">
        <v>6308.2529765167901</v>
      </c>
      <c r="O16" s="255">
        <f t="shared" si="2"/>
        <v>6748.2460243604601</v>
      </c>
      <c r="P16" s="26">
        <f t="shared" si="0"/>
        <v>0</v>
      </c>
      <c r="Q16" s="26">
        <f t="shared" si="1"/>
        <v>-847.61377203528605</v>
      </c>
    </row>
    <row r="17" spans="1:17" ht="12.6" customHeight="1" x14ac:dyDescent="0.2">
      <c r="A17" s="252">
        <v>0.5</v>
      </c>
      <c r="B17" s="253">
        <v>3000.36487954422</v>
      </c>
      <c r="C17" s="254">
        <v>2145.8074376117502</v>
      </c>
      <c r="D17" s="254">
        <v>992.874711588119</v>
      </c>
      <c r="E17" s="254">
        <v>369.624574818236</v>
      </c>
      <c r="F17" s="254">
        <v>138.372572688708</v>
      </c>
      <c r="G17" s="254">
        <v>0</v>
      </c>
      <c r="H17" s="254">
        <v>962.11623346511101</v>
      </c>
      <c r="I17" s="254">
        <v>25.104312876169399</v>
      </c>
      <c r="J17" s="254">
        <v>-1036.27397028054</v>
      </c>
      <c r="K17" s="254">
        <v>-0.103890376970522</v>
      </c>
      <c r="L17" s="254">
        <v>-446.164956881514</v>
      </c>
      <c r="M17" s="255">
        <v>6597.8868619348104</v>
      </c>
      <c r="N17" s="254">
        <v>6151.7219050532904</v>
      </c>
      <c r="O17" s="255">
        <f t="shared" si="2"/>
        <v>6597.8868619348104</v>
      </c>
      <c r="P17" s="26">
        <f t="shared" si="0"/>
        <v>0</v>
      </c>
      <c r="Q17" s="26">
        <f t="shared" si="1"/>
        <v>-1036.27397028054</v>
      </c>
    </row>
    <row r="18" spans="1:17" ht="12.6" customHeight="1" x14ac:dyDescent="0.2">
      <c r="A18" s="252">
        <v>0.54166666666666696</v>
      </c>
      <c r="B18" s="253">
        <v>2995.0815579064101</v>
      </c>
      <c r="C18" s="254">
        <v>2202.0753971782701</v>
      </c>
      <c r="D18" s="254">
        <v>994.57302729131595</v>
      </c>
      <c r="E18" s="254">
        <v>366.98088867433597</v>
      </c>
      <c r="F18" s="254">
        <v>103.553595089518</v>
      </c>
      <c r="G18" s="254">
        <v>0</v>
      </c>
      <c r="H18" s="254">
        <v>832.74216266445205</v>
      </c>
      <c r="I18" s="254">
        <v>35.416329642068099</v>
      </c>
      <c r="J18" s="254">
        <v>-697.66550744183098</v>
      </c>
      <c r="K18" s="254">
        <v>-272.23803994449798</v>
      </c>
      <c r="L18" s="254">
        <v>-450.28225877043502</v>
      </c>
      <c r="M18" s="255">
        <v>6560.5194110600396</v>
      </c>
      <c r="N18" s="254">
        <v>6110.2371522896001</v>
      </c>
      <c r="O18" s="255">
        <f t="shared" si="2"/>
        <v>6560.5194110600396</v>
      </c>
      <c r="P18" s="26">
        <f t="shared" si="0"/>
        <v>0</v>
      </c>
      <c r="Q18" s="26">
        <f t="shared" si="1"/>
        <v>-697.66550744183098</v>
      </c>
    </row>
    <row r="19" spans="1:17" ht="12.6" customHeight="1" x14ac:dyDescent="0.2">
      <c r="A19" s="252">
        <v>0.58333333333333304</v>
      </c>
      <c r="B19" s="253">
        <v>2992.0856025091098</v>
      </c>
      <c r="C19" s="254">
        <v>2219.8287591651701</v>
      </c>
      <c r="D19" s="254">
        <v>995.63614704400004</v>
      </c>
      <c r="E19" s="254">
        <v>363.54735581063397</v>
      </c>
      <c r="F19" s="254">
        <v>105.81593317186601</v>
      </c>
      <c r="G19" s="254">
        <v>44.344973445348202</v>
      </c>
      <c r="H19" s="254">
        <v>675.17949161459603</v>
      </c>
      <c r="I19" s="254">
        <v>35.036917091248903</v>
      </c>
      <c r="J19" s="254">
        <v>-913.67968049955596</v>
      </c>
      <c r="K19" s="254">
        <v>-9.7187778190587396E-2</v>
      </c>
      <c r="L19" s="254">
        <v>-450.98083428464099</v>
      </c>
      <c r="M19" s="255">
        <v>6517.6983115742196</v>
      </c>
      <c r="N19" s="254">
        <v>6066.7174772895796</v>
      </c>
      <c r="O19" s="255">
        <f t="shared" si="2"/>
        <v>6517.6983115742196</v>
      </c>
      <c r="P19" s="26">
        <f t="shared" si="0"/>
        <v>0</v>
      </c>
      <c r="Q19" s="26">
        <f t="shared" si="1"/>
        <v>-913.67968049955596</v>
      </c>
    </row>
    <row r="20" spans="1:17" ht="12.6" customHeight="1" x14ac:dyDescent="0.2">
      <c r="A20" s="252">
        <v>0.625</v>
      </c>
      <c r="B20" s="253">
        <v>2988.4044377176601</v>
      </c>
      <c r="C20" s="254">
        <v>2218.2971328998801</v>
      </c>
      <c r="D20" s="254">
        <v>996.43515776632796</v>
      </c>
      <c r="E20" s="254">
        <v>359.62395598287202</v>
      </c>
      <c r="F20" s="254">
        <v>102.54791621248199</v>
      </c>
      <c r="G20" s="254">
        <v>0</v>
      </c>
      <c r="H20" s="254">
        <v>524.75976208698103</v>
      </c>
      <c r="I20" s="254">
        <v>24.356077224008899</v>
      </c>
      <c r="J20" s="254">
        <v>-420.64476758957898</v>
      </c>
      <c r="K20" s="254">
        <v>-301.44129028275302</v>
      </c>
      <c r="L20" s="254">
        <v>-448.30740673547803</v>
      </c>
      <c r="M20" s="255">
        <v>6492.3383820178897</v>
      </c>
      <c r="N20" s="254">
        <v>6044.0309752824096</v>
      </c>
      <c r="O20" s="255">
        <f t="shared" si="2"/>
        <v>6492.3383820178897</v>
      </c>
      <c r="P20" s="26">
        <f t="shared" si="0"/>
        <v>0</v>
      </c>
      <c r="Q20" s="26">
        <f t="shared" si="1"/>
        <v>-420.64476758957898</v>
      </c>
    </row>
    <row r="21" spans="1:17" ht="12.6" customHeight="1" x14ac:dyDescent="0.2">
      <c r="A21" s="252">
        <v>0.66666666666666696</v>
      </c>
      <c r="B21" s="253">
        <v>2985.7402763194</v>
      </c>
      <c r="C21" s="254">
        <v>2253.7094440809901</v>
      </c>
      <c r="D21" s="254">
        <v>999.31193406812201</v>
      </c>
      <c r="E21" s="254">
        <v>360.511570766143</v>
      </c>
      <c r="F21" s="254">
        <v>101.733777211573</v>
      </c>
      <c r="G21" s="254">
        <v>0</v>
      </c>
      <c r="H21" s="254">
        <v>327.32974793550198</v>
      </c>
      <c r="I21" s="254">
        <v>26.592896563284601</v>
      </c>
      <c r="J21" s="254">
        <v>-402.68232989224998</v>
      </c>
      <c r="K21" s="254">
        <v>-183.007931080361</v>
      </c>
      <c r="L21" s="254">
        <v>-450.254984118403</v>
      </c>
      <c r="M21" s="255">
        <v>6469.2393859724098</v>
      </c>
      <c r="N21" s="254">
        <v>6018.9844018539998</v>
      </c>
      <c r="O21" s="255">
        <f t="shared" si="2"/>
        <v>6469.2393859724098</v>
      </c>
      <c r="P21" s="26">
        <f t="shared" si="0"/>
        <v>0</v>
      </c>
      <c r="Q21" s="26">
        <f t="shared" si="1"/>
        <v>-402.68232989224998</v>
      </c>
    </row>
    <row r="22" spans="1:17" ht="12.6" customHeight="1" x14ac:dyDescent="0.2">
      <c r="A22" s="252">
        <v>0.70833333333333304</v>
      </c>
      <c r="B22" s="253">
        <v>2982.6159357422898</v>
      </c>
      <c r="C22" s="254">
        <v>2346.33646682891</v>
      </c>
      <c r="D22" s="254">
        <v>1010.39278051453</v>
      </c>
      <c r="E22" s="254">
        <v>384.51254115446397</v>
      </c>
      <c r="F22" s="254">
        <v>102.75025070972301</v>
      </c>
      <c r="G22" s="254">
        <v>47.036700224676203</v>
      </c>
      <c r="H22" s="254">
        <v>178.88342505410799</v>
      </c>
      <c r="I22" s="254">
        <v>42.068836325603399</v>
      </c>
      <c r="J22" s="254">
        <v>-710.85876229446399</v>
      </c>
      <c r="K22" s="254">
        <v>0</v>
      </c>
      <c r="L22" s="254">
        <v>-461.02581784832</v>
      </c>
      <c r="M22" s="255">
        <v>6383.73817425984</v>
      </c>
      <c r="N22" s="254">
        <v>5922.71235641152</v>
      </c>
      <c r="O22" s="255">
        <f t="shared" si="2"/>
        <v>6383.73817425984</v>
      </c>
      <c r="P22" s="26">
        <f t="shared" si="0"/>
        <v>0</v>
      </c>
      <c r="Q22" s="26">
        <f t="shared" si="1"/>
        <v>-710.85876229446399</v>
      </c>
    </row>
    <row r="23" spans="1:17" ht="12.6" customHeight="1" x14ac:dyDescent="0.2">
      <c r="A23" s="252">
        <v>0.75</v>
      </c>
      <c r="B23" s="253">
        <v>2981.60731715255</v>
      </c>
      <c r="C23" s="254">
        <v>2481.68039670698</v>
      </c>
      <c r="D23" s="254">
        <v>996.17439718320304</v>
      </c>
      <c r="E23" s="254">
        <v>383.52117524896602</v>
      </c>
      <c r="F23" s="254">
        <v>111.640867384244</v>
      </c>
      <c r="G23" s="254">
        <v>0</v>
      </c>
      <c r="H23" s="254">
        <v>90.522743830911196</v>
      </c>
      <c r="I23" s="254">
        <v>41.277835297777401</v>
      </c>
      <c r="J23" s="254">
        <v>-631.735512802941</v>
      </c>
      <c r="K23" s="254">
        <v>0</v>
      </c>
      <c r="L23" s="254">
        <v>-473.37932554314602</v>
      </c>
      <c r="M23" s="255">
        <v>6454.68922000169</v>
      </c>
      <c r="N23" s="254">
        <v>5981.3098944585499</v>
      </c>
      <c r="O23" s="255">
        <f t="shared" si="2"/>
        <v>6454.68922000169</v>
      </c>
      <c r="P23" s="26">
        <f t="shared" si="0"/>
        <v>0</v>
      </c>
      <c r="Q23" s="26">
        <f t="shared" si="1"/>
        <v>-631.735512802941</v>
      </c>
    </row>
    <row r="24" spans="1:17" ht="12.6" customHeight="1" x14ac:dyDescent="0.2">
      <c r="A24" s="252">
        <v>0.79166666666666696</v>
      </c>
      <c r="B24" s="253">
        <v>2985.2601404942802</v>
      </c>
      <c r="C24" s="254">
        <v>2582.58851035417</v>
      </c>
      <c r="D24" s="254">
        <v>1009.8277856478099</v>
      </c>
      <c r="E24" s="254">
        <v>386.63575771439997</v>
      </c>
      <c r="F24" s="254">
        <v>199.01099342882401</v>
      </c>
      <c r="G24" s="254">
        <v>319.67599376356901</v>
      </c>
      <c r="H24" s="254">
        <v>36.919430003765001</v>
      </c>
      <c r="I24" s="254">
        <v>37.3389159159493</v>
      </c>
      <c r="J24" s="254">
        <v>-1164.0649809745</v>
      </c>
      <c r="K24" s="254">
        <v>0</v>
      </c>
      <c r="L24" s="254">
        <v>-488.82161410926102</v>
      </c>
      <c r="M24" s="255">
        <v>6393.1925463482803</v>
      </c>
      <c r="N24" s="254">
        <v>5904.3709322390196</v>
      </c>
      <c r="O24" s="255">
        <f t="shared" si="2"/>
        <v>6393.1925463482803</v>
      </c>
      <c r="P24" s="26">
        <f t="shared" si="0"/>
        <v>0</v>
      </c>
      <c r="Q24" s="26">
        <f t="shared" si="1"/>
        <v>-1164.0649809745</v>
      </c>
    </row>
    <row r="25" spans="1:17" ht="12.6" customHeight="1" x14ac:dyDescent="0.2">
      <c r="A25" s="252">
        <v>0.83333333333333304</v>
      </c>
      <c r="B25" s="253">
        <v>2985.33180614202</v>
      </c>
      <c r="C25" s="254">
        <v>2690.9428702058199</v>
      </c>
      <c r="D25" s="254">
        <v>1037.55078619857</v>
      </c>
      <c r="E25" s="254">
        <v>390.37786899528197</v>
      </c>
      <c r="F25" s="254">
        <v>196.48894305722001</v>
      </c>
      <c r="G25" s="254">
        <v>364.18792050024399</v>
      </c>
      <c r="H25" s="254">
        <v>16.931232559932798</v>
      </c>
      <c r="I25" s="254">
        <v>19.3811761806082</v>
      </c>
      <c r="J25" s="254">
        <v>-1337.1807373146601</v>
      </c>
      <c r="K25" s="254">
        <v>0</v>
      </c>
      <c r="L25" s="254">
        <v>-500.79278470201803</v>
      </c>
      <c r="M25" s="255">
        <v>6364.0118665250402</v>
      </c>
      <c r="N25" s="254">
        <v>5863.2190818230201</v>
      </c>
      <c r="O25" s="255">
        <f t="shared" si="2"/>
        <v>6364.0118665250402</v>
      </c>
      <c r="P25" s="26">
        <f t="shared" si="0"/>
        <v>0</v>
      </c>
      <c r="Q25" s="26">
        <f t="shared" si="1"/>
        <v>-1337.1807373146601</v>
      </c>
    </row>
    <row r="26" spans="1:17" ht="12.6" customHeight="1" x14ac:dyDescent="0.2">
      <c r="A26" s="252">
        <v>0.875</v>
      </c>
      <c r="B26" s="253">
        <v>2993.6427541264802</v>
      </c>
      <c r="C26" s="254">
        <v>2624.4229832411702</v>
      </c>
      <c r="D26" s="254">
        <v>1054.99530763444</v>
      </c>
      <c r="E26" s="254">
        <v>382.967861807362</v>
      </c>
      <c r="F26" s="254">
        <v>226.83961356650599</v>
      </c>
      <c r="G26" s="254">
        <v>435.77618884485798</v>
      </c>
      <c r="H26" s="254">
        <v>9.12240509925571</v>
      </c>
      <c r="I26" s="254">
        <v>9.0692097034831907</v>
      </c>
      <c r="J26" s="254">
        <v>-1473.1076301405301</v>
      </c>
      <c r="K26" s="254">
        <v>0</v>
      </c>
      <c r="L26" s="254">
        <v>-495.09751889736401</v>
      </c>
      <c r="M26" s="255">
        <v>6263.7286938830202</v>
      </c>
      <c r="N26" s="254">
        <v>5768.6311749856604</v>
      </c>
      <c r="O26" s="255">
        <f t="shared" si="2"/>
        <v>6263.7286938830202</v>
      </c>
      <c r="P26" s="26">
        <f t="shared" si="0"/>
        <v>0</v>
      </c>
      <c r="Q26" s="26">
        <f t="shared" si="1"/>
        <v>-1473.1076301405301</v>
      </c>
    </row>
    <row r="27" spans="1:17" ht="12.6" customHeight="1" x14ac:dyDescent="0.2">
      <c r="A27" s="252">
        <v>0.91666666666666696</v>
      </c>
      <c r="B27" s="253">
        <v>3000.56494258265</v>
      </c>
      <c r="C27" s="254">
        <v>2596.9938446822798</v>
      </c>
      <c r="D27" s="254">
        <v>1057.56618257075</v>
      </c>
      <c r="E27" s="254">
        <v>358.78991728718199</v>
      </c>
      <c r="F27" s="254">
        <v>260.27694658017703</v>
      </c>
      <c r="G27" s="254">
        <v>417.25383508019598</v>
      </c>
      <c r="H27" s="254">
        <v>0</v>
      </c>
      <c r="I27" s="254">
        <v>15.0574708225256</v>
      </c>
      <c r="J27" s="254">
        <v>-1637.92639264574</v>
      </c>
      <c r="K27" s="254">
        <v>0</v>
      </c>
      <c r="L27" s="254">
        <v>-491.04189846951101</v>
      </c>
      <c r="M27" s="255">
        <v>6068.5767469600296</v>
      </c>
      <c r="N27" s="254">
        <v>5577.5348484905198</v>
      </c>
      <c r="O27" s="255">
        <f t="shared" si="2"/>
        <v>6068.5767469600296</v>
      </c>
      <c r="P27" s="26">
        <f t="shared" si="0"/>
        <v>0</v>
      </c>
      <c r="Q27" s="26">
        <f t="shared" si="1"/>
        <v>-1637.92639264574</v>
      </c>
    </row>
    <row r="28" spans="1:17" ht="12.6" customHeight="1" x14ac:dyDescent="0.2">
      <c r="A28" s="250">
        <v>0.95833333333333304</v>
      </c>
      <c r="B28" s="251">
        <v>3004.0860634558298</v>
      </c>
      <c r="C28" s="251">
        <v>2594.13551012071</v>
      </c>
      <c r="D28" s="251">
        <v>1046.0891705383201</v>
      </c>
      <c r="E28" s="251">
        <v>354.13357596305798</v>
      </c>
      <c r="F28" s="251">
        <v>232.14611603898101</v>
      </c>
      <c r="G28" s="251">
        <v>1.97823783599936</v>
      </c>
      <c r="H28" s="251">
        <v>0</v>
      </c>
      <c r="I28" s="251">
        <v>15.2919863542238</v>
      </c>
      <c r="J28" s="251">
        <v>-1515.7251871168601</v>
      </c>
      <c r="K28" s="251">
        <v>0</v>
      </c>
      <c r="L28" s="251">
        <v>-484.74416564187197</v>
      </c>
      <c r="M28" s="251">
        <v>5732.1354731902602</v>
      </c>
      <c r="N28" s="251">
        <v>5247.3913075483897</v>
      </c>
      <c r="O28" s="251">
        <f t="shared" si="2"/>
        <v>5732.1354731902602</v>
      </c>
      <c r="P28" s="26">
        <f t="shared" si="0"/>
        <v>0</v>
      </c>
      <c r="Q28" s="26">
        <f t="shared" si="1"/>
        <v>-1515.7251871168601</v>
      </c>
    </row>
    <row r="29" spans="1:17" s="15" customFormat="1" ht="11.25" x14ac:dyDescent="0.2">
      <c r="O29" s="14" t="s">
        <v>102</v>
      </c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4758.9277223921817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TRANSPOSE(INDEX(B5:K28,MATCH(MIN(M5:M28),M5:M28,0),0))</f>
        <v>3032.6433852309101</v>
      </c>
      <c r="F33" s="378">
        <f t="shared" si="3"/>
        <v>0.63725350796176494</v>
      </c>
    </row>
    <row r="34" spans="1:6" x14ac:dyDescent="0.2">
      <c r="A34" s="514" t="s">
        <v>382</v>
      </c>
      <c r="B34" s="514"/>
      <c r="C34" s="514"/>
      <c r="D34" s="515"/>
      <c r="E34" s="158">
        <v>2074.51029564586</v>
      </c>
      <c r="F34" s="379">
        <f t="shared" si="3"/>
        <v>0.4359196896150927</v>
      </c>
    </row>
    <row r="35" spans="1:6" x14ac:dyDescent="0.2">
      <c r="A35" s="514" t="s">
        <v>385</v>
      </c>
      <c r="B35" s="514"/>
      <c r="C35" s="514"/>
      <c r="D35" s="515"/>
      <c r="E35" s="158">
        <v>992.232830986095</v>
      </c>
      <c r="F35" s="379">
        <f t="shared" si="3"/>
        <v>0.20849924370932174</v>
      </c>
    </row>
    <row r="36" spans="1:6" x14ac:dyDescent="0.2">
      <c r="A36" s="365" t="s">
        <v>386</v>
      </c>
      <c r="B36" s="380"/>
      <c r="C36" s="380"/>
      <c r="D36" s="380"/>
      <c r="E36" s="158">
        <v>350.31415816923402</v>
      </c>
      <c r="F36" s="379">
        <f t="shared" si="3"/>
        <v>7.3611993836531886E-2</v>
      </c>
    </row>
    <row r="37" spans="1:6" x14ac:dyDescent="0.2">
      <c r="A37" s="514" t="s">
        <v>383</v>
      </c>
      <c r="B37" s="514"/>
      <c r="C37" s="514"/>
      <c r="D37" s="515"/>
      <c r="E37" s="158">
        <v>109.41110540986701</v>
      </c>
      <c r="F37" s="379">
        <f t="shared" si="3"/>
        <v>2.2990705426151978E-2</v>
      </c>
    </row>
    <row r="38" spans="1:6" x14ac:dyDescent="0.2">
      <c r="A38" s="514" t="s">
        <v>387</v>
      </c>
      <c r="B38" s="514"/>
      <c r="C38" s="514"/>
      <c r="D38" s="515"/>
      <c r="E38" s="158">
        <v>0</v>
      </c>
      <c r="F38" s="379">
        <f t="shared" si="3"/>
        <v>0</v>
      </c>
    </row>
    <row r="39" spans="1:6" x14ac:dyDescent="0.2">
      <c r="A39" s="514" t="s">
        <v>388</v>
      </c>
      <c r="B39" s="514"/>
      <c r="C39" s="514"/>
      <c r="D39" s="515"/>
      <c r="E39" s="158">
        <v>17.5344932192606</v>
      </c>
      <c r="F39" s="379">
        <f t="shared" si="3"/>
        <v>3.6845470749126011E-3</v>
      </c>
    </row>
    <row r="40" spans="1:6" x14ac:dyDescent="0.2">
      <c r="A40" s="514" t="s">
        <v>389</v>
      </c>
      <c r="B40" s="514"/>
      <c r="C40" s="514"/>
      <c r="D40" s="515"/>
      <c r="E40" s="158">
        <v>41.750035953116999</v>
      </c>
      <c r="F40" s="379">
        <f t="shared" si="3"/>
        <v>8.7729922345049626E-3</v>
      </c>
    </row>
    <row r="41" spans="1:6" x14ac:dyDescent="0.2">
      <c r="A41" s="514" t="s">
        <v>376</v>
      </c>
      <c r="B41" s="514"/>
      <c r="C41" s="514"/>
      <c r="D41" s="515"/>
      <c r="E41" s="158">
        <v>-1120.26506985527</v>
      </c>
      <c r="F41" s="379">
        <f t="shared" si="3"/>
        <v>-0.23540283341225943</v>
      </c>
    </row>
    <row r="42" spans="1:6" x14ac:dyDescent="0.2">
      <c r="A42" s="514" t="s">
        <v>94</v>
      </c>
      <c r="B42" s="514"/>
      <c r="C42" s="514"/>
      <c r="D42" s="514"/>
      <c r="E42" s="161">
        <v>-739.20351236689203</v>
      </c>
      <c r="F42" s="378">
        <f t="shared" si="3"/>
        <v>-0.15532984644602141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1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A43"/>
  <sheetViews>
    <sheetView showGridLines="0" zoomScaleNormal="100" zoomScaleSheetLayoutView="100" workbookViewId="0"/>
  </sheetViews>
  <sheetFormatPr defaultColWidth="9.140625" defaultRowHeight="12" x14ac:dyDescent="0.2"/>
  <cols>
    <col min="1" max="1" width="6.5703125" style="22" customWidth="1"/>
    <col min="2" max="4" width="8.7109375" style="22" customWidth="1"/>
    <col min="5" max="9" width="7.28515625" style="22" customWidth="1"/>
    <col min="10" max="10" width="15.28515625" style="22" customWidth="1"/>
    <col min="11" max="11" width="10.140625" style="22" customWidth="1"/>
    <col min="12" max="12" width="7.140625" style="22" customWidth="1"/>
    <col min="13" max="13" width="12.7109375" style="22" customWidth="1"/>
    <col min="14" max="14" width="15.42578125" style="22" customWidth="1"/>
    <col min="15" max="15" width="14.140625" style="22" customWidth="1"/>
    <col min="16" max="38" width="9.140625" style="22" customWidth="1"/>
    <col min="39" max="16384" width="9.140625" style="22"/>
  </cols>
  <sheetData>
    <row r="1" spans="1:27" s="58" customFormat="1" ht="15.75" x14ac:dyDescent="0.25">
      <c r="A1" s="175" t="s">
        <v>439</v>
      </c>
      <c r="B1" s="175"/>
      <c r="N1" s="62"/>
      <c r="O1" s="129" t="str">
        <f>Titulní!A35</f>
        <v>III. čtvrtletí 2020</v>
      </c>
    </row>
    <row r="2" spans="1:27" ht="6" customHeight="1" x14ac:dyDescent="0.2">
      <c r="B2" s="30"/>
    </row>
    <row r="3" spans="1:27" s="18" customFormat="1" ht="13.5" x14ac:dyDescent="0.2">
      <c r="A3" s="368" t="s">
        <v>56</v>
      </c>
      <c r="B3" s="368" t="s">
        <v>7</v>
      </c>
      <c r="C3" s="368" t="s">
        <v>20</v>
      </c>
      <c r="D3" s="368" t="s">
        <v>21</v>
      </c>
      <c r="E3" s="368" t="s">
        <v>22</v>
      </c>
      <c r="F3" s="368" t="s">
        <v>43</v>
      </c>
      <c r="G3" s="368" t="s">
        <v>44</v>
      </c>
      <c r="H3" s="368" t="s">
        <v>46</v>
      </c>
      <c r="I3" s="368" t="s">
        <v>45</v>
      </c>
      <c r="J3" s="368" t="s">
        <v>376</v>
      </c>
      <c r="K3" s="368" t="s">
        <v>94</v>
      </c>
      <c r="L3" s="368" t="s">
        <v>211</v>
      </c>
      <c r="M3" s="368" t="s">
        <v>354</v>
      </c>
      <c r="N3" s="368" t="s">
        <v>374</v>
      </c>
      <c r="O3" s="368" t="s">
        <v>375</v>
      </c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</row>
    <row r="4" spans="1:27" s="18" customFormat="1" ht="12.75" customHeight="1" x14ac:dyDescent="0.2">
      <c r="A4" s="372"/>
      <c r="B4" s="373" t="s">
        <v>4</v>
      </c>
      <c r="C4" s="373" t="s">
        <v>4</v>
      </c>
      <c r="D4" s="373" t="s">
        <v>4</v>
      </c>
      <c r="E4" s="373" t="s">
        <v>4</v>
      </c>
      <c r="F4" s="373" t="s">
        <v>4</v>
      </c>
      <c r="G4" s="373" t="s">
        <v>4</v>
      </c>
      <c r="H4" s="373" t="s">
        <v>4</v>
      </c>
      <c r="I4" s="373" t="s">
        <v>4</v>
      </c>
      <c r="J4" s="373" t="s">
        <v>4</v>
      </c>
      <c r="K4" s="373" t="s">
        <v>4</v>
      </c>
      <c r="L4" s="373" t="s">
        <v>4</v>
      </c>
      <c r="M4" s="373" t="s">
        <v>4</v>
      </c>
      <c r="N4" s="373" t="s">
        <v>4</v>
      </c>
      <c r="O4" s="373" t="s">
        <v>5</v>
      </c>
      <c r="P4" s="25" t="s">
        <v>377</v>
      </c>
      <c r="Q4" s="374" t="s">
        <v>378</v>
      </c>
      <c r="R4" s="369"/>
      <c r="S4" s="369"/>
      <c r="T4" s="369"/>
      <c r="U4" s="369"/>
      <c r="V4" s="369"/>
      <c r="W4" s="369"/>
      <c r="X4" s="369"/>
      <c r="Y4" s="369"/>
      <c r="Z4" s="369"/>
      <c r="AA4" s="369"/>
    </row>
    <row r="5" spans="1:27" ht="12.6" customHeight="1" x14ac:dyDescent="0.2">
      <c r="A5" s="370">
        <v>0</v>
      </c>
      <c r="B5" s="371">
        <v>4081.5569565800301</v>
      </c>
      <c r="C5" s="371">
        <v>3389.5144471997601</v>
      </c>
      <c r="D5" s="371">
        <v>217.65512155129599</v>
      </c>
      <c r="E5" s="371">
        <v>378.31935581092802</v>
      </c>
      <c r="F5" s="371">
        <v>255.968638485025</v>
      </c>
      <c r="G5" s="371">
        <v>0</v>
      </c>
      <c r="H5" s="371">
        <v>0</v>
      </c>
      <c r="I5" s="371">
        <v>25.206968176953001</v>
      </c>
      <c r="J5" s="371">
        <v>-2762.1252855718799</v>
      </c>
      <c r="K5" s="371">
        <v>0</v>
      </c>
      <c r="L5" s="371">
        <v>-612.42064285234596</v>
      </c>
      <c r="M5" s="371">
        <v>5586.09620223212</v>
      </c>
      <c r="N5" s="371">
        <v>4973.6755593797798</v>
      </c>
      <c r="O5" s="371">
        <f>M5</f>
        <v>5586.09620223212</v>
      </c>
      <c r="P5" s="26">
        <f t="shared" ref="P5:P28" si="0">IF(J5&lt;0,0,J5)</f>
        <v>0</v>
      </c>
      <c r="Q5" s="26">
        <f t="shared" ref="Q5:Q28" si="1">IF(J5&lt;0,J5,0)</f>
        <v>-2762.1252855718799</v>
      </c>
    </row>
    <row r="6" spans="1:27" ht="12.6" customHeight="1" x14ac:dyDescent="0.2">
      <c r="A6" s="252">
        <v>4.1666666666666664E-2</v>
      </c>
      <c r="B6" s="253">
        <v>4087.5461542084099</v>
      </c>
      <c r="C6" s="254">
        <v>3409.8247866176198</v>
      </c>
      <c r="D6" s="254">
        <v>228.96611405763099</v>
      </c>
      <c r="E6" s="254">
        <v>378.23884289817801</v>
      </c>
      <c r="F6" s="254">
        <v>157.272866540405</v>
      </c>
      <c r="G6" s="254">
        <v>0</v>
      </c>
      <c r="H6" s="254">
        <v>0</v>
      </c>
      <c r="I6" s="254">
        <v>28.420460460758498</v>
      </c>
      <c r="J6" s="254">
        <v>-2790.09239279761</v>
      </c>
      <c r="K6" s="254">
        <v>-0.50175951389951801</v>
      </c>
      <c r="L6" s="254">
        <v>-614.23540880131395</v>
      </c>
      <c r="M6" s="255">
        <v>5499.6750724714902</v>
      </c>
      <c r="N6" s="254">
        <v>4885.4396636701804</v>
      </c>
      <c r="O6" s="255">
        <f t="shared" ref="O6:O28" si="2">M6</f>
        <v>5499.6750724714902</v>
      </c>
      <c r="P6" s="26">
        <f t="shared" si="0"/>
        <v>0</v>
      </c>
      <c r="Q6" s="26">
        <f t="shared" si="1"/>
        <v>-2790.09239279761</v>
      </c>
    </row>
    <row r="7" spans="1:27" ht="12.6" customHeight="1" x14ac:dyDescent="0.2">
      <c r="A7" s="256">
        <v>8.3333333333333301E-2</v>
      </c>
      <c r="B7" s="253">
        <v>4092.6866241233802</v>
      </c>
      <c r="C7" s="254">
        <v>3488.9607333019399</v>
      </c>
      <c r="D7" s="254">
        <v>231.75082135642</v>
      </c>
      <c r="E7" s="254">
        <v>380.294191636665</v>
      </c>
      <c r="F7" s="254">
        <v>152.309255424067</v>
      </c>
      <c r="G7" s="254">
        <v>0</v>
      </c>
      <c r="H7" s="254">
        <v>0</v>
      </c>
      <c r="I7" s="254">
        <v>25.5391949288456</v>
      </c>
      <c r="J7" s="254">
        <v>-2566.1446633215301</v>
      </c>
      <c r="K7" s="254">
        <v>-309.13606534717599</v>
      </c>
      <c r="L7" s="254">
        <v>-622.69017303264195</v>
      </c>
      <c r="M7" s="255">
        <v>5496.2600921026096</v>
      </c>
      <c r="N7" s="254">
        <v>4873.5699190699697</v>
      </c>
      <c r="O7" s="255">
        <f t="shared" si="2"/>
        <v>5496.2600921026096</v>
      </c>
      <c r="P7" s="26">
        <f t="shared" si="0"/>
        <v>0</v>
      </c>
      <c r="Q7" s="26">
        <f t="shared" si="1"/>
        <v>-2566.1446633215301</v>
      </c>
    </row>
    <row r="8" spans="1:27" ht="12.6" customHeight="1" x14ac:dyDescent="0.2">
      <c r="A8" s="252">
        <v>0.125</v>
      </c>
      <c r="B8" s="253">
        <v>4099.2660468752601</v>
      </c>
      <c r="C8" s="254">
        <v>3494.1553444433298</v>
      </c>
      <c r="D8" s="254">
        <v>197.54037565641801</v>
      </c>
      <c r="E8" s="254">
        <v>380.85842474556</v>
      </c>
      <c r="F8" s="254">
        <v>152.227814065427</v>
      </c>
      <c r="G8" s="254">
        <v>0</v>
      </c>
      <c r="H8" s="254">
        <v>0</v>
      </c>
      <c r="I8" s="254">
        <v>24.129555760920301</v>
      </c>
      <c r="J8" s="254">
        <v>-1927.2166557053599</v>
      </c>
      <c r="K8" s="254">
        <v>-923.13986792601304</v>
      </c>
      <c r="L8" s="254">
        <v>-623.21216277942597</v>
      </c>
      <c r="M8" s="255">
        <v>5497.8210379155298</v>
      </c>
      <c r="N8" s="254">
        <v>4874.6088751361103</v>
      </c>
      <c r="O8" s="255">
        <f t="shared" si="2"/>
        <v>5497.8210379155298</v>
      </c>
      <c r="P8" s="26">
        <f t="shared" si="0"/>
        <v>0</v>
      </c>
      <c r="Q8" s="26">
        <f t="shared" si="1"/>
        <v>-1927.2166557053599</v>
      </c>
    </row>
    <row r="9" spans="1:27" ht="12.6" customHeight="1" x14ac:dyDescent="0.2">
      <c r="A9" s="252">
        <v>0.16666666666666699</v>
      </c>
      <c r="B9" s="253">
        <v>4101.3285721297598</v>
      </c>
      <c r="C9" s="254">
        <v>3471.8963121643701</v>
      </c>
      <c r="D9" s="254">
        <v>215.15289645316099</v>
      </c>
      <c r="E9" s="254">
        <v>380.49884804179101</v>
      </c>
      <c r="F9" s="254">
        <v>151.85862884630899</v>
      </c>
      <c r="G9" s="254">
        <v>0</v>
      </c>
      <c r="H9" s="254">
        <v>0</v>
      </c>
      <c r="I9" s="254">
        <v>27.702247599400199</v>
      </c>
      <c r="J9" s="254">
        <v>-1936.30986453385</v>
      </c>
      <c r="K9" s="254">
        <v>-942.79436034657101</v>
      </c>
      <c r="L9" s="254">
        <v>-621.29259800846603</v>
      </c>
      <c r="M9" s="255">
        <v>5469.3332803543699</v>
      </c>
      <c r="N9" s="254">
        <v>4848.0406823459098</v>
      </c>
      <c r="O9" s="255">
        <f t="shared" si="2"/>
        <v>5469.3332803543699</v>
      </c>
      <c r="P9" s="26">
        <f t="shared" si="0"/>
        <v>0</v>
      </c>
      <c r="Q9" s="26">
        <f t="shared" si="1"/>
        <v>-1936.30986453385</v>
      </c>
    </row>
    <row r="10" spans="1:27" ht="12.6" customHeight="1" x14ac:dyDescent="0.2">
      <c r="A10" s="252">
        <v>0.20833333333333301</v>
      </c>
      <c r="B10" s="253">
        <v>4106.7541752496099</v>
      </c>
      <c r="C10" s="254">
        <v>3379.72257347901</v>
      </c>
      <c r="D10" s="254">
        <v>225.50110995850301</v>
      </c>
      <c r="E10" s="254">
        <v>377.84394132172702</v>
      </c>
      <c r="F10" s="254">
        <v>145.476856502488</v>
      </c>
      <c r="G10" s="254">
        <v>0</v>
      </c>
      <c r="H10" s="254">
        <v>6.8790266389011299</v>
      </c>
      <c r="I10" s="254">
        <v>35.322302361522802</v>
      </c>
      <c r="J10" s="254">
        <v>-1919.8587185803101</v>
      </c>
      <c r="K10" s="254">
        <v>-933.84519603145895</v>
      </c>
      <c r="L10" s="254">
        <v>-612.26825794881699</v>
      </c>
      <c r="M10" s="255">
        <v>5423.7960708999899</v>
      </c>
      <c r="N10" s="254">
        <v>4811.5278129511698</v>
      </c>
      <c r="O10" s="255">
        <f t="shared" si="2"/>
        <v>5423.7960708999899</v>
      </c>
      <c r="P10" s="26">
        <f t="shared" si="0"/>
        <v>0</v>
      </c>
      <c r="Q10" s="26">
        <f t="shared" si="1"/>
        <v>-1919.8587185803101</v>
      </c>
    </row>
    <row r="11" spans="1:27" ht="12.6" customHeight="1" x14ac:dyDescent="0.2">
      <c r="A11" s="252">
        <v>0.25</v>
      </c>
      <c r="B11" s="253">
        <v>4113.1418266361898</v>
      </c>
      <c r="C11" s="254">
        <v>3442.5509912309899</v>
      </c>
      <c r="D11" s="254">
        <v>227.824484600571</v>
      </c>
      <c r="E11" s="254">
        <v>393.97728557418498</v>
      </c>
      <c r="F11" s="254">
        <v>159.50161391121901</v>
      </c>
      <c r="G11" s="254">
        <v>0</v>
      </c>
      <c r="H11" s="254">
        <v>17.9727844445108</v>
      </c>
      <c r="I11" s="254">
        <v>31.196590146606699</v>
      </c>
      <c r="J11" s="254">
        <v>-2087.0888958247601</v>
      </c>
      <c r="K11" s="254">
        <v>-822.46637006352898</v>
      </c>
      <c r="L11" s="254">
        <v>-620.27867298121203</v>
      </c>
      <c r="M11" s="255">
        <v>5476.6103106559904</v>
      </c>
      <c r="N11" s="254">
        <v>4856.3316376747798</v>
      </c>
      <c r="O11" s="255">
        <f t="shared" si="2"/>
        <v>5476.6103106559904</v>
      </c>
      <c r="P11" s="26">
        <f t="shared" si="0"/>
        <v>0</v>
      </c>
      <c r="Q11" s="26">
        <f t="shared" si="1"/>
        <v>-2087.0888958247601</v>
      </c>
    </row>
    <row r="12" spans="1:27" ht="12.6" customHeight="1" x14ac:dyDescent="0.2">
      <c r="A12" s="252">
        <v>0.29166666666666702</v>
      </c>
      <c r="B12" s="253">
        <v>4117.7304012764398</v>
      </c>
      <c r="C12" s="254">
        <v>3470.1563695165601</v>
      </c>
      <c r="D12" s="254">
        <v>229.33217064899699</v>
      </c>
      <c r="E12" s="254">
        <v>403.42290771376599</v>
      </c>
      <c r="F12" s="254">
        <v>175.52519118579301</v>
      </c>
      <c r="G12" s="254">
        <v>0</v>
      </c>
      <c r="H12" s="254">
        <v>87.281218475806995</v>
      </c>
      <c r="I12" s="254">
        <v>28.237155424180699</v>
      </c>
      <c r="J12" s="254">
        <v>-2636.1466126180699</v>
      </c>
      <c r="K12" s="254">
        <v>-44.210402019742801</v>
      </c>
      <c r="L12" s="254">
        <v>-624.65811945850896</v>
      </c>
      <c r="M12" s="255">
        <v>5831.3283996037198</v>
      </c>
      <c r="N12" s="254">
        <v>5206.6702801452102</v>
      </c>
      <c r="O12" s="255">
        <f t="shared" si="2"/>
        <v>5831.3283996037198</v>
      </c>
      <c r="P12" s="26">
        <f t="shared" si="0"/>
        <v>0</v>
      </c>
      <c r="Q12" s="26">
        <f t="shared" si="1"/>
        <v>-2636.1466126180699</v>
      </c>
    </row>
    <row r="13" spans="1:27" ht="12.6" customHeight="1" x14ac:dyDescent="0.2">
      <c r="A13" s="252">
        <v>0.33333333333333298</v>
      </c>
      <c r="B13" s="253">
        <v>4119.1410097275102</v>
      </c>
      <c r="C13" s="254">
        <v>3475.98676794008</v>
      </c>
      <c r="D13" s="254">
        <v>229.01793018497401</v>
      </c>
      <c r="E13" s="254">
        <v>387.51750873317599</v>
      </c>
      <c r="F13" s="254">
        <v>159.51047278376601</v>
      </c>
      <c r="G13" s="254">
        <v>0</v>
      </c>
      <c r="H13" s="254">
        <v>262.24796683323399</v>
      </c>
      <c r="I13" s="254">
        <v>16.658672690566998</v>
      </c>
      <c r="J13" s="254">
        <v>-2290.8259485246299</v>
      </c>
      <c r="K13" s="254">
        <v>0</v>
      </c>
      <c r="L13" s="254">
        <v>-625.46271273041305</v>
      </c>
      <c r="M13" s="255">
        <v>6359.2543803686704</v>
      </c>
      <c r="N13" s="254">
        <v>5733.7916676382602</v>
      </c>
      <c r="O13" s="255">
        <f t="shared" si="2"/>
        <v>6359.2543803686704</v>
      </c>
      <c r="P13" s="26">
        <f t="shared" si="0"/>
        <v>0</v>
      </c>
      <c r="Q13" s="26">
        <f t="shared" si="1"/>
        <v>-2290.8259485246299</v>
      </c>
    </row>
    <row r="14" spans="1:27" ht="12.6" customHeight="1" x14ac:dyDescent="0.2">
      <c r="A14" s="252">
        <v>0.375</v>
      </c>
      <c r="B14" s="253">
        <v>4120.5082732094097</v>
      </c>
      <c r="C14" s="254">
        <v>3398.39355365349</v>
      </c>
      <c r="D14" s="254">
        <v>228.29584504155599</v>
      </c>
      <c r="E14" s="254">
        <v>384.29842087636501</v>
      </c>
      <c r="F14" s="254">
        <v>155.749091280431</v>
      </c>
      <c r="G14" s="254">
        <v>21.008907392242001</v>
      </c>
      <c r="H14" s="254">
        <v>457.56614625530898</v>
      </c>
      <c r="I14" s="254">
        <v>11.3042921952895</v>
      </c>
      <c r="J14" s="254">
        <v>-1970.5047736071799</v>
      </c>
      <c r="K14" s="254">
        <v>0</v>
      </c>
      <c r="L14" s="254">
        <v>-619.20330541306203</v>
      </c>
      <c r="M14" s="255">
        <v>6806.6197562969201</v>
      </c>
      <c r="N14" s="254">
        <v>6187.4164508838603</v>
      </c>
      <c r="O14" s="255">
        <f t="shared" si="2"/>
        <v>6806.6197562969201</v>
      </c>
      <c r="P14" s="26">
        <f t="shared" si="0"/>
        <v>0</v>
      </c>
      <c r="Q14" s="26">
        <f t="shared" si="1"/>
        <v>-1970.5047736071799</v>
      </c>
    </row>
    <row r="15" spans="1:27" ht="12.6" customHeight="1" x14ac:dyDescent="0.2">
      <c r="A15" s="252">
        <v>0.41666666666666702</v>
      </c>
      <c r="B15" s="253">
        <v>4124.6183027814895</v>
      </c>
      <c r="C15" s="254">
        <v>3092.9292250742301</v>
      </c>
      <c r="D15" s="254">
        <v>225.25038449092199</v>
      </c>
      <c r="E15" s="254">
        <v>386.51659672839298</v>
      </c>
      <c r="F15" s="254">
        <v>188.541352117472</v>
      </c>
      <c r="G15" s="254">
        <v>50.7367435277949</v>
      </c>
      <c r="H15" s="254">
        <v>700.29769251798905</v>
      </c>
      <c r="I15" s="254">
        <v>11.2479217200222</v>
      </c>
      <c r="J15" s="254">
        <v>-1585.6969587502899</v>
      </c>
      <c r="K15" s="254">
        <v>0</v>
      </c>
      <c r="L15" s="254">
        <v>-591.07290903794296</v>
      </c>
      <c r="M15" s="255">
        <v>7194.4412602080101</v>
      </c>
      <c r="N15" s="254">
        <v>6603.3683511700701</v>
      </c>
      <c r="O15" s="255">
        <f t="shared" si="2"/>
        <v>7194.4412602080101</v>
      </c>
      <c r="P15" s="26">
        <f t="shared" si="0"/>
        <v>0</v>
      </c>
      <c r="Q15" s="26">
        <f t="shared" si="1"/>
        <v>-1585.6969587502899</v>
      </c>
    </row>
    <row r="16" spans="1:27" ht="12.6" customHeight="1" x14ac:dyDescent="0.2">
      <c r="A16" s="252">
        <v>0.45833333333333298</v>
      </c>
      <c r="B16" s="253">
        <v>4123.8930235593598</v>
      </c>
      <c r="C16" s="254">
        <v>3143.6376430888299</v>
      </c>
      <c r="D16" s="254">
        <v>227.25617675434401</v>
      </c>
      <c r="E16" s="254">
        <v>387.79611693526101</v>
      </c>
      <c r="F16" s="254">
        <v>194.46450594789101</v>
      </c>
      <c r="G16" s="254">
        <v>0</v>
      </c>
      <c r="H16" s="254">
        <v>867.88733626390797</v>
      </c>
      <c r="I16" s="254">
        <v>9.6174156921361291</v>
      </c>
      <c r="J16" s="254">
        <v>-1516.1784460062399</v>
      </c>
      <c r="K16" s="254">
        <v>0</v>
      </c>
      <c r="L16" s="254">
        <v>-597.07015956815496</v>
      </c>
      <c r="M16" s="255">
        <v>7438.3737722354999</v>
      </c>
      <c r="N16" s="254">
        <v>6841.3036126673396</v>
      </c>
      <c r="O16" s="255">
        <f t="shared" si="2"/>
        <v>7438.3737722354999</v>
      </c>
      <c r="P16" s="26">
        <f t="shared" si="0"/>
        <v>0</v>
      </c>
      <c r="Q16" s="26">
        <f t="shared" si="1"/>
        <v>-1516.1784460062399</v>
      </c>
    </row>
    <row r="17" spans="1:17" ht="12.6" customHeight="1" x14ac:dyDescent="0.2">
      <c r="A17" s="252">
        <v>0.5</v>
      </c>
      <c r="B17" s="253">
        <v>4122.9943156119698</v>
      </c>
      <c r="C17" s="254">
        <v>3189.8687557112298</v>
      </c>
      <c r="D17" s="254">
        <v>229.92220846423101</v>
      </c>
      <c r="E17" s="254">
        <v>383.875460613759</v>
      </c>
      <c r="F17" s="254">
        <v>221.810146913523</v>
      </c>
      <c r="G17" s="254">
        <v>0</v>
      </c>
      <c r="H17" s="254">
        <v>875.11107933124094</v>
      </c>
      <c r="I17" s="254">
        <v>11.4175856935179</v>
      </c>
      <c r="J17" s="254">
        <v>-1810.43508919961</v>
      </c>
      <c r="K17" s="254">
        <v>0</v>
      </c>
      <c r="L17" s="254">
        <v>-601.79788229637802</v>
      </c>
      <c r="M17" s="255">
        <v>7224.56446313985</v>
      </c>
      <c r="N17" s="254">
        <v>6622.7665808434804</v>
      </c>
      <c r="O17" s="255">
        <f t="shared" si="2"/>
        <v>7224.56446313985</v>
      </c>
      <c r="P17" s="26">
        <f t="shared" si="0"/>
        <v>0</v>
      </c>
      <c r="Q17" s="26">
        <f t="shared" si="1"/>
        <v>-1810.43508919961</v>
      </c>
    </row>
    <row r="18" spans="1:17" ht="12.6" customHeight="1" x14ac:dyDescent="0.2">
      <c r="A18" s="252">
        <v>0.54166666666666696</v>
      </c>
      <c r="B18" s="253">
        <v>4119.0026217136201</v>
      </c>
      <c r="C18" s="254">
        <v>3249.9874941097601</v>
      </c>
      <c r="D18" s="254">
        <v>230.460429386974</v>
      </c>
      <c r="E18" s="254">
        <v>392.01731595154598</v>
      </c>
      <c r="F18" s="254">
        <v>163.52534288639799</v>
      </c>
      <c r="G18" s="254">
        <v>0</v>
      </c>
      <c r="H18" s="254">
        <v>806.40549029925501</v>
      </c>
      <c r="I18" s="254">
        <v>10.3538733441661</v>
      </c>
      <c r="J18" s="254">
        <v>-1845.0604568133101</v>
      </c>
      <c r="K18" s="254">
        <v>0</v>
      </c>
      <c r="L18" s="254">
        <v>-607.19477129201596</v>
      </c>
      <c r="M18" s="255">
        <v>7126.6921108783999</v>
      </c>
      <c r="N18" s="254">
        <v>6519.4973395863899</v>
      </c>
      <c r="O18" s="255">
        <f t="shared" si="2"/>
        <v>7126.6921108783999</v>
      </c>
      <c r="P18" s="26">
        <f t="shared" si="0"/>
        <v>0</v>
      </c>
      <c r="Q18" s="26">
        <f t="shared" si="1"/>
        <v>-1845.0604568133101</v>
      </c>
    </row>
    <row r="19" spans="1:17" ht="12.6" customHeight="1" x14ac:dyDescent="0.2">
      <c r="A19" s="252">
        <v>0.58333333333333304</v>
      </c>
      <c r="B19" s="253">
        <v>4113.4352763110301</v>
      </c>
      <c r="C19" s="254">
        <v>3242.16391240642</v>
      </c>
      <c r="D19" s="254">
        <v>229.79684598548999</v>
      </c>
      <c r="E19" s="254">
        <v>383.89918578319799</v>
      </c>
      <c r="F19" s="254">
        <v>164.351676855216</v>
      </c>
      <c r="G19" s="254">
        <v>0</v>
      </c>
      <c r="H19" s="254">
        <v>715.99922573725996</v>
      </c>
      <c r="I19" s="254">
        <v>10.853814261382899</v>
      </c>
      <c r="J19" s="254">
        <v>-1855.1734740871</v>
      </c>
      <c r="K19" s="254">
        <v>0</v>
      </c>
      <c r="L19" s="254">
        <v>-604.798042186776</v>
      </c>
      <c r="M19" s="255">
        <v>7005.3264632528899</v>
      </c>
      <c r="N19" s="254">
        <v>6400.5284210661102</v>
      </c>
      <c r="O19" s="255">
        <f t="shared" si="2"/>
        <v>7005.3264632528899</v>
      </c>
      <c r="P19" s="26">
        <f t="shared" si="0"/>
        <v>0</v>
      </c>
      <c r="Q19" s="26">
        <f t="shared" si="1"/>
        <v>-1855.1734740871</v>
      </c>
    </row>
    <row r="20" spans="1:17" ht="12.6" customHeight="1" x14ac:dyDescent="0.2">
      <c r="A20" s="252">
        <v>0.625</v>
      </c>
      <c r="B20" s="253">
        <v>4111.4594817020197</v>
      </c>
      <c r="C20" s="254">
        <v>3227.87588955606</v>
      </c>
      <c r="D20" s="254">
        <v>229.213495060095</v>
      </c>
      <c r="E20" s="254">
        <v>381.66374278522801</v>
      </c>
      <c r="F20" s="254">
        <v>171.182993772852</v>
      </c>
      <c r="G20" s="254">
        <v>0</v>
      </c>
      <c r="H20" s="254">
        <v>556.59388244634795</v>
      </c>
      <c r="I20" s="254">
        <v>13.456645587479001</v>
      </c>
      <c r="J20" s="254">
        <v>-1769.2750894288199</v>
      </c>
      <c r="K20" s="254">
        <v>0</v>
      </c>
      <c r="L20" s="254">
        <v>-601.84183794387104</v>
      </c>
      <c r="M20" s="255">
        <v>6922.1710414812596</v>
      </c>
      <c r="N20" s="254">
        <v>6320.3292035373897</v>
      </c>
      <c r="O20" s="255">
        <f t="shared" si="2"/>
        <v>6922.1710414812596</v>
      </c>
      <c r="P20" s="26">
        <f t="shared" si="0"/>
        <v>0</v>
      </c>
      <c r="Q20" s="26">
        <f t="shared" si="1"/>
        <v>-1769.2750894288199</v>
      </c>
    </row>
    <row r="21" spans="1:17" ht="12.6" customHeight="1" x14ac:dyDescent="0.2">
      <c r="A21" s="252">
        <v>0.66666666666666696</v>
      </c>
      <c r="B21" s="253">
        <v>4110.4657307099096</v>
      </c>
      <c r="C21" s="254">
        <v>3293.9923203691301</v>
      </c>
      <c r="D21" s="254">
        <v>229.24190962349499</v>
      </c>
      <c r="E21" s="254">
        <v>384.297229002422</v>
      </c>
      <c r="F21" s="254">
        <v>166.68227000057001</v>
      </c>
      <c r="G21" s="254">
        <v>0</v>
      </c>
      <c r="H21" s="254">
        <v>401.221243187266</v>
      </c>
      <c r="I21" s="254">
        <v>15.202270628370799</v>
      </c>
      <c r="J21" s="254">
        <v>-1691.72950767833</v>
      </c>
      <c r="K21" s="254">
        <v>0</v>
      </c>
      <c r="L21" s="254">
        <v>-607.39529183843797</v>
      </c>
      <c r="M21" s="255">
        <v>6909.3734658428402</v>
      </c>
      <c r="N21" s="254">
        <v>6301.9781740044</v>
      </c>
      <c r="O21" s="255">
        <f t="shared" si="2"/>
        <v>6909.3734658428402</v>
      </c>
      <c r="P21" s="26">
        <f t="shared" si="0"/>
        <v>0</v>
      </c>
      <c r="Q21" s="26">
        <f t="shared" si="1"/>
        <v>-1691.72950767833</v>
      </c>
    </row>
    <row r="22" spans="1:17" ht="12.6" customHeight="1" x14ac:dyDescent="0.2">
      <c r="A22" s="252">
        <v>0.70833333333333304</v>
      </c>
      <c r="B22" s="253">
        <v>4110.7091431607496</v>
      </c>
      <c r="C22" s="254">
        <v>3488.6361911395802</v>
      </c>
      <c r="D22" s="254">
        <v>232.355901740723</v>
      </c>
      <c r="E22" s="254">
        <v>399.273091397298</v>
      </c>
      <c r="F22" s="254">
        <v>180.53128526689099</v>
      </c>
      <c r="G22" s="254">
        <v>0</v>
      </c>
      <c r="H22" s="254">
        <v>202.945551845978</v>
      </c>
      <c r="I22" s="254">
        <v>15.117643527491399</v>
      </c>
      <c r="J22" s="254">
        <v>-1795.1243583549001</v>
      </c>
      <c r="K22" s="254">
        <v>0</v>
      </c>
      <c r="L22" s="254">
        <v>-626.72872754601099</v>
      </c>
      <c r="M22" s="255">
        <v>6834.4444497238101</v>
      </c>
      <c r="N22" s="254">
        <v>6207.7157221777998</v>
      </c>
      <c r="O22" s="255">
        <f t="shared" si="2"/>
        <v>6834.4444497238101</v>
      </c>
      <c r="P22" s="26">
        <f t="shared" si="0"/>
        <v>0</v>
      </c>
      <c r="Q22" s="26">
        <f t="shared" si="1"/>
        <v>-1795.1243583549001</v>
      </c>
    </row>
    <row r="23" spans="1:17" ht="12.6" customHeight="1" x14ac:dyDescent="0.2">
      <c r="A23" s="252">
        <v>0.75</v>
      </c>
      <c r="B23" s="253">
        <v>4109.91385578875</v>
      </c>
      <c r="C23" s="254">
        <v>3605.47795550827</v>
      </c>
      <c r="D23" s="254">
        <v>235.764075692852</v>
      </c>
      <c r="E23" s="254">
        <v>412.03901440252997</v>
      </c>
      <c r="F23" s="254">
        <v>258.908912787688</v>
      </c>
      <c r="G23" s="254">
        <v>271.31987470464998</v>
      </c>
      <c r="H23" s="254">
        <v>66.926903164502804</v>
      </c>
      <c r="I23" s="254">
        <v>20.571609328855299</v>
      </c>
      <c r="J23" s="254">
        <v>-2004.9258308425301</v>
      </c>
      <c r="K23" s="254">
        <v>0</v>
      </c>
      <c r="L23" s="254">
        <v>-642.47589697349395</v>
      </c>
      <c r="M23" s="255">
        <v>6975.9963705355603</v>
      </c>
      <c r="N23" s="254">
        <v>6333.52047356207</v>
      </c>
      <c r="O23" s="255">
        <f t="shared" si="2"/>
        <v>6975.9963705355603</v>
      </c>
      <c r="P23" s="26">
        <f t="shared" si="0"/>
        <v>0</v>
      </c>
      <c r="Q23" s="26">
        <f t="shared" si="1"/>
        <v>-2004.9258308425301</v>
      </c>
    </row>
    <row r="24" spans="1:17" ht="12.6" customHeight="1" x14ac:dyDescent="0.2">
      <c r="A24" s="252">
        <v>0.79166666666666696</v>
      </c>
      <c r="B24" s="253">
        <v>4110.9792513580096</v>
      </c>
      <c r="C24" s="254">
        <v>3607.1599228834202</v>
      </c>
      <c r="D24" s="254">
        <v>211.01260906325101</v>
      </c>
      <c r="E24" s="254">
        <v>421.85592370943903</v>
      </c>
      <c r="F24" s="254">
        <v>315.24507995283102</v>
      </c>
      <c r="G24" s="254">
        <v>788.53848877088296</v>
      </c>
      <c r="H24" s="254">
        <v>22.565343221257098</v>
      </c>
      <c r="I24" s="254">
        <v>26.722676196588001</v>
      </c>
      <c r="J24" s="254">
        <v>-2312.6119368135701</v>
      </c>
      <c r="K24" s="254">
        <v>0</v>
      </c>
      <c r="L24" s="254">
        <v>-649.79308782630699</v>
      </c>
      <c r="M24" s="255">
        <v>7191.4673583420999</v>
      </c>
      <c r="N24" s="254">
        <v>6541.6742705157903</v>
      </c>
      <c r="O24" s="255">
        <f t="shared" si="2"/>
        <v>7191.4673583420999</v>
      </c>
      <c r="P24" s="26">
        <f t="shared" si="0"/>
        <v>0</v>
      </c>
      <c r="Q24" s="26">
        <f t="shared" si="1"/>
        <v>-2312.6119368135701</v>
      </c>
    </row>
    <row r="25" spans="1:17" ht="12.6" customHeight="1" x14ac:dyDescent="0.2">
      <c r="A25" s="252">
        <v>0.83333333333333304</v>
      </c>
      <c r="B25" s="253">
        <v>4112.2097958189997</v>
      </c>
      <c r="C25" s="254">
        <v>3548.4260927565301</v>
      </c>
      <c r="D25" s="254">
        <v>230.37351104124301</v>
      </c>
      <c r="E25" s="254">
        <v>415.22550209042498</v>
      </c>
      <c r="F25" s="254">
        <v>316.55991008166598</v>
      </c>
      <c r="G25" s="254">
        <v>910.286837838015</v>
      </c>
      <c r="H25" s="254">
        <v>6.5397788589399202</v>
      </c>
      <c r="I25" s="254">
        <v>25.105494346981601</v>
      </c>
      <c r="J25" s="254">
        <v>-2370.8593673202599</v>
      </c>
      <c r="K25" s="254">
        <v>0</v>
      </c>
      <c r="L25" s="254">
        <v>-645.08445661000599</v>
      </c>
      <c r="M25" s="255">
        <v>7193.8675555125501</v>
      </c>
      <c r="N25" s="254">
        <v>6548.7830989025397</v>
      </c>
      <c r="O25" s="255">
        <f t="shared" si="2"/>
        <v>7193.8675555125501</v>
      </c>
      <c r="P25" s="26">
        <f t="shared" si="0"/>
        <v>0</v>
      </c>
      <c r="Q25" s="26">
        <f t="shared" si="1"/>
        <v>-2370.8593673202599</v>
      </c>
    </row>
    <row r="26" spans="1:17" ht="12.6" customHeight="1" x14ac:dyDescent="0.2">
      <c r="A26" s="252">
        <v>0.875</v>
      </c>
      <c r="B26" s="253">
        <v>4111.0492595078804</v>
      </c>
      <c r="C26" s="254">
        <v>3553.6812083632299</v>
      </c>
      <c r="D26" s="254">
        <v>231.50009741913601</v>
      </c>
      <c r="E26" s="254">
        <v>417.31934995282199</v>
      </c>
      <c r="F26" s="254">
        <v>309.21298216304598</v>
      </c>
      <c r="G26" s="254">
        <v>698.61293993799598</v>
      </c>
      <c r="H26" s="254">
        <v>0</v>
      </c>
      <c r="I26" s="254">
        <v>20.929164466802501</v>
      </c>
      <c r="J26" s="254">
        <v>-2425.9858662218799</v>
      </c>
      <c r="K26" s="254">
        <v>0</v>
      </c>
      <c r="L26" s="254">
        <v>-642.84553085250297</v>
      </c>
      <c r="M26" s="255">
        <v>6916.3191355890303</v>
      </c>
      <c r="N26" s="254">
        <v>6273.4736047365304</v>
      </c>
      <c r="O26" s="255">
        <f t="shared" si="2"/>
        <v>6916.3191355890303</v>
      </c>
      <c r="P26" s="26">
        <f t="shared" si="0"/>
        <v>0</v>
      </c>
      <c r="Q26" s="26">
        <f t="shared" si="1"/>
        <v>-2425.9858662218799</v>
      </c>
    </row>
    <row r="27" spans="1:17" ht="12.6" customHeight="1" x14ac:dyDescent="0.2">
      <c r="A27" s="252">
        <v>0.91666666666666696</v>
      </c>
      <c r="B27" s="253">
        <v>4115.7946136506198</v>
      </c>
      <c r="C27" s="254">
        <v>3537.6186563641199</v>
      </c>
      <c r="D27" s="254">
        <v>228.959427422842</v>
      </c>
      <c r="E27" s="254">
        <v>387.68390395543298</v>
      </c>
      <c r="F27" s="254">
        <v>305.66462442332801</v>
      </c>
      <c r="G27" s="254">
        <v>652.52352070170002</v>
      </c>
      <c r="H27" s="254">
        <v>0</v>
      </c>
      <c r="I27" s="254">
        <v>25.976961609082299</v>
      </c>
      <c r="J27" s="254">
        <v>-2484.48840479503</v>
      </c>
      <c r="K27" s="254">
        <v>0</v>
      </c>
      <c r="L27" s="254">
        <v>-638.95526101958603</v>
      </c>
      <c r="M27" s="255">
        <v>6769.7333033321001</v>
      </c>
      <c r="N27" s="254">
        <v>6130.7780423125096</v>
      </c>
      <c r="O27" s="255">
        <f t="shared" si="2"/>
        <v>6769.7333033321001</v>
      </c>
      <c r="P27" s="26">
        <f t="shared" si="0"/>
        <v>0</v>
      </c>
      <c r="Q27" s="26">
        <f t="shared" si="1"/>
        <v>-2484.48840479503</v>
      </c>
    </row>
    <row r="28" spans="1:17" x14ac:dyDescent="0.2">
      <c r="A28" s="250">
        <v>0.95833333333333304</v>
      </c>
      <c r="B28" s="251">
        <v>4120.6449840888899</v>
      </c>
      <c r="C28" s="251">
        <v>3531.0826131886101</v>
      </c>
      <c r="D28" s="251">
        <v>203.81516072331101</v>
      </c>
      <c r="E28" s="251">
        <v>384.808663056103</v>
      </c>
      <c r="F28" s="251">
        <v>244.89008153177801</v>
      </c>
      <c r="G28" s="251">
        <v>8.4278709577689099</v>
      </c>
      <c r="H28" s="251">
        <v>0</v>
      </c>
      <c r="I28" s="251">
        <v>20.326298360242699</v>
      </c>
      <c r="J28" s="251">
        <v>-2036.02939000382</v>
      </c>
      <c r="K28" s="251">
        <v>0</v>
      </c>
      <c r="L28" s="251">
        <v>-629.33712843799901</v>
      </c>
      <c r="M28" s="251">
        <v>6477.9662819028799</v>
      </c>
      <c r="N28" s="251">
        <v>5848.6291534648799</v>
      </c>
      <c r="O28" s="251">
        <f t="shared" si="2"/>
        <v>6477.9662819028799</v>
      </c>
      <c r="P28" s="26">
        <f t="shared" si="0"/>
        <v>0</v>
      </c>
      <c r="Q28" s="26">
        <f t="shared" si="1"/>
        <v>-2036.02939000382</v>
      </c>
    </row>
    <row r="29" spans="1:17" s="15" customFormat="1" ht="11.25" x14ac:dyDescent="0.2">
      <c r="A29" s="381"/>
      <c r="B29" s="432"/>
      <c r="C29" s="432"/>
      <c r="D29" s="432"/>
      <c r="E29" s="432"/>
      <c r="F29" s="432"/>
      <c r="G29" s="432"/>
      <c r="H29" s="432"/>
      <c r="I29" s="432"/>
      <c r="J29" s="432"/>
      <c r="K29" s="432"/>
      <c r="L29" s="432"/>
      <c r="M29" s="432"/>
      <c r="N29" s="432"/>
      <c r="O29" s="14" t="s">
        <v>102</v>
      </c>
      <c r="P29" s="433"/>
      <c r="Q29" s="433"/>
    </row>
    <row r="31" spans="1:17" x14ac:dyDescent="0.2">
      <c r="A31" s="375" t="s">
        <v>379</v>
      </c>
      <c r="B31" s="376"/>
      <c r="C31" s="376"/>
      <c r="D31" s="376"/>
      <c r="E31" s="193" t="s">
        <v>4</v>
      </c>
      <c r="F31" s="193" t="s">
        <v>380</v>
      </c>
    </row>
    <row r="32" spans="1:17" x14ac:dyDescent="0.2">
      <c r="A32" s="519" t="s">
        <v>355</v>
      </c>
      <c r="B32" s="519"/>
      <c r="C32" s="519"/>
      <c r="D32" s="519"/>
      <c r="E32" s="177">
        <f>SUM(E33:E42)</f>
        <v>5423.7960708999917</v>
      </c>
      <c r="F32" s="377">
        <f t="shared" ref="F32:F42" si="3">E32/$E$32</f>
        <v>1</v>
      </c>
    </row>
    <row r="33" spans="1:6" x14ac:dyDescent="0.2">
      <c r="A33" s="514" t="s">
        <v>381</v>
      </c>
      <c r="B33" s="514"/>
      <c r="C33" s="514"/>
      <c r="D33" s="514"/>
      <c r="E33" s="161">
        <f t="array" ref="E33:E42">TRANSPOSE(INDEX(B5:K28,MATCH(MIN(M5:M28),M5:M28,0),0))</f>
        <v>4106.7541752496099</v>
      </c>
      <c r="F33" s="378">
        <f t="shared" si="3"/>
        <v>0.75717341167809804</v>
      </c>
    </row>
    <row r="34" spans="1:6" x14ac:dyDescent="0.2">
      <c r="A34" s="514" t="s">
        <v>382</v>
      </c>
      <c r="B34" s="514"/>
      <c r="C34" s="514"/>
      <c r="D34" s="515"/>
      <c r="E34" s="158">
        <v>3379.72257347901</v>
      </c>
      <c r="F34" s="379">
        <f t="shared" si="3"/>
        <v>0.62312862233373012</v>
      </c>
    </row>
    <row r="35" spans="1:6" x14ac:dyDescent="0.2">
      <c r="A35" s="514" t="s">
        <v>385</v>
      </c>
      <c r="B35" s="514"/>
      <c r="C35" s="514"/>
      <c r="D35" s="515"/>
      <c r="E35" s="158">
        <v>225.50110995850301</v>
      </c>
      <c r="F35" s="379">
        <f t="shared" si="3"/>
        <v>4.1576251579290062E-2</v>
      </c>
    </row>
    <row r="36" spans="1:6" x14ac:dyDescent="0.2">
      <c r="A36" s="365" t="s">
        <v>386</v>
      </c>
      <c r="B36" s="380"/>
      <c r="C36" s="380"/>
      <c r="D36" s="380"/>
      <c r="E36" s="158">
        <v>377.84394132172702</v>
      </c>
      <c r="F36" s="379">
        <f t="shared" si="3"/>
        <v>6.9664112806333792E-2</v>
      </c>
    </row>
    <row r="37" spans="1:6" x14ac:dyDescent="0.2">
      <c r="A37" s="514" t="s">
        <v>383</v>
      </c>
      <c r="B37" s="514"/>
      <c r="C37" s="514"/>
      <c r="D37" s="515"/>
      <c r="E37" s="158">
        <v>145.476856502488</v>
      </c>
      <c r="F37" s="379">
        <f t="shared" si="3"/>
        <v>2.6821962809960232E-2</v>
      </c>
    </row>
    <row r="38" spans="1:6" x14ac:dyDescent="0.2">
      <c r="A38" s="514" t="s">
        <v>387</v>
      </c>
      <c r="B38" s="514"/>
      <c r="C38" s="514"/>
      <c r="D38" s="515"/>
      <c r="E38" s="158">
        <v>0</v>
      </c>
      <c r="F38" s="379">
        <f t="shared" si="3"/>
        <v>0</v>
      </c>
    </row>
    <row r="39" spans="1:6" x14ac:dyDescent="0.2">
      <c r="A39" s="514" t="s">
        <v>388</v>
      </c>
      <c r="B39" s="514"/>
      <c r="C39" s="514"/>
      <c r="D39" s="515"/>
      <c r="E39" s="158">
        <v>6.8790266389011299</v>
      </c>
      <c r="F39" s="379">
        <f t="shared" si="3"/>
        <v>1.26830480884206E-3</v>
      </c>
    </row>
    <row r="40" spans="1:6" x14ac:dyDescent="0.2">
      <c r="A40" s="514" t="s">
        <v>389</v>
      </c>
      <c r="B40" s="514"/>
      <c r="C40" s="514"/>
      <c r="D40" s="515"/>
      <c r="E40" s="158">
        <v>35.322302361522802</v>
      </c>
      <c r="F40" s="379">
        <f t="shared" si="3"/>
        <v>6.512468739567053E-3</v>
      </c>
    </row>
    <row r="41" spans="1:6" x14ac:dyDescent="0.2">
      <c r="A41" s="514" t="s">
        <v>376</v>
      </c>
      <c r="B41" s="514"/>
      <c r="C41" s="514"/>
      <c r="D41" s="515"/>
      <c r="E41" s="158">
        <v>-1919.8587185803101</v>
      </c>
      <c r="F41" s="379">
        <f t="shared" si="3"/>
        <v>-0.35396956181314176</v>
      </c>
    </row>
    <row r="42" spans="1:6" x14ac:dyDescent="0.2">
      <c r="A42" s="514" t="s">
        <v>94</v>
      </c>
      <c r="B42" s="514"/>
      <c r="C42" s="514"/>
      <c r="D42" s="514"/>
      <c r="E42" s="161">
        <v>-933.84519603145895</v>
      </c>
      <c r="F42" s="378">
        <f t="shared" si="3"/>
        <v>-0.17217557294267929</v>
      </c>
    </row>
    <row r="43" spans="1:6" x14ac:dyDescent="0.2">
      <c r="A43" s="15"/>
      <c r="B43" s="15"/>
      <c r="C43" s="15"/>
      <c r="D43" s="15"/>
      <c r="E43" s="15"/>
      <c r="F43" s="14" t="s">
        <v>384</v>
      </c>
    </row>
  </sheetData>
  <mergeCells count="10">
    <mergeCell ref="A39:D39"/>
    <mergeCell ref="A40:D40"/>
    <mergeCell ref="A41:D41"/>
    <mergeCell ref="A42:D42"/>
    <mergeCell ref="A32:D32"/>
    <mergeCell ref="A33:D33"/>
    <mergeCell ref="A34:D34"/>
    <mergeCell ref="A35:D35"/>
    <mergeCell ref="A37:D37"/>
    <mergeCell ref="A38:D38"/>
  </mergeCells>
  <conditionalFormatting sqref="A5:O28">
    <cfRule type="expression" dxfId="0" priority="2">
      <formula>$M5=MIN($M$5:$M$28)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 x14ac:dyDescent="0.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18.75" x14ac:dyDescent="0.3">
      <c r="A1" s="238" t="s">
        <v>353</v>
      </c>
      <c r="T1" s="383"/>
      <c r="U1" s="60"/>
      <c r="V1" s="60"/>
      <c r="W1" s="60"/>
      <c r="Y1" s="61"/>
      <c r="Z1" s="60"/>
      <c r="AC1" s="384"/>
      <c r="AF1" s="385"/>
      <c r="AH1" s="150" t="str">
        <f>Titulní!A35</f>
        <v>III. čtvrtletí 2020</v>
      </c>
    </row>
    <row r="2" spans="1:34" ht="6" customHeight="1" x14ac:dyDescent="0.2"/>
    <row r="3" spans="1:34" ht="12" customHeight="1" x14ac:dyDescent="0.2">
      <c r="F3" s="386"/>
      <c r="U3" s="386"/>
    </row>
    <row r="4" spans="1:34" ht="12" customHeight="1" x14ac:dyDescent="0.2"/>
    <row r="5" spans="1:34" s="25" customFormat="1" ht="12" customHeight="1" x14ac:dyDescent="0.2">
      <c r="A5" s="520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1"/>
      <c r="P5" s="520"/>
      <c r="Q5" s="387"/>
      <c r="R5" s="387"/>
      <c r="S5" s="387"/>
      <c r="T5" s="387"/>
      <c r="U5" s="387"/>
      <c r="V5" s="387"/>
      <c r="W5" s="387"/>
      <c r="X5" s="387"/>
      <c r="Y5" s="387"/>
      <c r="Z5" s="387"/>
      <c r="AA5" s="387"/>
      <c r="AB5" s="387"/>
      <c r="AC5" s="387"/>
    </row>
    <row r="6" spans="1:34" s="25" customFormat="1" ht="12" customHeight="1" x14ac:dyDescent="0.2">
      <c r="A6" s="520"/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366"/>
      <c r="O6" s="31"/>
      <c r="P6" s="520"/>
      <c r="Q6" s="522"/>
      <c r="R6" s="522"/>
      <c r="S6" s="522"/>
      <c r="T6" s="522"/>
      <c r="U6" s="522"/>
      <c r="V6" s="522"/>
      <c r="W6" s="522"/>
      <c r="X6" s="522"/>
      <c r="Y6" s="522"/>
      <c r="Z6" s="522"/>
      <c r="AA6" s="522"/>
      <c r="AB6" s="522"/>
      <c r="AC6" s="366"/>
    </row>
    <row r="7" spans="1:34" ht="12" customHeight="1" x14ac:dyDescent="0.2">
      <c r="A7" s="119"/>
      <c r="B7" s="71" t="s">
        <v>7</v>
      </c>
      <c r="C7" s="71" t="s">
        <v>20</v>
      </c>
      <c r="D7" s="71" t="s">
        <v>21</v>
      </c>
      <c r="E7" s="71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9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</row>
    <row r="8" spans="1:34" ht="12" customHeight="1" x14ac:dyDescent="0.2">
      <c r="A8" s="120" t="s">
        <v>164</v>
      </c>
      <c r="C8" s="71">
        <f>SUM('4.1'!B11:D11)</f>
        <v>606.70045600000003</v>
      </c>
      <c r="D8" s="71">
        <f>SUM('4.2'!B8:D8)</f>
        <v>0</v>
      </c>
      <c r="E8" s="71">
        <f>SUM('4.2'!B22:D22)</f>
        <v>0.41056399999999993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9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</row>
    <row r="9" spans="1:34" ht="12" customHeight="1" x14ac:dyDescent="0.2">
      <c r="A9" s="120" t="s">
        <v>163</v>
      </c>
      <c r="B9" s="71"/>
      <c r="C9" s="71">
        <f>SUM('4.1'!B12:D12)</f>
        <v>2.6424530000000002</v>
      </c>
      <c r="D9" s="71">
        <f>SUM('4.2'!B9:D9)</f>
        <v>0</v>
      </c>
      <c r="E9" s="71">
        <f>SUM('4.2'!B23:D23)</f>
        <v>634.27784700000029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9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</row>
    <row r="10" spans="1:34" ht="12" customHeight="1" x14ac:dyDescent="0.2">
      <c r="A10" s="120" t="s">
        <v>162</v>
      </c>
      <c r="B10" s="71"/>
      <c r="C10" s="71">
        <f>SUM('4.1'!B13:D13)</f>
        <v>308.88790500000005</v>
      </c>
      <c r="D10" s="71">
        <f>SUM('4.2'!B10:D10)</f>
        <v>0</v>
      </c>
      <c r="E10" s="71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9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</row>
    <row r="11" spans="1:34" ht="12" customHeight="1" x14ac:dyDescent="0.2">
      <c r="A11" s="120" t="s">
        <v>161</v>
      </c>
      <c r="B11" s="71"/>
      <c r="C11" s="71">
        <f>SUM('4.1'!B14:D14)</f>
        <v>5778.9352180000005</v>
      </c>
      <c r="D11" s="71">
        <f>SUM('4.2'!B11:D11)</f>
        <v>0</v>
      </c>
      <c r="E11" s="71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9"/>
      <c r="Q11" s="71"/>
      <c r="R11" s="71"/>
      <c r="S11" s="71"/>
      <c r="T11" s="71"/>
      <c r="U11" s="71"/>
      <c r="V11" s="71"/>
      <c r="W11" s="71"/>
      <c r="X11" s="71"/>
      <c r="Y11" s="71"/>
      <c r="Z11" s="71"/>
      <c r="AA11" s="71"/>
      <c r="AB11" s="71"/>
      <c r="AC11" s="71"/>
    </row>
    <row r="12" spans="1:34" ht="12" customHeight="1" x14ac:dyDescent="0.2">
      <c r="A12" s="120" t="s">
        <v>160</v>
      </c>
      <c r="B12" s="71"/>
      <c r="C12" s="71">
        <f>SUM('4.1'!B15:D15)</f>
        <v>0</v>
      </c>
      <c r="D12" s="71">
        <f>SUM('4.2'!B12:D12)</f>
        <v>0</v>
      </c>
      <c r="E12" s="71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9"/>
      <c r="Q12" s="71"/>
      <c r="R12" s="71"/>
      <c r="S12" s="71"/>
      <c r="T12" s="71"/>
      <c r="U12" s="71"/>
      <c r="V12" s="71"/>
      <c r="W12" s="71"/>
      <c r="X12" s="71"/>
      <c r="Y12" s="71"/>
      <c r="Z12" s="71"/>
      <c r="AA12" s="71"/>
      <c r="AB12" s="71"/>
      <c r="AC12" s="71"/>
    </row>
    <row r="13" spans="1:34" ht="12" customHeight="1" x14ac:dyDescent="0.2">
      <c r="A13" s="120" t="s">
        <v>159</v>
      </c>
      <c r="B13" s="71"/>
      <c r="C13" s="71">
        <f>SUM('4.1'!B16:D16)</f>
        <v>17.143922</v>
      </c>
      <c r="D13" s="71">
        <f>SUM('4.2'!B13:D13)</f>
        <v>0</v>
      </c>
      <c r="E13" s="71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9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</row>
    <row r="14" spans="1:34" ht="12" customHeight="1" x14ac:dyDescent="0.2">
      <c r="A14" s="120" t="s">
        <v>158</v>
      </c>
      <c r="B14" s="71"/>
      <c r="C14" s="71">
        <f>SUM('4.1'!B17:D17)</f>
        <v>1.9669159999999999</v>
      </c>
      <c r="D14" s="71">
        <f>SUM('4.2'!B14:D14)</f>
        <v>0</v>
      </c>
      <c r="E14" s="71">
        <f>SUM('4.2'!B28:D28)</f>
        <v>3.1940000000000002E-3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9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</row>
    <row r="15" spans="1:34" ht="12" customHeight="1" x14ac:dyDescent="0.2">
      <c r="A15" s="120" t="s">
        <v>157</v>
      </c>
      <c r="B15" s="71"/>
      <c r="C15" s="71">
        <f>SUM('4.1'!B18:D18)</f>
        <v>51.849993000000005</v>
      </c>
      <c r="D15" s="71">
        <f>SUM('4.2'!B15:D15)</f>
        <v>0</v>
      </c>
      <c r="E15" s="71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9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</row>
    <row r="16" spans="1:34" ht="12" customHeight="1" x14ac:dyDescent="0.2">
      <c r="A16" s="120" t="s">
        <v>156</v>
      </c>
      <c r="B16" s="71"/>
      <c r="C16" s="71">
        <f>SUM('4.1'!B19:D19)</f>
        <v>167.325716</v>
      </c>
      <c r="D16" s="71">
        <f>SUM('4.2'!B16:D16)</f>
        <v>183.92891</v>
      </c>
      <c r="E16" s="71">
        <f>SUM('4.2'!B30:D30)</f>
        <v>59.989387000000008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9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</row>
    <row r="17" spans="1:29" ht="12" customHeight="1" x14ac:dyDescent="0.2">
      <c r="A17" s="120" t="s">
        <v>14</v>
      </c>
      <c r="C17" s="71">
        <f>SUM('4.1'!B20:D20)</f>
        <v>0</v>
      </c>
      <c r="D17" s="71">
        <f>SUM('4.2'!B17:D17)</f>
        <v>0</v>
      </c>
      <c r="E17" s="71">
        <f>SUM('4.2'!B31:D31)</f>
        <v>1.2999999999999999E-3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9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</row>
    <row r="18" spans="1:29" ht="12" customHeight="1" x14ac:dyDescent="0.2">
      <c r="A18" s="120" t="s">
        <v>155</v>
      </c>
      <c r="B18" s="71"/>
      <c r="C18" s="71">
        <f>SUM('4.1'!B21:D21)</f>
        <v>3.6666559999999997</v>
      </c>
      <c r="D18" s="71">
        <f>SUM('4.2'!B18:D18)</f>
        <v>0</v>
      </c>
      <c r="E18" s="71">
        <f>SUM('4.2'!B32:D32)</f>
        <v>1.7955170000000003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9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</row>
    <row r="19" spans="1:29" ht="12" customHeight="1" x14ac:dyDescent="0.2">
      <c r="A19" s="120" t="s">
        <v>154</v>
      </c>
      <c r="B19" s="71"/>
      <c r="C19" s="71">
        <f>SUM('4.1'!B22:D22)</f>
        <v>162.62073299999997</v>
      </c>
      <c r="D19" s="71">
        <f>SUM('4.2'!B19:D19)</f>
        <v>1242.1534179999999</v>
      </c>
      <c r="E19" s="71">
        <f>SUM('4.2'!B33:D33)</f>
        <v>136.00662399999985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9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</row>
    <row r="20" spans="1:29" ht="12" customHeight="1" x14ac:dyDescent="0.2">
      <c r="A20" s="120" t="s">
        <v>222</v>
      </c>
      <c r="B20" s="71">
        <f>SUM('4.1'!B8:D8)</f>
        <v>7861.58115</v>
      </c>
      <c r="C20" s="71"/>
      <c r="D20" s="71"/>
      <c r="E20" s="71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9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</row>
    <row r="21" spans="1:29" ht="12" customHeight="1" x14ac:dyDescent="0.2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9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</row>
    <row r="22" spans="1:29" ht="12" customHeight="1" x14ac:dyDescent="0.2">
      <c r="A22" s="69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9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</row>
    <row r="23" spans="1:29" ht="12" customHeight="1" x14ac:dyDescent="0.2">
      <c r="A23" s="69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9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</row>
    <row r="24" spans="1:29" ht="12" customHeight="1" x14ac:dyDescent="0.2">
      <c r="A24" s="69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9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</row>
    <row r="25" spans="1:29" ht="12" customHeight="1" x14ac:dyDescent="0.2">
      <c r="A25" s="69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9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</row>
    <row r="26" spans="1:29" ht="12" customHeight="1" x14ac:dyDescent="0.2">
      <c r="A26" s="69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9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</row>
    <row r="27" spans="1:29" ht="12" customHeight="1" x14ac:dyDescent="0.2">
      <c r="A27" s="69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9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</row>
    <row r="28" spans="1:29" ht="12" customHeight="1" x14ac:dyDescent="0.2">
      <c r="A28" s="69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9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</row>
    <row r="29" spans="1:29" ht="12" customHeight="1" x14ac:dyDescent="0.2">
      <c r="A29" s="69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9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</row>
    <row r="30" spans="1:29" ht="12" customHeight="1" x14ac:dyDescent="0.2">
      <c r="A30" s="69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9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</row>
    <row r="31" spans="1:29" ht="12" customHeight="1" x14ac:dyDescent="0.2">
      <c r="A31" s="69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382"/>
    </row>
    <row r="32" spans="1:29" ht="12" customHeight="1" x14ac:dyDescent="0.2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 x14ac:dyDescent="0.2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 x14ac:dyDescent="0.2">
      <c r="A34" s="523"/>
      <c r="B34" s="524"/>
      <c r="C34" s="524"/>
      <c r="D34" s="524"/>
      <c r="E34" s="388"/>
      <c r="F34" s="388"/>
      <c r="G34" s="523"/>
      <c r="H34" s="524"/>
      <c r="I34" s="524"/>
      <c r="J34" s="524"/>
      <c r="K34" s="388"/>
      <c r="L34" s="388"/>
      <c r="M34" s="22"/>
      <c r="N34" s="22"/>
      <c r="O34" s="22"/>
      <c r="P34" s="22"/>
    </row>
    <row r="35" spans="1:16" ht="12" customHeight="1" x14ac:dyDescent="0.2">
      <c r="A35" s="525"/>
      <c r="B35" s="525"/>
      <c r="C35" s="525"/>
      <c r="D35" s="525"/>
      <c r="E35" s="71"/>
      <c r="F35" s="32"/>
      <c r="G35" s="525"/>
      <c r="H35" s="525"/>
      <c r="I35" s="525"/>
      <c r="J35" s="525"/>
      <c r="K35" s="71"/>
      <c r="L35" s="32"/>
    </row>
    <row r="36" spans="1:16" ht="12" customHeight="1" x14ac:dyDescent="0.2">
      <c r="A36" s="525"/>
      <c r="B36" s="525"/>
      <c r="C36" s="525"/>
      <c r="D36" s="525"/>
      <c r="E36" s="71"/>
      <c r="F36" s="32"/>
      <c r="G36" s="525"/>
      <c r="H36" s="525"/>
      <c r="I36" s="525"/>
      <c r="J36" s="525"/>
      <c r="K36" s="71"/>
      <c r="L36" s="32"/>
    </row>
    <row r="37" spans="1:16" ht="12" customHeight="1" x14ac:dyDescent="0.2">
      <c r="A37" s="525"/>
      <c r="B37" s="525"/>
      <c r="C37" s="525"/>
      <c r="D37" s="525"/>
      <c r="E37" s="71"/>
      <c r="F37" s="32"/>
      <c r="G37" s="525"/>
      <c r="H37" s="525"/>
      <c r="I37" s="525"/>
      <c r="J37" s="525"/>
      <c r="K37" s="71"/>
      <c r="L37" s="32"/>
    </row>
    <row r="38" spans="1:16" ht="12" customHeight="1" x14ac:dyDescent="0.2">
      <c r="A38" s="525"/>
      <c r="B38" s="525"/>
      <c r="C38" s="525"/>
      <c r="D38" s="525"/>
      <c r="E38" s="71"/>
      <c r="F38" s="32"/>
      <c r="G38" s="525"/>
      <c r="H38" s="525"/>
      <c r="I38" s="525"/>
      <c r="J38" s="525"/>
      <c r="K38" s="71"/>
      <c r="L38" s="32"/>
    </row>
    <row r="39" spans="1:16" ht="12" customHeight="1" x14ac:dyDescent="0.2">
      <c r="A39" s="525"/>
      <c r="B39" s="525"/>
      <c r="C39" s="525"/>
      <c r="D39" s="525"/>
      <c r="E39" s="71"/>
      <c r="F39" s="32"/>
      <c r="G39" s="525"/>
      <c r="H39" s="525"/>
      <c r="I39" s="525"/>
      <c r="J39" s="525"/>
      <c r="K39" s="71"/>
      <c r="L39" s="32"/>
    </row>
    <row r="40" spans="1:16" ht="12" customHeight="1" x14ac:dyDescent="0.2">
      <c r="A40" s="525"/>
      <c r="B40" s="525"/>
      <c r="C40" s="525"/>
      <c r="D40" s="525"/>
      <c r="E40" s="71"/>
      <c r="F40" s="32"/>
      <c r="G40" s="525"/>
      <c r="H40" s="525"/>
      <c r="I40" s="525"/>
      <c r="J40" s="525"/>
      <c r="K40" s="71"/>
      <c r="L40" s="32"/>
    </row>
    <row r="41" spans="1:16" ht="12" customHeight="1" x14ac:dyDescent="0.2">
      <c r="A41" s="525"/>
      <c r="B41" s="525"/>
      <c r="C41" s="525"/>
      <c r="D41" s="525"/>
      <c r="E41" s="71"/>
      <c r="F41" s="32"/>
      <c r="G41" s="525"/>
      <c r="H41" s="525"/>
      <c r="I41" s="525"/>
      <c r="J41" s="525"/>
      <c r="K41" s="71"/>
      <c r="L41" s="32"/>
    </row>
    <row r="42" spans="1:16" ht="12" customHeight="1" x14ac:dyDescent="0.2">
      <c r="A42" s="525"/>
      <c r="B42" s="525"/>
      <c r="C42" s="525"/>
      <c r="D42" s="525"/>
      <c r="E42" s="71"/>
      <c r="F42" s="32"/>
      <c r="G42" s="525"/>
      <c r="H42" s="525"/>
      <c r="I42" s="525"/>
      <c r="J42" s="525"/>
      <c r="K42" s="71"/>
      <c r="L42" s="32"/>
    </row>
    <row r="43" spans="1:16" ht="12" customHeight="1" x14ac:dyDescent="0.2">
      <c r="A43" s="525"/>
      <c r="B43" s="525"/>
      <c r="C43" s="525"/>
      <c r="D43" s="525"/>
      <c r="E43" s="71"/>
      <c r="F43" s="32"/>
      <c r="G43" s="525"/>
      <c r="H43" s="525"/>
      <c r="I43" s="525"/>
      <c r="J43" s="525"/>
      <c r="K43" s="71"/>
      <c r="L43" s="32"/>
    </row>
    <row r="44" spans="1:16" ht="12" customHeight="1" x14ac:dyDescent="0.2">
      <c r="A44" s="525"/>
      <c r="B44" s="525"/>
      <c r="C44" s="525"/>
      <c r="D44" s="525"/>
      <c r="E44" s="71"/>
      <c r="F44" s="32"/>
      <c r="G44" s="525"/>
      <c r="H44" s="525"/>
      <c r="I44" s="525"/>
      <c r="J44" s="525"/>
      <c r="K44" s="71"/>
      <c r="L44" s="32"/>
    </row>
    <row r="45" spans="1:16" ht="12" customHeight="1" x14ac:dyDescent="0.2">
      <c r="A45" s="525"/>
      <c r="B45" s="525"/>
      <c r="C45" s="525"/>
      <c r="D45" s="525"/>
      <c r="E45" s="71"/>
      <c r="F45" s="32"/>
      <c r="G45" s="525"/>
      <c r="H45" s="525"/>
      <c r="I45" s="525"/>
      <c r="J45" s="525"/>
      <c r="K45" s="71"/>
      <c r="L45" s="32"/>
    </row>
    <row r="46" spans="1:16" ht="12" customHeight="1" x14ac:dyDescent="0.2">
      <c r="F46" s="382"/>
      <c r="L46" s="382"/>
    </row>
    <row r="47" spans="1:16" ht="12" customHeight="1" x14ac:dyDescent="0.2"/>
    <row r="48" spans="1:16" ht="12" customHeight="1" x14ac:dyDescent="0.2"/>
    <row r="49" ht="12" customHeight="1" x14ac:dyDescent="0.2"/>
    <row r="50" ht="12" customHeight="1" x14ac:dyDescent="0.2"/>
    <row r="51" ht="12" customHeight="1" x14ac:dyDescent="0.2"/>
    <row r="52" ht="12" customHeight="1" x14ac:dyDescent="0.2"/>
    <row r="53" ht="12" customHeight="1" x14ac:dyDescent="0.2"/>
    <row r="54" ht="12" customHeight="1" x14ac:dyDescent="0.2"/>
    <row r="55" ht="12" customHeight="1" x14ac:dyDescent="0.2"/>
    <row r="56" ht="12" customHeight="1" x14ac:dyDescent="0.2"/>
    <row r="57" ht="12" customHeight="1" x14ac:dyDescent="0.2"/>
    <row r="58" ht="12" customHeight="1" x14ac:dyDescent="0.2"/>
    <row r="59" ht="12" customHeight="1" x14ac:dyDescent="0.2"/>
    <row r="60" ht="12" customHeight="1" x14ac:dyDescent="0.2"/>
    <row r="61" ht="12" customHeight="1" x14ac:dyDescent="0.2"/>
    <row r="115" spans="1:2" x14ac:dyDescent="0.2">
      <c r="A115" s="367"/>
      <c r="B115" s="367"/>
    </row>
    <row r="116" spans="1:2" x14ac:dyDescent="0.2">
      <c r="A116" s="367"/>
      <c r="B116" s="367"/>
    </row>
    <row r="137" spans="1:2" x14ac:dyDescent="0.2">
      <c r="A137" s="367"/>
      <c r="B137" s="367"/>
    </row>
    <row r="138" spans="1:2" ht="12" customHeight="1" x14ac:dyDescent="0.2">
      <c r="A138" s="389"/>
      <c r="B138" s="389"/>
    </row>
    <row r="139" spans="1:2" x14ac:dyDescent="0.2">
      <c r="A139" s="389"/>
      <c r="B139" s="389"/>
    </row>
    <row r="140" spans="1:2" ht="12.75" customHeight="1" x14ac:dyDescent="0.2">
      <c r="B140" s="389"/>
    </row>
    <row r="141" spans="1:2" ht="12.75" customHeight="1" x14ac:dyDescent="0.2">
      <c r="B141" s="389"/>
    </row>
    <row r="142" spans="1:2" x14ac:dyDescent="0.2">
      <c r="B142" s="389"/>
    </row>
    <row r="143" spans="1:2" x14ac:dyDescent="0.2">
      <c r="B143" s="389"/>
    </row>
    <row r="144" spans="1:2" x14ac:dyDescent="0.2">
      <c r="B144" s="389"/>
    </row>
    <row r="145" spans="1:2" x14ac:dyDescent="0.2">
      <c r="B145" s="389"/>
    </row>
    <row r="146" spans="1:2" x14ac:dyDescent="0.2">
      <c r="B146" s="389"/>
    </row>
    <row r="147" spans="1:2" x14ac:dyDescent="0.2">
      <c r="B147" s="389"/>
    </row>
    <row r="148" spans="1:2" x14ac:dyDescent="0.2">
      <c r="B148" s="389"/>
    </row>
    <row r="149" spans="1:2" x14ac:dyDescent="0.2">
      <c r="B149" s="389"/>
    </row>
    <row r="150" spans="1:2" x14ac:dyDescent="0.2">
      <c r="B150" s="389"/>
    </row>
    <row r="151" spans="1:2" x14ac:dyDescent="0.2">
      <c r="B151" s="389"/>
    </row>
    <row r="152" spans="1:2" x14ac:dyDescent="0.2">
      <c r="B152" s="389"/>
    </row>
    <row r="153" spans="1:2" x14ac:dyDescent="0.2">
      <c r="B153" s="389"/>
    </row>
    <row r="154" spans="1:2" x14ac:dyDescent="0.2">
      <c r="B154" s="389"/>
    </row>
    <row r="155" spans="1:2" x14ac:dyDescent="0.2">
      <c r="B155" s="389"/>
    </row>
    <row r="156" spans="1:2" x14ac:dyDescent="0.2">
      <c r="B156" s="389"/>
    </row>
    <row r="157" spans="1:2" x14ac:dyDescent="0.2">
      <c r="B157" s="389"/>
    </row>
    <row r="158" spans="1:2" x14ac:dyDescent="0.2">
      <c r="B158" s="367"/>
    </row>
    <row r="159" spans="1:2" x14ac:dyDescent="0.2">
      <c r="B159" s="367"/>
    </row>
    <row r="160" spans="1:2" ht="12" customHeight="1" x14ac:dyDescent="0.2">
      <c r="A160" s="389"/>
      <c r="B160" s="367"/>
    </row>
    <row r="161" spans="1:2" x14ac:dyDescent="0.2">
      <c r="A161" s="389"/>
      <c r="B161" s="367"/>
    </row>
    <row r="162" spans="1:2" x14ac:dyDescent="0.2">
      <c r="A162" s="389"/>
      <c r="B162" s="367"/>
    </row>
    <row r="163" spans="1:2" ht="90" customHeight="1" x14ac:dyDescent="0.2">
      <c r="B163" s="367"/>
    </row>
    <row r="164" spans="1:2" x14ac:dyDescent="0.2">
      <c r="B164" s="367"/>
    </row>
    <row r="165" spans="1:2" x14ac:dyDescent="0.2">
      <c r="B165" s="367"/>
    </row>
    <row r="166" spans="1:2" x14ac:dyDescent="0.2">
      <c r="B166" s="367"/>
    </row>
    <row r="167" spans="1:2" x14ac:dyDescent="0.2">
      <c r="B167" s="367"/>
    </row>
    <row r="168" spans="1:2" x14ac:dyDescent="0.2">
      <c r="B168" s="367"/>
    </row>
    <row r="169" spans="1:2" x14ac:dyDescent="0.2">
      <c r="B169" s="367"/>
    </row>
    <row r="170" spans="1:2" x14ac:dyDescent="0.2">
      <c r="B170" s="367"/>
    </row>
    <row r="171" spans="1:2" x14ac:dyDescent="0.2">
      <c r="B171" s="367"/>
    </row>
    <row r="172" spans="1:2" x14ac:dyDescent="0.2">
      <c r="B172" s="367"/>
    </row>
    <row r="173" spans="1:2" x14ac:dyDescent="0.2">
      <c r="B173" s="367"/>
    </row>
    <row r="174" spans="1:2" x14ac:dyDescent="0.2">
      <c r="B174" s="367"/>
    </row>
    <row r="175" spans="1:2" x14ac:dyDescent="0.2">
      <c r="B175" s="367"/>
    </row>
    <row r="176" spans="1:2" x14ac:dyDescent="0.2">
      <c r="A176" s="389"/>
      <c r="B176" s="367"/>
    </row>
    <row r="177" spans="1:2" x14ac:dyDescent="0.2">
      <c r="A177" s="389"/>
      <c r="B177" s="367"/>
    </row>
    <row r="178" spans="1:2" x14ac:dyDescent="0.2">
      <c r="A178" s="389"/>
      <c r="B178" s="367"/>
    </row>
    <row r="179" spans="1:2" x14ac:dyDescent="0.2">
      <c r="A179" s="367"/>
      <c r="B179" s="367"/>
    </row>
    <row r="180" spans="1:2" x14ac:dyDescent="0.2">
      <c r="A180" s="367"/>
      <c r="B180" s="367"/>
    </row>
    <row r="181" spans="1:2" x14ac:dyDescent="0.2">
      <c r="A181" s="367"/>
      <c r="B181" s="367"/>
    </row>
    <row r="182" spans="1:2" x14ac:dyDescent="0.2">
      <c r="B182" s="367"/>
    </row>
    <row r="183" spans="1:2" x14ac:dyDescent="0.2">
      <c r="B183" s="367"/>
    </row>
    <row r="184" spans="1:2" x14ac:dyDescent="0.2">
      <c r="B184" s="367"/>
    </row>
    <row r="185" spans="1:2" x14ac:dyDescent="0.2">
      <c r="B185" s="367"/>
    </row>
    <row r="186" spans="1:2" x14ac:dyDescent="0.2">
      <c r="B186" s="367"/>
    </row>
    <row r="187" spans="1:2" x14ac:dyDescent="0.2">
      <c r="B187" s="367"/>
    </row>
    <row r="188" spans="1:2" x14ac:dyDescent="0.2">
      <c r="B188" s="367"/>
    </row>
    <row r="189" spans="1:2" x14ac:dyDescent="0.2">
      <c r="B189" s="367"/>
    </row>
    <row r="190" spans="1:2" x14ac:dyDescent="0.2">
      <c r="B190" s="367"/>
    </row>
    <row r="191" spans="1:2" x14ac:dyDescent="0.2">
      <c r="B191" s="367"/>
    </row>
    <row r="192" spans="1:2" x14ac:dyDescent="0.2">
      <c r="B192" s="367"/>
    </row>
    <row r="193" spans="1:2" x14ac:dyDescent="0.2">
      <c r="B193" s="367"/>
    </row>
    <row r="194" spans="1:2" x14ac:dyDescent="0.2">
      <c r="B194" s="367"/>
    </row>
    <row r="195" spans="1:2" x14ac:dyDescent="0.2">
      <c r="B195" s="367"/>
    </row>
    <row r="196" spans="1:2" x14ac:dyDescent="0.2">
      <c r="B196" s="367"/>
    </row>
    <row r="197" spans="1:2" x14ac:dyDescent="0.2">
      <c r="B197" s="367"/>
    </row>
    <row r="198" spans="1:2" x14ac:dyDescent="0.2">
      <c r="B198" s="367"/>
    </row>
    <row r="199" spans="1:2" x14ac:dyDescent="0.2">
      <c r="B199" s="367"/>
    </row>
    <row r="200" spans="1:2" x14ac:dyDescent="0.2">
      <c r="B200" s="367"/>
    </row>
    <row r="201" spans="1:2" x14ac:dyDescent="0.2">
      <c r="A201" s="367"/>
      <c r="B201" s="367"/>
    </row>
    <row r="202" spans="1:2" x14ac:dyDescent="0.2">
      <c r="A202" s="367"/>
      <c r="B202" s="367"/>
    </row>
    <row r="203" spans="1:2" ht="12.75" customHeight="1" x14ac:dyDescent="0.2">
      <c r="B203" s="367"/>
    </row>
    <row r="204" spans="1:2" ht="12" customHeight="1" x14ac:dyDescent="0.2">
      <c r="B204" s="367"/>
    </row>
    <row r="205" spans="1:2" x14ac:dyDescent="0.2">
      <c r="B205" s="367"/>
    </row>
    <row r="206" spans="1:2" x14ac:dyDescent="0.2">
      <c r="B206" s="367"/>
    </row>
    <row r="207" spans="1:2" x14ac:dyDescent="0.2">
      <c r="B207" s="367"/>
    </row>
    <row r="208" spans="1:2" x14ac:dyDescent="0.2">
      <c r="B208" s="367"/>
    </row>
    <row r="209" spans="1:2" x14ac:dyDescent="0.2">
      <c r="B209" s="367"/>
    </row>
    <row r="210" spans="1:2" x14ac:dyDescent="0.2">
      <c r="B210" s="367"/>
    </row>
    <row r="211" spans="1:2" x14ac:dyDescent="0.2">
      <c r="B211" s="367"/>
    </row>
    <row r="212" spans="1:2" x14ac:dyDescent="0.2">
      <c r="B212" s="367"/>
    </row>
    <row r="213" spans="1:2" x14ac:dyDescent="0.2">
      <c r="B213" s="367"/>
    </row>
    <row r="214" spans="1:2" x14ac:dyDescent="0.2">
      <c r="B214" s="367"/>
    </row>
    <row r="215" spans="1:2" x14ac:dyDescent="0.2">
      <c r="B215" s="367"/>
    </row>
    <row r="216" spans="1:2" x14ac:dyDescent="0.2">
      <c r="B216" s="367"/>
    </row>
    <row r="217" spans="1:2" x14ac:dyDescent="0.2">
      <c r="B217" s="367"/>
    </row>
    <row r="218" spans="1:2" x14ac:dyDescent="0.2">
      <c r="B218" s="367"/>
    </row>
    <row r="219" spans="1:2" x14ac:dyDescent="0.2">
      <c r="B219" s="367"/>
    </row>
    <row r="220" spans="1:2" x14ac:dyDescent="0.2">
      <c r="B220" s="367"/>
    </row>
    <row r="221" spans="1:2" x14ac:dyDescent="0.2">
      <c r="B221" s="367"/>
    </row>
    <row r="222" spans="1:2" x14ac:dyDescent="0.2">
      <c r="A222" s="389"/>
      <c r="B222" s="367"/>
    </row>
    <row r="223" spans="1:2" x14ac:dyDescent="0.2">
      <c r="A223" s="389"/>
      <c r="B223" s="367"/>
    </row>
    <row r="224" spans="1:2" x14ac:dyDescent="0.2">
      <c r="A224" s="389"/>
      <c r="B224" s="367"/>
    </row>
    <row r="225" spans="1:2" x14ac:dyDescent="0.2">
      <c r="A225" s="389"/>
      <c r="B225" s="367"/>
    </row>
    <row r="226" spans="1:2" x14ac:dyDescent="0.2">
      <c r="A226" s="389"/>
      <c r="B226" s="367"/>
    </row>
    <row r="227" spans="1:2" x14ac:dyDescent="0.2">
      <c r="A227" s="389"/>
      <c r="B227" s="367"/>
    </row>
    <row r="228" spans="1:2" x14ac:dyDescent="0.2">
      <c r="A228" s="389"/>
      <c r="B228" s="367"/>
    </row>
    <row r="229" spans="1:2" x14ac:dyDescent="0.2">
      <c r="A229" s="367"/>
      <c r="B229" s="367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3"/>
  <dimension ref="A1:I48"/>
  <sheetViews>
    <sheetView showGridLines="0" zoomScaleNormal="100" zoomScaleSheetLayoutView="100" workbookViewId="0"/>
  </sheetViews>
  <sheetFormatPr defaultColWidth="9.140625" defaultRowHeight="12" x14ac:dyDescent="0.2"/>
  <cols>
    <col min="1" max="9" width="11" style="9" customWidth="1"/>
    <col min="10" max="16384" width="9.140625" style="9"/>
  </cols>
  <sheetData>
    <row r="1" spans="1:9" s="44" customFormat="1" ht="18.75" x14ac:dyDescent="0.3">
      <c r="A1" s="128" t="s">
        <v>373</v>
      </c>
    </row>
    <row r="2" spans="1:9" ht="6" customHeight="1" x14ac:dyDescent="0.2"/>
    <row r="3" spans="1:9" ht="14.25" customHeight="1" x14ac:dyDescent="0.2">
      <c r="A3" s="441" t="s">
        <v>423</v>
      </c>
      <c r="B3" s="441"/>
      <c r="C3" s="441"/>
      <c r="D3" s="441"/>
      <c r="E3" s="441"/>
      <c r="F3" s="441"/>
      <c r="G3" s="441"/>
      <c r="H3" s="441"/>
      <c r="I3" s="441"/>
    </row>
    <row r="4" spans="1:9" ht="14.25" customHeight="1" x14ac:dyDescent="0.2">
      <c r="A4" s="441"/>
      <c r="B4" s="441"/>
      <c r="C4" s="441"/>
      <c r="D4" s="441"/>
      <c r="E4" s="441"/>
      <c r="F4" s="441"/>
      <c r="G4" s="441"/>
      <c r="H4" s="441"/>
      <c r="I4" s="441"/>
    </row>
    <row r="5" spans="1:9" ht="15" customHeight="1" x14ac:dyDescent="0.2">
      <c r="A5" s="441"/>
      <c r="B5" s="441"/>
      <c r="C5" s="441"/>
      <c r="D5" s="441"/>
      <c r="E5" s="441"/>
      <c r="F5" s="441"/>
      <c r="G5" s="441"/>
      <c r="H5" s="441"/>
      <c r="I5" s="441"/>
    </row>
    <row r="6" spans="1:9" ht="17.100000000000001" customHeight="1" x14ac:dyDescent="0.2">
      <c r="A6" s="441"/>
      <c r="B6" s="441"/>
      <c r="C6" s="441"/>
      <c r="D6" s="441"/>
      <c r="E6" s="441"/>
      <c r="F6" s="441"/>
      <c r="G6" s="441"/>
      <c r="H6" s="441"/>
      <c r="I6" s="441"/>
    </row>
    <row r="7" spans="1:9" ht="17.100000000000001" customHeight="1" x14ac:dyDescent="0.2">
      <c r="A7" s="441"/>
      <c r="B7" s="441"/>
      <c r="C7" s="441"/>
      <c r="D7" s="441"/>
      <c r="E7" s="441"/>
      <c r="F7" s="441"/>
      <c r="G7" s="441"/>
      <c r="H7" s="441"/>
      <c r="I7" s="441"/>
    </row>
    <row r="8" spans="1:9" ht="17.100000000000001" customHeight="1" x14ac:dyDescent="0.2">
      <c r="A8" s="441"/>
      <c r="B8" s="441"/>
      <c r="C8" s="441"/>
      <c r="D8" s="441"/>
      <c r="E8" s="441"/>
      <c r="F8" s="441"/>
      <c r="G8" s="441"/>
      <c r="H8" s="441"/>
      <c r="I8" s="441"/>
    </row>
    <row r="9" spans="1:9" ht="17.100000000000001" customHeight="1" x14ac:dyDescent="0.2">
      <c r="A9" s="441"/>
      <c r="B9" s="441"/>
      <c r="C9" s="441"/>
      <c r="D9" s="441"/>
      <c r="E9" s="441"/>
      <c r="F9" s="441"/>
      <c r="G9" s="441"/>
      <c r="H9" s="441"/>
      <c r="I9" s="441"/>
    </row>
    <row r="10" spans="1:9" ht="17.100000000000001" customHeight="1" x14ac:dyDescent="0.2">
      <c r="A10" s="441"/>
      <c r="B10" s="441"/>
      <c r="C10" s="441"/>
      <c r="D10" s="441"/>
      <c r="E10" s="441"/>
      <c r="F10" s="441"/>
      <c r="G10" s="441"/>
      <c r="H10" s="441"/>
      <c r="I10" s="441"/>
    </row>
    <row r="11" spans="1:9" ht="17.100000000000001" customHeight="1" x14ac:dyDescent="0.2">
      <c r="A11" s="441"/>
      <c r="B11" s="441"/>
      <c r="C11" s="441"/>
      <c r="D11" s="441"/>
      <c r="E11" s="441"/>
      <c r="F11" s="441"/>
      <c r="G11" s="441"/>
      <c r="H11" s="441"/>
      <c r="I11" s="441"/>
    </row>
    <row r="12" spans="1:9" ht="17.100000000000001" customHeight="1" x14ac:dyDescent="0.2">
      <c r="A12" s="441"/>
      <c r="B12" s="441"/>
      <c r="C12" s="441"/>
      <c r="D12" s="441"/>
      <c r="E12" s="441"/>
      <c r="F12" s="441"/>
      <c r="G12" s="441"/>
      <c r="H12" s="441"/>
      <c r="I12" s="441"/>
    </row>
    <row r="13" spans="1:9" ht="17.100000000000001" customHeight="1" x14ac:dyDescent="0.2">
      <c r="A13" s="441"/>
      <c r="B13" s="441"/>
      <c r="C13" s="441"/>
      <c r="D13" s="441"/>
      <c r="E13" s="441"/>
      <c r="F13" s="441"/>
      <c r="G13" s="441"/>
      <c r="H13" s="441"/>
      <c r="I13" s="441"/>
    </row>
    <row r="14" spans="1:9" ht="17.100000000000001" customHeight="1" x14ac:dyDescent="0.2">
      <c r="A14" s="441"/>
      <c r="B14" s="441"/>
      <c r="C14" s="441"/>
      <c r="D14" s="441"/>
      <c r="E14" s="441"/>
      <c r="F14" s="441"/>
      <c r="G14" s="441"/>
      <c r="H14" s="441"/>
      <c r="I14" s="441"/>
    </row>
    <row r="15" spans="1:9" ht="17.100000000000001" customHeight="1" x14ac:dyDescent="0.2">
      <c r="A15" s="441"/>
      <c r="B15" s="441"/>
      <c r="C15" s="441"/>
      <c r="D15" s="441"/>
      <c r="E15" s="441"/>
      <c r="F15" s="441"/>
      <c r="G15" s="441"/>
      <c r="H15" s="441"/>
      <c r="I15" s="441"/>
    </row>
    <row r="16" spans="1:9" ht="17.100000000000001" customHeight="1" x14ac:dyDescent="0.2">
      <c r="A16" s="441"/>
      <c r="B16" s="441"/>
      <c r="C16" s="441"/>
      <c r="D16" s="441"/>
      <c r="E16" s="441"/>
      <c r="F16" s="441"/>
      <c r="G16" s="441"/>
      <c r="H16" s="441"/>
      <c r="I16" s="441"/>
    </row>
    <row r="17" spans="1:9" ht="17.100000000000001" customHeight="1" x14ac:dyDescent="0.2">
      <c r="A17" s="441"/>
      <c r="B17" s="441"/>
      <c r="C17" s="441"/>
      <c r="D17" s="441"/>
      <c r="E17" s="441"/>
      <c r="F17" s="441"/>
      <c r="G17" s="441"/>
      <c r="H17" s="441"/>
      <c r="I17" s="441"/>
    </row>
    <row r="18" spans="1:9" ht="17.100000000000001" customHeight="1" x14ac:dyDescent="0.2">
      <c r="A18" s="441"/>
      <c r="B18" s="441"/>
      <c r="C18" s="441"/>
      <c r="D18" s="441"/>
      <c r="E18" s="441"/>
      <c r="F18" s="441"/>
      <c r="G18" s="441"/>
      <c r="H18" s="441"/>
      <c r="I18" s="441"/>
    </row>
    <row r="19" spans="1:9" ht="17.100000000000001" customHeight="1" x14ac:dyDescent="0.2">
      <c r="A19" s="441"/>
      <c r="B19" s="441"/>
      <c r="C19" s="441"/>
      <c r="D19" s="441"/>
      <c r="E19" s="441"/>
      <c r="F19" s="441"/>
      <c r="G19" s="441"/>
      <c r="H19" s="441"/>
      <c r="I19" s="441"/>
    </row>
    <row r="20" spans="1:9" ht="17.100000000000001" customHeight="1" x14ac:dyDescent="0.2">
      <c r="A20" s="441"/>
      <c r="B20" s="441"/>
      <c r="C20" s="441"/>
      <c r="D20" s="441"/>
      <c r="E20" s="441"/>
      <c r="F20" s="441"/>
      <c r="G20" s="441"/>
      <c r="H20" s="441"/>
      <c r="I20" s="441"/>
    </row>
    <row r="21" spans="1:9" ht="17.100000000000001" customHeight="1" x14ac:dyDescent="0.2">
      <c r="A21" s="441"/>
      <c r="B21" s="441"/>
      <c r="C21" s="441"/>
      <c r="D21" s="441"/>
      <c r="E21" s="441"/>
      <c r="F21" s="441"/>
      <c r="G21" s="441"/>
      <c r="H21" s="441"/>
      <c r="I21" s="441"/>
    </row>
    <row r="22" spans="1:9" ht="17.100000000000001" customHeight="1" x14ac:dyDescent="0.2">
      <c r="A22" s="441"/>
      <c r="B22" s="441"/>
      <c r="C22" s="441"/>
      <c r="D22" s="441"/>
      <c r="E22" s="441"/>
      <c r="F22" s="441"/>
      <c r="G22" s="441"/>
      <c r="H22" s="441"/>
      <c r="I22" s="441"/>
    </row>
    <row r="23" spans="1:9" ht="17.100000000000001" customHeight="1" x14ac:dyDescent="0.2">
      <c r="A23" s="441"/>
      <c r="B23" s="441"/>
      <c r="C23" s="441"/>
      <c r="D23" s="441"/>
      <c r="E23" s="441"/>
      <c r="F23" s="441"/>
      <c r="G23" s="441"/>
      <c r="H23" s="441"/>
      <c r="I23" s="441"/>
    </row>
    <row r="24" spans="1:9" ht="17.100000000000001" customHeight="1" x14ac:dyDescent="0.2">
      <c r="A24" s="441"/>
      <c r="B24" s="441"/>
      <c r="C24" s="441"/>
      <c r="D24" s="441"/>
      <c r="E24" s="441"/>
      <c r="F24" s="441"/>
      <c r="G24" s="441"/>
      <c r="H24" s="441"/>
      <c r="I24" s="441"/>
    </row>
    <row r="25" spans="1:9" ht="17.100000000000001" customHeight="1" x14ac:dyDescent="0.2">
      <c r="A25" s="441"/>
      <c r="B25" s="441"/>
      <c r="C25" s="441"/>
      <c r="D25" s="441"/>
      <c r="E25" s="441"/>
      <c r="F25" s="441"/>
      <c r="G25" s="441"/>
      <c r="H25" s="441"/>
      <c r="I25" s="441"/>
    </row>
    <row r="26" spans="1:9" ht="17.100000000000001" customHeight="1" x14ac:dyDescent="0.2">
      <c r="A26" s="441"/>
      <c r="B26" s="441"/>
      <c r="C26" s="441"/>
      <c r="D26" s="441"/>
      <c r="E26" s="441"/>
      <c r="F26" s="441"/>
      <c r="G26" s="441"/>
      <c r="H26" s="441"/>
      <c r="I26" s="441"/>
    </row>
    <row r="27" spans="1:9" ht="17.100000000000001" customHeight="1" x14ac:dyDescent="0.2">
      <c r="A27" s="441"/>
      <c r="B27" s="441"/>
      <c r="C27" s="441"/>
      <c r="D27" s="441"/>
      <c r="E27" s="441"/>
      <c r="F27" s="441"/>
      <c r="G27" s="441"/>
      <c r="H27" s="441"/>
      <c r="I27" s="441"/>
    </row>
    <row r="28" spans="1:9" ht="17.100000000000001" customHeight="1" x14ac:dyDescent="0.2">
      <c r="A28" s="441"/>
      <c r="B28" s="441"/>
      <c r="C28" s="441"/>
      <c r="D28" s="441"/>
      <c r="E28" s="441"/>
      <c r="F28" s="441"/>
      <c r="G28" s="441"/>
      <c r="H28" s="441"/>
      <c r="I28" s="441"/>
    </row>
    <row r="29" spans="1:9" ht="17.100000000000001" customHeight="1" x14ac:dyDescent="0.2">
      <c r="A29" s="441"/>
      <c r="B29" s="441"/>
      <c r="C29" s="441"/>
      <c r="D29" s="441"/>
      <c r="E29" s="441"/>
      <c r="F29" s="441"/>
      <c r="G29" s="441"/>
      <c r="H29" s="441"/>
      <c r="I29" s="441"/>
    </row>
    <row r="30" spans="1:9" ht="12.75" customHeight="1" x14ac:dyDescent="0.2">
      <c r="A30" s="441"/>
      <c r="B30" s="441"/>
      <c r="C30" s="441"/>
      <c r="D30" s="441"/>
      <c r="E30" s="441"/>
      <c r="F30" s="441"/>
      <c r="G30" s="441"/>
      <c r="H30" s="441"/>
      <c r="I30" s="441"/>
    </row>
    <row r="31" spans="1:9" ht="17.100000000000001" customHeight="1" x14ac:dyDescent="0.2">
      <c r="A31" s="441"/>
      <c r="B31" s="441"/>
      <c r="C31" s="441"/>
      <c r="D31" s="441"/>
      <c r="E31" s="441"/>
      <c r="F31" s="441"/>
      <c r="G31" s="441"/>
      <c r="H31" s="441"/>
      <c r="I31" s="441"/>
    </row>
    <row r="32" spans="1:9" ht="17.100000000000001" customHeight="1" x14ac:dyDescent="0.2">
      <c r="A32" s="441"/>
      <c r="B32" s="441"/>
      <c r="C32" s="441"/>
      <c r="D32" s="441"/>
      <c r="E32" s="441"/>
      <c r="F32" s="441"/>
      <c r="G32" s="441"/>
      <c r="H32" s="441"/>
      <c r="I32" s="441"/>
    </row>
    <row r="33" spans="1:9" ht="17.100000000000001" customHeight="1" x14ac:dyDescent="0.2">
      <c r="A33" s="441"/>
      <c r="B33" s="441"/>
      <c r="C33" s="441"/>
      <c r="D33" s="441"/>
      <c r="E33" s="441"/>
      <c r="F33" s="441"/>
      <c r="G33" s="441"/>
      <c r="H33" s="441"/>
      <c r="I33" s="441"/>
    </row>
    <row r="34" spans="1:9" ht="17.100000000000001" customHeight="1" x14ac:dyDescent="0.2">
      <c r="A34" s="441"/>
      <c r="B34" s="441"/>
      <c r="C34" s="441"/>
      <c r="D34" s="441"/>
      <c r="E34" s="441"/>
      <c r="F34" s="441"/>
      <c r="G34" s="441"/>
      <c r="H34" s="441"/>
      <c r="I34" s="441"/>
    </row>
    <row r="35" spans="1:9" ht="12.75" customHeight="1" x14ac:dyDescent="0.2">
      <c r="A35" s="441"/>
      <c r="B35" s="441"/>
      <c r="C35" s="441"/>
      <c r="D35" s="441"/>
      <c r="E35" s="441"/>
      <c r="F35" s="441"/>
      <c r="G35" s="441"/>
      <c r="H35" s="441"/>
      <c r="I35" s="441"/>
    </row>
    <row r="36" spans="1:9" ht="18" customHeight="1" x14ac:dyDescent="0.2">
      <c r="A36" s="441"/>
      <c r="B36" s="441"/>
      <c r="C36" s="441"/>
      <c r="D36" s="441"/>
      <c r="E36" s="441"/>
      <c r="F36" s="441"/>
      <c r="G36" s="441"/>
      <c r="H36" s="441"/>
      <c r="I36" s="441"/>
    </row>
    <row r="37" spans="1:9" ht="12.75" customHeight="1" x14ac:dyDescent="0.2">
      <c r="A37" s="441"/>
      <c r="B37" s="441"/>
      <c r="C37" s="441"/>
      <c r="D37" s="441"/>
      <c r="E37" s="441"/>
      <c r="F37" s="441"/>
      <c r="G37" s="441"/>
      <c r="H37" s="441"/>
      <c r="I37" s="441"/>
    </row>
    <row r="38" spans="1:9" ht="12.75" customHeight="1" x14ac:dyDescent="0.2">
      <c r="A38" s="441"/>
      <c r="B38" s="441"/>
      <c r="C38" s="441"/>
      <c r="D38" s="441"/>
      <c r="E38" s="441"/>
      <c r="F38" s="441"/>
      <c r="G38" s="441"/>
      <c r="H38" s="441"/>
      <c r="I38" s="441"/>
    </row>
    <row r="39" spans="1:9" ht="12.75" customHeight="1" x14ac:dyDescent="0.2">
      <c r="A39" s="441"/>
      <c r="B39" s="441"/>
      <c r="C39" s="441"/>
      <c r="D39" s="441"/>
      <c r="E39" s="441"/>
      <c r="F39" s="441"/>
      <c r="G39" s="441"/>
      <c r="H39" s="441"/>
      <c r="I39" s="441"/>
    </row>
    <row r="40" spans="1:9" ht="12.75" customHeight="1" x14ac:dyDescent="0.2">
      <c r="A40" s="441"/>
      <c r="B40" s="441"/>
      <c r="C40" s="441"/>
      <c r="D40" s="441"/>
      <c r="E40" s="441"/>
      <c r="F40" s="441"/>
      <c r="G40" s="441"/>
      <c r="H40" s="441"/>
      <c r="I40" s="441"/>
    </row>
    <row r="41" spans="1:9" ht="13.5" customHeight="1" x14ac:dyDescent="0.2">
      <c r="A41" s="441"/>
      <c r="B41" s="441"/>
      <c r="C41" s="441"/>
      <c r="D41" s="441"/>
      <c r="E41" s="441"/>
      <c r="F41" s="441"/>
      <c r="G41" s="441"/>
      <c r="H41" s="441"/>
      <c r="I41" s="441"/>
    </row>
    <row r="42" spans="1:9" ht="12" customHeight="1" x14ac:dyDescent="0.2">
      <c r="A42" s="441"/>
      <c r="B42" s="441"/>
      <c r="C42" s="441"/>
      <c r="D42" s="441"/>
      <c r="E42" s="441"/>
      <c r="F42" s="441"/>
      <c r="G42" s="441"/>
      <c r="H42" s="441"/>
      <c r="I42" s="441"/>
    </row>
    <row r="43" spans="1:9" ht="12" customHeight="1" x14ac:dyDescent="0.2">
      <c r="A43" s="441"/>
      <c r="B43" s="441"/>
      <c r="C43" s="441"/>
      <c r="D43" s="441"/>
      <c r="E43" s="441"/>
      <c r="F43" s="441"/>
      <c r="G43" s="441"/>
      <c r="H43" s="441"/>
      <c r="I43" s="441"/>
    </row>
    <row r="44" spans="1:9" ht="12" customHeight="1" x14ac:dyDescent="0.2">
      <c r="A44" s="441"/>
      <c r="B44" s="441"/>
      <c r="C44" s="441"/>
      <c r="D44" s="441"/>
      <c r="E44" s="441"/>
      <c r="F44" s="441"/>
      <c r="G44" s="441"/>
      <c r="H44" s="441"/>
      <c r="I44" s="441"/>
    </row>
    <row r="45" spans="1:9" ht="12" customHeight="1" x14ac:dyDescent="0.2">
      <c r="A45" s="441"/>
      <c r="B45" s="441"/>
      <c r="C45" s="441"/>
      <c r="D45" s="441"/>
      <c r="E45" s="441"/>
      <c r="F45" s="441"/>
      <c r="G45" s="441"/>
      <c r="H45" s="441"/>
      <c r="I45" s="441"/>
    </row>
    <row r="46" spans="1:9" ht="12" customHeight="1" x14ac:dyDescent="0.2">
      <c r="A46" s="441"/>
      <c r="B46" s="441"/>
      <c r="C46" s="441"/>
      <c r="D46" s="441"/>
      <c r="E46" s="441"/>
      <c r="F46" s="441"/>
      <c r="G46" s="441"/>
      <c r="H46" s="441"/>
      <c r="I46" s="441"/>
    </row>
    <row r="47" spans="1:9" ht="12" customHeight="1" x14ac:dyDescent="0.2">
      <c r="A47" s="441"/>
      <c r="B47" s="441"/>
      <c r="C47" s="441"/>
      <c r="D47" s="441"/>
      <c r="E47" s="441"/>
      <c r="F47" s="441"/>
      <c r="G47" s="441"/>
      <c r="H47" s="441"/>
      <c r="I47" s="441"/>
    </row>
    <row r="48" spans="1:9" ht="12" customHeight="1" x14ac:dyDescent="0.2">
      <c r="A48" s="441"/>
      <c r="B48" s="441"/>
      <c r="C48" s="441"/>
      <c r="D48" s="441"/>
      <c r="E48" s="441"/>
      <c r="F48" s="441"/>
      <c r="G48" s="441"/>
      <c r="H48" s="441"/>
      <c r="I48" s="441"/>
    </row>
  </sheetData>
  <mergeCells count="1">
    <mergeCell ref="A3:I48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>
    <oddFooter>&amp;C&amp;"Calibri,Obyčejné"&amp;9&amp;P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 x14ac:dyDescent="0.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18.75" x14ac:dyDescent="0.3">
      <c r="A1" s="130" t="s">
        <v>326</v>
      </c>
      <c r="N1" s="129" t="str">
        <f>Titulní!A35</f>
        <v>III. čtvrtletí 2020</v>
      </c>
    </row>
    <row r="2" spans="1:14" s="51" customFormat="1" ht="18.75" x14ac:dyDescent="0.3">
      <c r="A2" s="131" t="s">
        <v>327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</row>
    <row r="3" spans="1:14" ht="6" customHeight="1" x14ac:dyDescent="0.2">
      <c r="A3" s="6"/>
      <c r="B3" s="6"/>
      <c r="C3" s="6"/>
      <c r="D3" s="6"/>
      <c r="E3" s="6"/>
      <c r="F3" s="6"/>
      <c r="G3" s="6"/>
      <c r="H3" s="58"/>
      <c r="I3" s="58"/>
      <c r="J3" s="58"/>
      <c r="K3" s="58"/>
      <c r="L3" s="58"/>
      <c r="M3" s="58"/>
      <c r="N3" s="6"/>
    </row>
    <row r="4" spans="1:14" x14ac:dyDescent="0.2">
      <c r="A4" s="460"/>
      <c r="B4" s="456" t="s">
        <v>198</v>
      </c>
      <c r="C4" s="457"/>
      <c r="D4" s="458"/>
      <c r="E4" s="456" t="s">
        <v>200</v>
      </c>
      <c r="F4" s="457"/>
      <c r="G4" s="458"/>
      <c r="H4" s="456" t="s">
        <v>201</v>
      </c>
      <c r="I4" s="457"/>
      <c r="J4" s="458"/>
      <c r="K4" s="456" t="s">
        <v>202</v>
      </c>
      <c r="L4" s="457"/>
      <c r="M4" s="458"/>
      <c r="N4" s="454" t="s">
        <v>54</v>
      </c>
    </row>
    <row r="5" spans="1:14" x14ac:dyDescent="0.2">
      <c r="A5" s="461"/>
      <c r="B5" s="134" t="s">
        <v>62</v>
      </c>
      <c r="C5" s="135" t="s">
        <v>63</v>
      </c>
      <c r="D5" s="136" t="s">
        <v>64</v>
      </c>
      <c r="E5" s="134" t="s">
        <v>65</v>
      </c>
      <c r="F5" s="135" t="s">
        <v>66</v>
      </c>
      <c r="G5" s="136" t="s">
        <v>67</v>
      </c>
      <c r="H5" s="134" t="s">
        <v>68</v>
      </c>
      <c r="I5" s="135" t="s">
        <v>69</v>
      </c>
      <c r="J5" s="136" t="s">
        <v>70</v>
      </c>
      <c r="K5" s="134" t="s">
        <v>71</v>
      </c>
      <c r="L5" s="135" t="s">
        <v>72</v>
      </c>
      <c r="M5" s="136" t="s">
        <v>73</v>
      </c>
      <c r="N5" s="455"/>
    </row>
    <row r="6" spans="1:14" s="36" customFormat="1" ht="14.25" customHeight="1" x14ac:dyDescent="0.2">
      <c r="A6" s="444" t="s">
        <v>19</v>
      </c>
      <c r="B6" s="446">
        <f>SUM(B7:D7)</f>
        <v>22189.274762000001</v>
      </c>
      <c r="C6" s="447"/>
      <c r="D6" s="448"/>
      <c r="E6" s="446">
        <f>SUM(E7:G7)</f>
        <v>17779.470754000009</v>
      </c>
      <c r="F6" s="447"/>
      <c r="G6" s="448"/>
      <c r="H6" s="446">
        <f>SUM(H7:J7)</f>
        <v>18968.140907999998</v>
      </c>
      <c r="I6" s="447"/>
      <c r="J6" s="448"/>
      <c r="K6" s="449">
        <f>SUM(K7:M7)</f>
        <v>0</v>
      </c>
      <c r="L6" s="450"/>
      <c r="M6" s="451"/>
      <c r="N6" s="452">
        <f>SUM(N8:N15)</f>
        <v>58936.886424000011</v>
      </c>
    </row>
    <row r="7" spans="1:14" s="36" customFormat="1" ht="14.25" customHeight="1" x14ac:dyDescent="0.2">
      <c r="A7" s="459"/>
      <c r="B7" s="258">
        <f t="shared" ref="B7:M7" si="0">SUM(B8:B15)</f>
        <v>8055.1838059999973</v>
      </c>
      <c r="C7" s="259">
        <f t="shared" si="0"/>
        <v>7178.602471000002</v>
      </c>
      <c r="D7" s="260">
        <f t="shared" si="0"/>
        <v>6955.4884849999999</v>
      </c>
      <c r="E7" s="258">
        <f t="shared" si="0"/>
        <v>5616.7616060000028</v>
      </c>
      <c r="F7" s="259">
        <f t="shared" si="0"/>
        <v>6043.8887750000022</v>
      </c>
      <c r="G7" s="260">
        <f t="shared" si="0"/>
        <v>6118.8203730000023</v>
      </c>
      <c r="H7" s="258">
        <f t="shared" si="0"/>
        <v>5784.5985049999972</v>
      </c>
      <c r="I7" s="259">
        <f t="shared" si="0"/>
        <v>6576.7640460000002</v>
      </c>
      <c r="J7" s="260">
        <f t="shared" si="0"/>
        <v>6606.7783570000001</v>
      </c>
      <c r="K7" s="283">
        <f t="shared" si="0"/>
        <v>0</v>
      </c>
      <c r="L7" s="284">
        <f t="shared" si="0"/>
        <v>0</v>
      </c>
      <c r="M7" s="285">
        <f t="shared" si="0"/>
        <v>0</v>
      </c>
      <c r="N7" s="453"/>
    </row>
    <row r="8" spans="1:14" x14ac:dyDescent="0.2">
      <c r="A8" s="133" t="s">
        <v>0</v>
      </c>
      <c r="B8" s="137">
        <v>2558.0812500000002</v>
      </c>
      <c r="C8" s="138">
        <v>2422.0693500000002</v>
      </c>
      <c r="D8" s="139">
        <v>2259.24766</v>
      </c>
      <c r="E8" s="137">
        <v>1857.02441</v>
      </c>
      <c r="F8" s="138">
        <v>2659.2528500000003</v>
      </c>
      <c r="G8" s="139">
        <v>2477.9530700000005</v>
      </c>
      <c r="H8" s="137">
        <v>2232.3585899999998</v>
      </c>
      <c r="I8" s="138">
        <v>2771.02504</v>
      </c>
      <c r="J8" s="139">
        <v>2858.1975200000002</v>
      </c>
      <c r="K8" s="277">
        <v>0</v>
      </c>
      <c r="L8" s="278">
        <v>0</v>
      </c>
      <c r="M8" s="279">
        <v>0</v>
      </c>
      <c r="N8" s="261">
        <f t="shared" ref="N8:N15" si="1">SUM(B8:M8)</f>
        <v>22095.209740000002</v>
      </c>
    </row>
    <row r="9" spans="1:14" ht="12.75" customHeight="1" x14ac:dyDescent="0.2">
      <c r="A9" s="133" t="s">
        <v>15</v>
      </c>
      <c r="B9" s="140">
        <v>4141.9623469999979</v>
      </c>
      <c r="C9" s="141">
        <v>3383.6725660000011</v>
      </c>
      <c r="D9" s="142">
        <v>3270.4368379999992</v>
      </c>
      <c r="E9" s="140">
        <v>2408.9108350000006</v>
      </c>
      <c r="F9" s="141">
        <v>2070.1162960000001</v>
      </c>
      <c r="G9" s="142">
        <v>2220.9626880000019</v>
      </c>
      <c r="H9" s="140">
        <v>1955.1325020000004</v>
      </c>
      <c r="I9" s="141">
        <v>2362.9905630000012</v>
      </c>
      <c r="J9" s="142">
        <v>2783.616903000001</v>
      </c>
      <c r="K9" s="280">
        <v>0</v>
      </c>
      <c r="L9" s="281">
        <v>0</v>
      </c>
      <c r="M9" s="282">
        <v>0</v>
      </c>
      <c r="N9" s="261">
        <f t="shared" si="1"/>
        <v>24597.801538000007</v>
      </c>
    </row>
    <row r="10" spans="1:14" x14ac:dyDescent="0.2">
      <c r="A10" s="133" t="s">
        <v>16</v>
      </c>
      <c r="B10" s="140">
        <v>623.26305000000002</v>
      </c>
      <c r="C10" s="141">
        <v>535.49879199999998</v>
      </c>
      <c r="D10" s="142">
        <v>462.27432999999996</v>
      </c>
      <c r="E10" s="140">
        <v>397.52820000000003</v>
      </c>
      <c r="F10" s="141">
        <v>462.92633999999998</v>
      </c>
      <c r="G10" s="142">
        <v>592.00824999999998</v>
      </c>
      <c r="H10" s="140">
        <v>680.74431800000002</v>
      </c>
      <c r="I10" s="141">
        <v>581.92469999999992</v>
      </c>
      <c r="J10" s="142">
        <v>163.41331</v>
      </c>
      <c r="K10" s="280">
        <v>0</v>
      </c>
      <c r="L10" s="281">
        <v>0</v>
      </c>
      <c r="M10" s="282">
        <v>0</v>
      </c>
      <c r="N10" s="261">
        <f t="shared" si="1"/>
        <v>4499.5812899999992</v>
      </c>
    </row>
    <row r="11" spans="1:14" ht="12.75" customHeight="1" x14ac:dyDescent="0.2">
      <c r="A11" s="133" t="s">
        <v>17</v>
      </c>
      <c r="B11" s="140">
        <v>363.24294500000059</v>
      </c>
      <c r="C11" s="141">
        <v>334.55855500000018</v>
      </c>
      <c r="D11" s="142">
        <v>347.64203900000024</v>
      </c>
      <c r="E11" s="140">
        <v>303.07588300000032</v>
      </c>
      <c r="F11" s="141">
        <v>295.2980009999996</v>
      </c>
      <c r="G11" s="142">
        <v>272.53303199999954</v>
      </c>
      <c r="H11" s="140">
        <v>275.12418700000046</v>
      </c>
      <c r="I11" s="141">
        <v>276.24012700000037</v>
      </c>
      <c r="J11" s="142">
        <v>281.12011899999936</v>
      </c>
      <c r="K11" s="280">
        <v>0</v>
      </c>
      <c r="L11" s="281">
        <v>0</v>
      </c>
      <c r="M11" s="282">
        <v>0</v>
      </c>
      <c r="N11" s="261">
        <f t="shared" si="1"/>
        <v>2748.8348880000008</v>
      </c>
    </row>
    <row r="12" spans="1:14" ht="12.75" customHeight="1" x14ac:dyDescent="0.2">
      <c r="A12" s="133" t="s">
        <v>3</v>
      </c>
      <c r="B12" s="140">
        <v>120.34144899999993</v>
      </c>
      <c r="C12" s="141">
        <v>172.30922499999986</v>
      </c>
      <c r="D12" s="142">
        <v>197.46002700000054</v>
      </c>
      <c r="E12" s="140">
        <v>138.24378100000013</v>
      </c>
      <c r="F12" s="141">
        <v>110.35277200000004</v>
      </c>
      <c r="G12" s="142">
        <v>210.52291999999989</v>
      </c>
      <c r="H12" s="140">
        <v>212.07079099999987</v>
      </c>
      <c r="I12" s="141">
        <v>181.83153799999974</v>
      </c>
      <c r="J12" s="142">
        <v>158.04940300000004</v>
      </c>
      <c r="K12" s="280">
        <v>0</v>
      </c>
      <c r="L12" s="281">
        <v>0</v>
      </c>
      <c r="M12" s="282">
        <v>0</v>
      </c>
      <c r="N12" s="261">
        <f t="shared" si="1"/>
        <v>1501.181906</v>
      </c>
    </row>
    <row r="13" spans="1:14" ht="12.75" customHeight="1" x14ac:dyDescent="0.2">
      <c r="A13" s="133" t="s">
        <v>18</v>
      </c>
      <c r="B13" s="140">
        <v>112.21346</v>
      </c>
      <c r="C13" s="141">
        <v>113.04502000000001</v>
      </c>
      <c r="D13" s="142">
        <v>110.35604000000001</v>
      </c>
      <c r="E13" s="140">
        <v>137.68409</v>
      </c>
      <c r="F13" s="141">
        <v>117.65761000000001</v>
      </c>
      <c r="G13" s="142">
        <v>60.914519999999996</v>
      </c>
      <c r="H13" s="140">
        <v>101.40622</v>
      </c>
      <c r="I13" s="141">
        <v>102.51084</v>
      </c>
      <c r="J13" s="142">
        <v>104.09916</v>
      </c>
      <c r="K13" s="280">
        <v>0</v>
      </c>
      <c r="L13" s="281">
        <v>0</v>
      </c>
      <c r="M13" s="282">
        <v>0</v>
      </c>
      <c r="N13" s="261">
        <f t="shared" si="1"/>
        <v>959.88696000000004</v>
      </c>
    </row>
    <row r="14" spans="1:14" ht="12.75" customHeight="1" x14ac:dyDescent="0.2">
      <c r="A14" s="133" t="s">
        <v>1</v>
      </c>
      <c r="B14" s="140">
        <v>74.052910999999995</v>
      </c>
      <c r="C14" s="141">
        <v>114.69204600000009</v>
      </c>
      <c r="D14" s="142">
        <v>79.789502999999925</v>
      </c>
      <c r="E14" s="140">
        <v>48.97578599999995</v>
      </c>
      <c r="F14" s="141">
        <v>46.463585999999978</v>
      </c>
      <c r="G14" s="142">
        <v>40.487181000000049</v>
      </c>
      <c r="H14" s="140">
        <v>31.574840999999982</v>
      </c>
      <c r="I14" s="141">
        <v>35.55379199999998</v>
      </c>
      <c r="J14" s="142">
        <v>36.984486999999987</v>
      </c>
      <c r="K14" s="280">
        <v>0</v>
      </c>
      <c r="L14" s="281">
        <v>0</v>
      </c>
      <c r="M14" s="282">
        <v>0</v>
      </c>
      <c r="N14" s="261">
        <f t="shared" si="1"/>
        <v>508.57413299999996</v>
      </c>
    </row>
    <row r="15" spans="1:14" ht="12.75" customHeight="1" x14ac:dyDescent="0.2">
      <c r="A15" s="133" t="s">
        <v>2</v>
      </c>
      <c r="B15" s="137">
        <v>62.026393999999804</v>
      </c>
      <c r="C15" s="138">
        <v>102.75691700000057</v>
      </c>
      <c r="D15" s="139">
        <v>228.28204799999983</v>
      </c>
      <c r="E15" s="137">
        <v>325.31862100000211</v>
      </c>
      <c r="F15" s="138">
        <v>281.82132000000217</v>
      </c>
      <c r="G15" s="139">
        <v>243.43871199999947</v>
      </c>
      <c r="H15" s="137">
        <v>296.18705599999663</v>
      </c>
      <c r="I15" s="138">
        <v>264.68744600000002</v>
      </c>
      <c r="J15" s="139">
        <v>221.2974549999997</v>
      </c>
      <c r="K15" s="277">
        <v>0</v>
      </c>
      <c r="L15" s="278">
        <v>0</v>
      </c>
      <c r="M15" s="279">
        <v>0</v>
      </c>
      <c r="N15" s="261">
        <f t="shared" si="1"/>
        <v>2025.8159690000005</v>
      </c>
    </row>
    <row r="16" spans="1:14" ht="12.75" customHeight="1" x14ac:dyDescent="0.2">
      <c r="A16" s="444" t="s">
        <v>214</v>
      </c>
      <c r="B16" s="446">
        <f>SUM(B17:D17)</f>
        <v>1443.3341640000001</v>
      </c>
      <c r="C16" s="447"/>
      <c r="D16" s="448"/>
      <c r="E16" s="446">
        <f>SUM(E17:G17)</f>
        <v>1153.9742820000001</v>
      </c>
      <c r="F16" s="447"/>
      <c r="G16" s="448"/>
      <c r="H16" s="446">
        <f>SUM(H17:J17)</f>
        <v>1265.1385619999999</v>
      </c>
      <c r="I16" s="447"/>
      <c r="J16" s="448"/>
      <c r="K16" s="449">
        <f>SUM(K17:M17)</f>
        <v>0</v>
      </c>
      <c r="L16" s="450"/>
      <c r="M16" s="451"/>
      <c r="N16" s="452">
        <f>SUM(N18:N25)</f>
        <v>3862.4470079999996</v>
      </c>
    </row>
    <row r="17" spans="1:14" s="36" customFormat="1" ht="12.75" customHeight="1" x14ac:dyDescent="0.2">
      <c r="A17" s="445"/>
      <c r="B17" s="258">
        <f t="shared" ref="B17:M17" si="2">SUM(B18:B25)</f>
        <v>523.66645100000005</v>
      </c>
      <c r="C17" s="259">
        <f t="shared" si="2"/>
        <v>464.20117199999999</v>
      </c>
      <c r="D17" s="260">
        <f t="shared" si="2"/>
        <v>455.46654100000001</v>
      </c>
      <c r="E17" s="258">
        <f t="shared" si="2"/>
        <v>367.53085300000004</v>
      </c>
      <c r="F17" s="259">
        <f t="shared" si="2"/>
        <v>386.56499199999996</v>
      </c>
      <c r="G17" s="260">
        <f t="shared" si="2"/>
        <v>399.87843700000013</v>
      </c>
      <c r="H17" s="258">
        <f t="shared" si="2"/>
        <v>368.26847599999996</v>
      </c>
      <c r="I17" s="259">
        <f t="shared" si="2"/>
        <v>439.29903299999989</v>
      </c>
      <c r="J17" s="260">
        <f t="shared" si="2"/>
        <v>457.57105299999995</v>
      </c>
      <c r="K17" s="283">
        <f t="shared" si="2"/>
        <v>0</v>
      </c>
      <c r="L17" s="284">
        <f t="shared" si="2"/>
        <v>0</v>
      </c>
      <c r="M17" s="285">
        <f t="shared" si="2"/>
        <v>0</v>
      </c>
      <c r="N17" s="453"/>
    </row>
    <row r="18" spans="1:14" ht="12.75" customHeight="1" x14ac:dyDescent="0.2">
      <c r="A18" s="133" t="s">
        <v>0</v>
      </c>
      <c r="B18" s="137">
        <v>139.86765000000003</v>
      </c>
      <c r="C18" s="138">
        <v>129.94954999999999</v>
      </c>
      <c r="D18" s="139">
        <v>123.18173</v>
      </c>
      <c r="E18" s="137">
        <v>104.78876</v>
      </c>
      <c r="F18" s="138">
        <v>152.70722000000001</v>
      </c>
      <c r="G18" s="139">
        <v>141.90484999999998</v>
      </c>
      <c r="H18" s="137">
        <v>131.98723000000001</v>
      </c>
      <c r="I18" s="138">
        <v>163.19278</v>
      </c>
      <c r="J18" s="139">
        <v>160.93143000000001</v>
      </c>
      <c r="K18" s="277">
        <v>0</v>
      </c>
      <c r="L18" s="278">
        <v>0</v>
      </c>
      <c r="M18" s="279">
        <v>0</v>
      </c>
      <c r="N18" s="261">
        <f t="shared" ref="N18:N25" si="3">SUM(B18:M18)</f>
        <v>1248.5112000000001</v>
      </c>
    </row>
    <row r="19" spans="1:14" ht="12.75" customHeight="1" x14ac:dyDescent="0.2">
      <c r="A19" s="133" t="s">
        <v>15</v>
      </c>
      <c r="B19" s="140">
        <v>353.06196700000015</v>
      </c>
      <c r="C19" s="141">
        <v>304.45110500000004</v>
      </c>
      <c r="D19" s="142">
        <v>301.92947300000009</v>
      </c>
      <c r="E19" s="140">
        <v>233.50232500000013</v>
      </c>
      <c r="F19" s="141">
        <v>204.13430700000001</v>
      </c>
      <c r="G19" s="142">
        <v>228.41575000000017</v>
      </c>
      <c r="H19" s="140">
        <v>203.66762699999998</v>
      </c>
      <c r="I19" s="141">
        <v>244.12022000000005</v>
      </c>
      <c r="J19" s="142">
        <v>269.35888700000004</v>
      </c>
      <c r="K19" s="280">
        <v>0</v>
      </c>
      <c r="L19" s="281">
        <v>0</v>
      </c>
      <c r="M19" s="282">
        <v>0</v>
      </c>
      <c r="N19" s="261">
        <f t="shared" si="3"/>
        <v>2342.6416610000006</v>
      </c>
    </row>
    <row r="20" spans="1:14" ht="12.75" customHeight="1" x14ac:dyDescent="0.2">
      <c r="A20" s="133" t="s">
        <v>16</v>
      </c>
      <c r="B20" s="140">
        <v>7.0467029999999999</v>
      </c>
      <c r="C20" s="141">
        <v>6.0277979999999998</v>
      </c>
      <c r="D20" s="142">
        <v>5.0078290000000001</v>
      </c>
      <c r="E20" s="140">
        <v>4.770988</v>
      </c>
      <c r="F20" s="141">
        <v>5.6320899999999998</v>
      </c>
      <c r="G20" s="142">
        <v>6.8458800000000002</v>
      </c>
      <c r="H20" s="140">
        <v>7.9512700000000001</v>
      </c>
      <c r="I20" s="141">
        <v>7.4102399999999999</v>
      </c>
      <c r="J20" s="142">
        <v>4.1094749999999998</v>
      </c>
      <c r="K20" s="280">
        <v>0</v>
      </c>
      <c r="L20" s="281">
        <v>0</v>
      </c>
      <c r="M20" s="282">
        <v>0</v>
      </c>
      <c r="N20" s="261">
        <f t="shared" si="3"/>
        <v>54.802273</v>
      </c>
    </row>
    <row r="21" spans="1:14" ht="12.75" customHeight="1" x14ac:dyDescent="0.2">
      <c r="A21" s="133" t="s">
        <v>17</v>
      </c>
      <c r="B21" s="140">
        <v>19.335450999999949</v>
      </c>
      <c r="C21" s="141">
        <v>18.22593899999994</v>
      </c>
      <c r="D21" s="142">
        <v>19.471546999999958</v>
      </c>
      <c r="E21" s="140">
        <v>18.454406999999911</v>
      </c>
      <c r="F21" s="141">
        <v>18.613449999999958</v>
      </c>
      <c r="G21" s="142">
        <v>17.935185999999963</v>
      </c>
      <c r="H21" s="140">
        <v>18.926947999999939</v>
      </c>
      <c r="I21" s="141">
        <v>19.118050999999909</v>
      </c>
      <c r="J21" s="142">
        <v>18.171490999999907</v>
      </c>
      <c r="K21" s="280">
        <v>0</v>
      </c>
      <c r="L21" s="281">
        <v>0</v>
      </c>
      <c r="M21" s="282">
        <v>0</v>
      </c>
      <c r="N21" s="261">
        <f t="shared" si="3"/>
        <v>168.25246999999942</v>
      </c>
    </row>
    <row r="22" spans="1:14" ht="12.75" customHeight="1" x14ac:dyDescent="0.2">
      <c r="A22" s="133" t="s">
        <v>3</v>
      </c>
      <c r="B22" s="140">
        <v>1.1534099999999965</v>
      </c>
      <c r="C22" s="141">
        <v>1.5346759999999975</v>
      </c>
      <c r="D22" s="142">
        <v>1.5867069999999985</v>
      </c>
      <c r="E22" s="140">
        <v>1.188596999999999</v>
      </c>
      <c r="F22" s="141">
        <v>0.94396799999999859</v>
      </c>
      <c r="G22" s="142">
        <v>1.5552189999999972</v>
      </c>
      <c r="H22" s="140">
        <v>1.5528149999999972</v>
      </c>
      <c r="I22" s="141">
        <v>1.3811319999999982</v>
      </c>
      <c r="J22" s="142">
        <v>1.2511459999999976</v>
      </c>
      <c r="K22" s="280">
        <v>0</v>
      </c>
      <c r="L22" s="281">
        <v>0</v>
      </c>
      <c r="M22" s="282">
        <v>0</v>
      </c>
      <c r="N22" s="261">
        <f t="shared" si="3"/>
        <v>12.14766999999998</v>
      </c>
    </row>
    <row r="23" spans="1:14" ht="12.75" customHeight="1" x14ac:dyDescent="0.2">
      <c r="A23" s="133" t="s">
        <v>18</v>
      </c>
      <c r="B23" s="140">
        <v>1.4593600000000002</v>
      </c>
      <c r="C23" s="141">
        <v>1.4738600000000002</v>
      </c>
      <c r="D23" s="142">
        <v>1.4842899999999999</v>
      </c>
      <c r="E23" s="140">
        <v>1.79342</v>
      </c>
      <c r="F23" s="141">
        <v>1.4669100000000002</v>
      </c>
      <c r="G23" s="142">
        <v>0.73299000000000003</v>
      </c>
      <c r="H23" s="140">
        <v>1.33165</v>
      </c>
      <c r="I23" s="141">
        <v>1.3653</v>
      </c>
      <c r="J23" s="142">
        <v>1.3929800000000001</v>
      </c>
      <c r="K23" s="280">
        <v>0</v>
      </c>
      <c r="L23" s="281">
        <v>0</v>
      </c>
      <c r="M23" s="282">
        <v>0</v>
      </c>
      <c r="N23" s="261">
        <f t="shared" si="3"/>
        <v>12.50076</v>
      </c>
    </row>
    <row r="24" spans="1:14" ht="12.75" customHeight="1" x14ac:dyDescent="0.2">
      <c r="A24" s="133" t="s">
        <v>1</v>
      </c>
      <c r="B24" s="140">
        <v>0.83023899999999973</v>
      </c>
      <c r="C24" s="141">
        <v>1.3962469999999989</v>
      </c>
      <c r="D24" s="142">
        <v>0.94779699999999989</v>
      </c>
      <c r="E24" s="140">
        <v>0.5901900000000001</v>
      </c>
      <c r="F24" s="141">
        <v>0.52546999999999977</v>
      </c>
      <c r="G24" s="142">
        <v>0.5036710000000002</v>
      </c>
      <c r="H24" s="140">
        <v>0.38901000000000002</v>
      </c>
      <c r="I24" s="141">
        <v>0.48132199999999997</v>
      </c>
      <c r="J24" s="142">
        <v>0.45364100000000013</v>
      </c>
      <c r="K24" s="280">
        <v>0</v>
      </c>
      <c r="L24" s="281">
        <v>0</v>
      </c>
      <c r="M24" s="282">
        <v>0</v>
      </c>
      <c r="N24" s="261">
        <f t="shared" si="3"/>
        <v>6.1175869999999977</v>
      </c>
    </row>
    <row r="25" spans="1:14" ht="12.75" customHeight="1" x14ac:dyDescent="0.2">
      <c r="A25" s="133" t="s">
        <v>2</v>
      </c>
      <c r="B25" s="137">
        <v>0.91167099999999579</v>
      </c>
      <c r="C25" s="138">
        <v>1.141996999999993</v>
      </c>
      <c r="D25" s="139">
        <v>1.8571679999999902</v>
      </c>
      <c r="E25" s="137">
        <v>2.4421660000000096</v>
      </c>
      <c r="F25" s="138">
        <v>2.5415770000000122</v>
      </c>
      <c r="G25" s="139">
        <v>1.9848909999999933</v>
      </c>
      <c r="H25" s="137">
        <v>2.4619260000000081</v>
      </c>
      <c r="I25" s="138">
        <v>2.2299880000000094</v>
      </c>
      <c r="J25" s="139">
        <v>1.9020029999999888</v>
      </c>
      <c r="K25" s="277">
        <v>0</v>
      </c>
      <c r="L25" s="278">
        <v>0</v>
      </c>
      <c r="M25" s="279">
        <v>0</v>
      </c>
      <c r="N25" s="261">
        <f t="shared" si="3"/>
        <v>17.473387000000002</v>
      </c>
    </row>
    <row r="26" spans="1:14" ht="12.75" customHeight="1" x14ac:dyDescent="0.2">
      <c r="A26" s="444" t="s">
        <v>215</v>
      </c>
      <c r="B26" s="446">
        <f>SUM(B27:D27)</f>
        <v>400.55375000000004</v>
      </c>
      <c r="C26" s="447"/>
      <c r="D26" s="448"/>
      <c r="E26" s="446">
        <f>SUM(E27:G27)</f>
        <v>269.47030300000006</v>
      </c>
      <c r="F26" s="447"/>
      <c r="G26" s="448"/>
      <c r="H26" s="446">
        <f>SUM(H27:J27)</f>
        <v>208.42046500000004</v>
      </c>
      <c r="I26" s="447"/>
      <c r="J26" s="448"/>
      <c r="K26" s="449">
        <f>SUM(K27:M27)</f>
        <v>0</v>
      </c>
      <c r="L26" s="450"/>
      <c r="M26" s="451"/>
      <c r="N26" s="452">
        <f>SUM(N28:N31)</f>
        <v>878.4445179999999</v>
      </c>
    </row>
    <row r="27" spans="1:14" s="36" customFormat="1" ht="13.5" customHeight="1" x14ac:dyDescent="0.2">
      <c r="A27" s="445"/>
      <c r="B27" s="258">
        <f t="shared" ref="B27:M27" si="4">SUM(B28:B31)</f>
        <v>145.57342500000001</v>
      </c>
      <c r="C27" s="259">
        <f t="shared" si="4"/>
        <v>127.19833100000002</v>
      </c>
      <c r="D27" s="260">
        <f t="shared" si="4"/>
        <v>127.781994</v>
      </c>
      <c r="E27" s="258">
        <f t="shared" si="4"/>
        <v>100.50998700000001</v>
      </c>
      <c r="F27" s="259">
        <f t="shared" si="4"/>
        <v>92.149809000000005</v>
      </c>
      <c r="G27" s="260">
        <f t="shared" si="4"/>
        <v>76.810507000000001</v>
      </c>
      <c r="H27" s="258">
        <f t="shared" si="4"/>
        <v>71.031127000000026</v>
      </c>
      <c r="I27" s="259">
        <f t="shared" si="4"/>
        <v>68.407729000000018</v>
      </c>
      <c r="J27" s="260">
        <f t="shared" si="4"/>
        <v>68.981609000000006</v>
      </c>
      <c r="K27" s="283">
        <f t="shared" si="4"/>
        <v>0</v>
      </c>
      <c r="L27" s="284">
        <f t="shared" si="4"/>
        <v>0</v>
      </c>
      <c r="M27" s="285">
        <f t="shared" si="4"/>
        <v>0</v>
      </c>
      <c r="N27" s="453"/>
    </row>
    <row r="28" spans="1:14" ht="12" customHeight="1" x14ac:dyDescent="0.2">
      <c r="A28" s="133" t="s">
        <v>0</v>
      </c>
      <c r="B28" s="137">
        <v>0.51863000000000004</v>
      </c>
      <c r="C28" s="138">
        <v>0.36904000000000003</v>
      </c>
      <c r="D28" s="139">
        <v>0.47481000000000001</v>
      </c>
      <c r="E28" s="137">
        <v>0.42878000000000005</v>
      </c>
      <c r="F28" s="138">
        <v>0.29625000000000001</v>
      </c>
      <c r="G28" s="139">
        <v>0.17408999999999999</v>
      </c>
      <c r="H28" s="137">
        <v>0.19916</v>
      </c>
      <c r="I28" s="138">
        <v>0.12662999999999999</v>
      </c>
      <c r="J28" s="139">
        <v>0.13488999999999998</v>
      </c>
      <c r="K28" s="277">
        <v>0</v>
      </c>
      <c r="L28" s="278">
        <v>0</v>
      </c>
      <c r="M28" s="279">
        <v>0</v>
      </c>
      <c r="N28" s="261">
        <f>SUM(B28:M28)</f>
        <v>2.7222800000000005</v>
      </c>
    </row>
    <row r="29" spans="1:14" ht="12.75" customHeight="1" x14ac:dyDescent="0.2">
      <c r="A29" s="133" t="s">
        <v>15</v>
      </c>
      <c r="B29" s="140">
        <v>140.475818</v>
      </c>
      <c r="C29" s="141">
        <v>122.59033500000001</v>
      </c>
      <c r="D29" s="142">
        <v>122.985912</v>
      </c>
      <c r="E29" s="140">
        <v>96.445645999999996</v>
      </c>
      <c r="F29" s="141">
        <v>88.716104999999999</v>
      </c>
      <c r="G29" s="142">
        <v>74.023046999999991</v>
      </c>
      <c r="H29" s="140">
        <v>68.11116100000001</v>
      </c>
      <c r="I29" s="141">
        <v>65.636267000000004</v>
      </c>
      <c r="J29" s="142">
        <v>65.686553000000004</v>
      </c>
      <c r="K29" s="280">
        <v>0</v>
      </c>
      <c r="L29" s="281">
        <v>0</v>
      </c>
      <c r="M29" s="282">
        <v>0</v>
      </c>
      <c r="N29" s="261">
        <f>SUM(B29:M29)</f>
        <v>844.67084399999999</v>
      </c>
    </row>
    <row r="30" spans="1:14" ht="12.75" customHeight="1" x14ac:dyDescent="0.2">
      <c r="A30" s="133" t="s">
        <v>16</v>
      </c>
      <c r="B30" s="140">
        <v>0.89778600000000008</v>
      </c>
      <c r="C30" s="141">
        <v>0.89222699999999999</v>
      </c>
      <c r="D30" s="142">
        <v>0.99211099999999997</v>
      </c>
      <c r="E30" s="140">
        <v>0.60041800000000001</v>
      </c>
      <c r="F30" s="141">
        <v>2.5180000000000001E-2</v>
      </c>
      <c r="G30" s="142">
        <v>1.8489999999999999E-2</v>
      </c>
      <c r="H30" s="140">
        <v>1.6899999999999998E-2</v>
      </c>
      <c r="I30" s="141">
        <v>1.0500000000000002E-3</v>
      </c>
      <c r="J30" s="142">
        <v>0.19012600000000002</v>
      </c>
      <c r="K30" s="280">
        <v>0</v>
      </c>
      <c r="L30" s="281">
        <v>0</v>
      </c>
      <c r="M30" s="282">
        <v>0</v>
      </c>
      <c r="N30" s="261">
        <f>SUM(B30:M30)</f>
        <v>3.6342880000000006</v>
      </c>
    </row>
    <row r="31" spans="1:14" ht="12" customHeight="1" x14ac:dyDescent="0.2">
      <c r="A31" s="133" t="s">
        <v>17</v>
      </c>
      <c r="B31" s="137">
        <v>3.6811910000000014</v>
      </c>
      <c r="C31" s="138">
        <v>3.3467290000000034</v>
      </c>
      <c r="D31" s="139">
        <v>3.3291609999999983</v>
      </c>
      <c r="E31" s="137">
        <v>3.0351429999999993</v>
      </c>
      <c r="F31" s="138">
        <v>3.1122739999999967</v>
      </c>
      <c r="G31" s="139">
        <v>2.5948800000000007</v>
      </c>
      <c r="H31" s="137">
        <v>2.7039060000000021</v>
      </c>
      <c r="I31" s="138">
        <v>2.6437820000000021</v>
      </c>
      <c r="J31" s="139">
        <v>2.9700400000000027</v>
      </c>
      <c r="K31" s="277">
        <v>0</v>
      </c>
      <c r="L31" s="278">
        <v>0</v>
      </c>
      <c r="M31" s="279">
        <v>0</v>
      </c>
      <c r="N31" s="261">
        <f>SUM(B31:M31)</f>
        <v>27.417106000000011</v>
      </c>
    </row>
    <row r="32" spans="1:14" ht="12" customHeight="1" x14ac:dyDescent="0.2">
      <c r="A32" s="444" t="s">
        <v>6</v>
      </c>
      <c r="B32" s="446">
        <f>SUM(B33:D33)</f>
        <v>20745.940598000001</v>
      </c>
      <c r="C32" s="447"/>
      <c r="D32" s="448"/>
      <c r="E32" s="446">
        <f>SUM(E33:G33)</f>
        <v>16625.496472000006</v>
      </c>
      <c r="F32" s="447"/>
      <c r="G32" s="448"/>
      <c r="H32" s="446">
        <f>SUM(H33:J33)</f>
        <v>17703.002346000001</v>
      </c>
      <c r="I32" s="447"/>
      <c r="J32" s="448"/>
      <c r="K32" s="449">
        <f>SUM(K33:M33)</f>
        <v>0</v>
      </c>
      <c r="L32" s="450"/>
      <c r="M32" s="451"/>
      <c r="N32" s="452">
        <f>SUM(N34:N41)</f>
        <v>55074.439416000001</v>
      </c>
    </row>
    <row r="33" spans="1:14" s="36" customFormat="1" x14ac:dyDescent="0.2">
      <c r="A33" s="445"/>
      <c r="B33" s="258">
        <f t="shared" ref="B33:M33" si="5">SUM(B34:B41)</f>
        <v>7531.5173549999981</v>
      </c>
      <c r="C33" s="259">
        <f t="shared" si="5"/>
        <v>6714.4012990000037</v>
      </c>
      <c r="D33" s="260">
        <f t="shared" si="5"/>
        <v>6500.0219440000001</v>
      </c>
      <c r="E33" s="258">
        <f t="shared" si="5"/>
        <v>5249.2307530000035</v>
      </c>
      <c r="F33" s="259">
        <f t="shared" si="5"/>
        <v>5657.3237830000016</v>
      </c>
      <c r="G33" s="260">
        <f t="shared" si="5"/>
        <v>5718.9419360000002</v>
      </c>
      <c r="H33" s="258">
        <f t="shared" si="5"/>
        <v>5416.330028999997</v>
      </c>
      <c r="I33" s="259">
        <f t="shared" si="5"/>
        <v>6137.4650130000027</v>
      </c>
      <c r="J33" s="260">
        <f t="shared" si="5"/>
        <v>6149.2073039999996</v>
      </c>
      <c r="K33" s="283">
        <f t="shared" si="5"/>
        <v>0</v>
      </c>
      <c r="L33" s="284">
        <f t="shared" si="5"/>
        <v>0</v>
      </c>
      <c r="M33" s="285">
        <f t="shared" si="5"/>
        <v>0</v>
      </c>
      <c r="N33" s="453"/>
    </row>
    <row r="34" spans="1:14" ht="12" customHeight="1" x14ac:dyDescent="0.2">
      <c r="A34" s="133" t="s">
        <v>0</v>
      </c>
      <c r="B34" s="137">
        <f t="shared" ref="B34:M34" si="6">B8-B18</f>
        <v>2418.2136</v>
      </c>
      <c r="C34" s="138">
        <f t="shared" si="6"/>
        <v>2292.1198000000004</v>
      </c>
      <c r="D34" s="139">
        <f t="shared" si="6"/>
        <v>2136.0659300000002</v>
      </c>
      <c r="E34" s="137">
        <f t="shared" si="6"/>
        <v>1752.2356500000001</v>
      </c>
      <c r="F34" s="138">
        <f t="shared" si="6"/>
        <v>2506.5456300000005</v>
      </c>
      <c r="G34" s="139">
        <f t="shared" si="6"/>
        <v>2336.0482200000006</v>
      </c>
      <c r="H34" s="137">
        <f t="shared" si="6"/>
        <v>2100.3713599999996</v>
      </c>
      <c r="I34" s="138">
        <f t="shared" si="6"/>
        <v>2607.8322600000001</v>
      </c>
      <c r="J34" s="139">
        <f t="shared" si="6"/>
        <v>2697.2660900000001</v>
      </c>
      <c r="K34" s="277">
        <f t="shared" si="6"/>
        <v>0</v>
      </c>
      <c r="L34" s="278">
        <f t="shared" si="6"/>
        <v>0</v>
      </c>
      <c r="M34" s="279">
        <f t="shared" si="6"/>
        <v>0</v>
      </c>
      <c r="N34" s="261">
        <f>SUM(B34:M34)</f>
        <v>20846.698540000001</v>
      </c>
    </row>
    <row r="35" spans="1:14" ht="12" customHeight="1" x14ac:dyDescent="0.2">
      <c r="A35" s="133" t="s">
        <v>15</v>
      </c>
      <c r="B35" s="140">
        <f t="shared" ref="B35:M35" si="7">B9-B19</f>
        <v>3788.9003799999978</v>
      </c>
      <c r="C35" s="141">
        <f t="shared" si="7"/>
        <v>3079.221461000001</v>
      </c>
      <c r="D35" s="142">
        <f t="shared" si="7"/>
        <v>2968.507364999999</v>
      </c>
      <c r="E35" s="140">
        <f t="shared" si="7"/>
        <v>2175.4085100000007</v>
      </c>
      <c r="F35" s="141">
        <f t="shared" si="7"/>
        <v>1865.9819890000001</v>
      </c>
      <c r="G35" s="142">
        <f t="shared" si="7"/>
        <v>1992.5469380000018</v>
      </c>
      <c r="H35" s="140">
        <f t="shared" si="7"/>
        <v>1751.4648750000003</v>
      </c>
      <c r="I35" s="141">
        <f t="shared" si="7"/>
        <v>2118.870343000001</v>
      </c>
      <c r="J35" s="142">
        <f t="shared" si="7"/>
        <v>2514.2580160000011</v>
      </c>
      <c r="K35" s="280">
        <f t="shared" si="7"/>
        <v>0</v>
      </c>
      <c r="L35" s="281">
        <f t="shared" si="7"/>
        <v>0</v>
      </c>
      <c r="M35" s="282">
        <f t="shared" si="7"/>
        <v>0</v>
      </c>
      <c r="N35" s="261">
        <f>SUM(B35:M35)</f>
        <v>22255.159877000002</v>
      </c>
    </row>
    <row r="36" spans="1:14" ht="12.75" customHeight="1" x14ac:dyDescent="0.2">
      <c r="A36" s="133" t="s">
        <v>16</v>
      </c>
      <c r="B36" s="140">
        <f t="shared" ref="B36:M36" si="8">B10-B20</f>
        <v>616.21634700000004</v>
      </c>
      <c r="C36" s="141">
        <f t="shared" si="8"/>
        <v>529.47099400000002</v>
      </c>
      <c r="D36" s="142">
        <f t="shared" si="8"/>
        <v>457.26650099999995</v>
      </c>
      <c r="E36" s="140">
        <f t="shared" si="8"/>
        <v>392.75721200000004</v>
      </c>
      <c r="F36" s="141">
        <f t="shared" si="8"/>
        <v>457.29424999999998</v>
      </c>
      <c r="G36" s="142">
        <f t="shared" si="8"/>
        <v>585.16237000000001</v>
      </c>
      <c r="H36" s="140">
        <f t="shared" si="8"/>
        <v>672.793048</v>
      </c>
      <c r="I36" s="141">
        <f t="shared" si="8"/>
        <v>574.51445999999987</v>
      </c>
      <c r="J36" s="142">
        <f t="shared" si="8"/>
        <v>159.30383499999999</v>
      </c>
      <c r="K36" s="280">
        <f t="shared" si="8"/>
        <v>0</v>
      </c>
      <c r="L36" s="281">
        <f t="shared" si="8"/>
        <v>0</v>
      </c>
      <c r="M36" s="282">
        <f t="shared" si="8"/>
        <v>0</v>
      </c>
      <c r="N36" s="261">
        <f t="shared" ref="N36:N41" si="9">SUM(B36:M36)</f>
        <v>4444.7790169999998</v>
      </c>
    </row>
    <row r="37" spans="1:14" ht="12.75" customHeight="1" x14ac:dyDescent="0.2">
      <c r="A37" s="133" t="s">
        <v>17</v>
      </c>
      <c r="B37" s="140">
        <f t="shared" ref="B37:M37" si="10">B11-B21</f>
        <v>343.90749400000061</v>
      </c>
      <c r="C37" s="141">
        <f t="shared" si="10"/>
        <v>316.33261600000026</v>
      </c>
      <c r="D37" s="142">
        <f t="shared" si="10"/>
        <v>328.17049200000031</v>
      </c>
      <c r="E37" s="140">
        <f t="shared" si="10"/>
        <v>284.62147600000043</v>
      </c>
      <c r="F37" s="141">
        <f t="shared" si="10"/>
        <v>276.68455099999966</v>
      </c>
      <c r="G37" s="142">
        <f t="shared" si="10"/>
        <v>254.59784599999958</v>
      </c>
      <c r="H37" s="140">
        <f t="shared" si="10"/>
        <v>256.19723900000054</v>
      </c>
      <c r="I37" s="141">
        <f t="shared" si="10"/>
        <v>257.12207600000045</v>
      </c>
      <c r="J37" s="142">
        <f t="shared" si="10"/>
        <v>262.94862799999947</v>
      </c>
      <c r="K37" s="280">
        <f t="shared" si="10"/>
        <v>0</v>
      </c>
      <c r="L37" s="281">
        <f t="shared" si="10"/>
        <v>0</v>
      </c>
      <c r="M37" s="282">
        <f t="shared" si="10"/>
        <v>0</v>
      </c>
      <c r="N37" s="261">
        <f t="shared" si="9"/>
        <v>2580.5824180000013</v>
      </c>
    </row>
    <row r="38" spans="1:14" ht="12.75" customHeight="1" x14ac:dyDescent="0.2">
      <c r="A38" s="133" t="s">
        <v>3</v>
      </c>
      <c r="B38" s="140">
        <f t="shared" ref="B38:M38" si="11">B12-B22</f>
        <v>119.18803899999993</v>
      </c>
      <c r="C38" s="141">
        <f t="shared" si="11"/>
        <v>170.77454899999987</v>
      </c>
      <c r="D38" s="142">
        <f t="shared" si="11"/>
        <v>195.87332000000055</v>
      </c>
      <c r="E38" s="140">
        <f t="shared" si="11"/>
        <v>137.05518400000014</v>
      </c>
      <c r="F38" s="141">
        <f t="shared" si="11"/>
        <v>109.40880400000005</v>
      </c>
      <c r="G38" s="142">
        <f t="shared" si="11"/>
        <v>208.96770099999989</v>
      </c>
      <c r="H38" s="140">
        <f t="shared" si="11"/>
        <v>210.51797599999986</v>
      </c>
      <c r="I38" s="141">
        <f t="shared" si="11"/>
        <v>180.45040599999973</v>
      </c>
      <c r="J38" s="142">
        <f t="shared" si="11"/>
        <v>156.79825700000004</v>
      </c>
      <c r="K38" s="280">
        <f t="shared" si="11"/>
        <v>0</v>
      </c>
      <c r="L38" s="281">
        <f t="shared" si="11"/>
        <v>0</v>
      </c>
      <c r="M38" s="282">
        <f t="shared" si="11"/>
        <v>0</v>
      </c>
      <c r="N38" s="261">
        <f t="shared" si="9"/>
        <v>1489.034236</v>
      </c>
    </row>
    <row r="39" spans="1:14" ht="12.75" customHeight="1" x14ac:dyDescent="0.2">
      <c r="A39" s="133" t="s">
        <v>18</v>
      </c>
      <c r="B39" s="140">
        <f t="shared" ref="B39:M39" si="12">B13-B23</f>
        <v>110.75409999999999</v>
      </c>
      <c r="C39" s="141">
        <f t="shared" si="12"/>
        <v>111.57116000000001</v>
      </c>
      <c r="D39" s="142">
        <f t="shared" si="12"/>
        <v>108.87175000000001</v>
      </c>
      <c r="E39" s="140">
        <f t="shared" si="12"/>
        <v>135.89067</v>
      </c>
      <c r="F39" s="141">
        <f t="shared" si="12"/>
        <v>116.19070000000001</v>
      </c>
      <c r="G39" s="142">
        <f t="shared" si="12"/>
        <v>60.181529999999995</v>
      </c>
      <c r="H39" s="140">
        <f t="shared" si="12"/>
        <v>100.07457000000001</v>
      </c>
      <c r="I39" s="141">
        <f t="shared" si="12"/>
        <v>101.14554</v>
      </c>
      <c r="J39" s="142">
        <f t="shared" si="12"/>
        <v>102.70618</v>
      </c>
      <c r="K39" s="280">
        <f t="shared" si="12"/>
        <v>0</v>
      </c>
      <c r="L39" s="281">
        <f t="shared" si="12"/>
        <v>0</v>
      </c>
      <c r="M39" s="282">
        <f t="shared" si="12"/>
        <v>0</v>
      </c>
      <c r="N39" s="261">
        <f t="shared" si="9"/>
        <v>947.38620000000003</v>
      </c>
    </row>
    <row r="40" spans="1:14" ht="12.75" customHeight="1" x14ac:dyDescent="0.2">
      <c r="A40" s="133" t="s">
        <v>1</v>
      </c>
      <c r="B40" s="140">
        <f t="shared" ref="B40:M40" si="13">B14-B24</f>
        <v>73.222671999999989</v>
      </c>
      <c r="C40" s="141">
        <f t="shared" si="13"/>
        <v>113.29579900000009</v>
      </c>
      <c r="D40" s="142">
        <f t="shared" si="13"/>
        <v>78.841705999999931</v>
      </c>
      <c r="E40" s="140">
        <f t="shared" si="13"/>
        <v>48.38559599999995</v>
      </c>
      <c r="F40" s="141">
        <f t="shared" si="13"/>
        <v>45.93811599999998</v>
      </c>
      <c r="G40" s="142">
        <f t="shared" si="13"/>
        <v>39.983510000000052</v>
      </c>
      <c r="H40" s="140">
        <f t="shared" si="13"/>
        <v>31.185830999999983</v>
      </c>
      <c r="I40" s="141">
        <f t="shared" si="13"/>
        <v>35.072469999999981</v>
      </c>
      <c r="J40" s="142">
        <f t="shared" si="13"/>
        <v>36.53084599999999</v>
      </c>
      <c r="K40" s="280">
        <f t="shared" si="13"/>
        <v>0</v>
      </c>
      <c r="L40" s="281">
        <f t="shared" si="13"/>
        <v>0</v>
      </c>
      <c r="M40" s="282">
        <f t="shared" si="13"/>
        <v>0</v>
      </c>
      <c r="N40" s="261">
        <f t="shared" si="9"/>
        <v>502.456546</v>
      </c>
    </row>
    <row r="41" spans="1:14" x14ac:dyDescent="0.2">
      <c r="A41" s="133" t="s">
        <v>2</v>
      </c>
      <c r="B41" s="137">
        <f t="shared" ref="B41:M41" si="14">B15-B25</f>
        <v>61.114722999999806</v>
      </c>
      <c r="C41" s="138">
        <f t="shared" si="14"/>
        <v>101.61492000000058</v>
      </c>
      <c r="D41" s="139">
        <f t="shared" si="14"/>
        <v>226.42487999999983</v>
      </c>
      <c r="E41" s="137">
        <f t="shared" si="14"/>
        <v>322.87645500000212</v>
      </c>
      <c r="F41" s="138">
        <f t="shared" si="14"/>
        <v>279.27974300000216</v>
      </c>
      <c r="G41" s="139">
        <f t="shared" si="14"/>
        <v>241.45382099999946</v>
      </c>
      <c r="H41" s="137">
        <f t="shared" si="14"/>
        <v>293.72512999999662</v>
      </c>
      <c r="I41" s="138">
        <f t="shared" si="14"/>
        <v>262.45745800000003</v>
      </c>
      <c r="J41" s="139">
        <f t="shared" si="14"/>
        <v>219.39545199999972</v>
      </c>
      <c r="K41" s="277">
        <f t="shared" si="14"/>
        <v>0</v>
      </c>
      <c r="L41" s="278">
        <f t="shared" si="14"/>
        <v>0</v>
      </c>
      <c r="M41" s="279">
        <f t="shared" si="14"/>
        <v>0</v>
      </c>
      <c r="N41" s="261">
        <f t="shared" si="9"/>
        <v>2008.3425820000002</v>
      </c>
    </row>
    <row r="42" spans="1:14" s="42" customFormat="1" ht="11.25" x14ac:dyDescent="0.2">
      <c r="A42" s="5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8" t="s">
        <v>104</v>
      </c>
    </row>
    <row r="43" spans="1:14" x14ac:dyDescent="0.2">
      <c r="A43" s="6"/>
      <c r="B43" s="6"/>
      <c r="C43" s="6"/>
      <c r="D43" s="6"/>
      <c r="E43" s="6"/>
      <c r="F43" s="6"/>
      <c r="G43" s="6"/>
      <c r="H43" s="58"/>
      <c r="I43" s="58"/>
      <c r="J43" s="58"/>
      <c r="K43" s="58"/>
      <c r="L43" s="58"/>
      <c r="M43" s="58"/>
    </row>
    <row r="45" spans="1:14" x14ac:dyDescent="0.2">
      <c r="A45" s="9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</row>
    <row r="46" spans="1:14" x14ac:dyDescent="0.2">
      <c r="A46" s="9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2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 x14ac:dyDescent="0.2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5.75" x14ac:dyDescent="0.25">
      <c r="A1" s="132" t="s">
        <v>328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29" t="str">
        <f>Titulní!A35</f>
        <v>III. čtvrtletí 2020</v>
      </c>
    </row>
    <row r="2" spans="1:15" s="6" customFormat="1" ht="6" customHeight="1" x14ac:dyDescent="0.2"/>
    <row r="3" spans="1:15" s="6" customFormat="1" ht="12" x14ac:dyDescent="0.2">
      <c r="A3" s="460"/>
      <c r="B3" s="456" t="s">
        <v>198</v>
      </c>
      <c r="C3" s="457"/>
      <c r="D3" s="458"/>
      <c r="E3" s="456" t="s">
        <v>200</v>
      </c>
      <c r="F3" s="457"/>
      <c r="G3" s="458"/>
      <c r="H3" s="456" t="s">
        <v>201</v>
      </c>
      <c r="I3" s="457"/>
      <c r="J3" s="458"/>
      <c r="K3" s="456" t="s">
        <v>202</v>
      </c>
      <c r="L3" s="457"/>
      <c r="M3" s="458"/>
      <c r="N3" s="454" t="s">
        <v>54</v>
      </c>
    </row>
    <row r="4" spans="1:15" s="6" customFormat="1" ht="12" customHeight="1" x14ac:dyDescent="0.2">
      <c r="A4" s="461"/>
      <c r="B4" s="134" t="s">
        <v>62</v>
      </c>
      <c r="C4" s="403" t="s">
        <v>63</v>
      </c>
      <c r="D4" s="136" t="s">
        <v>64</v>
      </c>
      <c r="E4" s="134" t="s">
        <v>65</v>
      </c>
      <c r="F4" s="403" t="s">
        <v>66</v>
      </c>
      <c r="G4" s="136" t="s">
        <v>67</v>
      </c>
      <c r="H4" s="134" t="s">
        <v>68</v>
      </c>
      <c r="I4" s="403" t="s">
        <v>69</v>
      </c>
      <c r="J4" s="136" t="s">
        <v>70</v>
      </c>
      <c r="K4" s="134" t="s">
        <v>71</v>
      </c>
      <c r="L4" s="403" t="s">
        <v>72</v>
      </c>
      <c r="M4" s="136" t="s">
        <v>73</v>
      </c>
      <c r="N4" s="455"/>
    </row>
    <row r="5" spans="1:15" s="6" customFormat="1" ht="12" customHeight="1" x14ac:dyDescent="0.2">
      <c r="A5" s="444" t="s">
        <v>395</v>
      </c>
      <c r="B5" s="446">
        <f>SUM(B6:D6)</f>
        <v>-2034.9032910000001</v>
      </c>
      <c r="C5" s="447"/>
      <c r="D5" s="448"/>
      <c r="E5" s="446">
        <f>SUM(E6:G6)</f>
        <v>-2137.6727580000002</v>
      </c>
      <c r="F5" s="447"/>
      <c r="G5" s="448"/>
      <c r="H5" s="446">
        <f>SUM(H6:J6)</f>
        <v>-2808.0449939999999</v>
      </c>
      <c r="I5" s="447"/>
      <c r="J5" s="448"/>
      <c r="K5" s="449">
        <f>SUM(K6:M6)</f>
        <v>0</v>
      </c>
      <c r="L5" s="450"/>
      <c r="M5" s="451"/>
      <c r="N5" s="452">
        <f>SUM(B6:M6)</f>
        <v>-6980.621043000001</v>
      </c>
    </row>
    <row r="6" spans="1:15" s="40" customFormat="1" ht="12" customHeight="1" x14ac:dyDescent="0.2">
      <c r="A6" s="459"/>
      <c r="B6" s="262">
        <f t="shared" ref="B6:M6" si="0">B7+B8+B9+B10</f>
        <v>-866.82555799999989</v>
      </c>
      <c r="C6" s="263">
        <f t="shared" si="0"/>
        <v>-672.92486199999996</v>
      </c>
      <c r="D6" s="264">
        <f t="shared" si="0"/>
        <v>-495.15287100000012</v>
      </c>
      <c r="E6" s="262">
        <f t="shared" si="0"/>
        <v>-394.56507399999998</v>
      </c>
      <c r="F6" s="263">
        <f t="shared" si="0"/>
        <v>-791.11175100000003</v>
      </c>
      <c r="G6" s="264">
        <f t="shared" si="0"/>
        <v>-951.99593300000004</v>
      </c>
      <c r="H6" s="262">
        <f t="shared" si="0"/>
        <v>-562.8291459999997</v>
      </c>
      <c r="I6" s="263">
        <f t="shared" si="0"/>
        <v>-1195.6530640000001</v>
      </c>
      <c r="J6" s="264">
        <f t="shared" si="0"/>
        <v>-1049.5627840000002</v>
      </c>
      <c r="K6" s="286">
        <f t="shared" si="0"/>
        <v>0</v>
      </c>
      <c r="L6" s="287">
        <f t="shared" si="0"/>
        <v>0</v>
      </c>
      <c r="M6" s="288">
        <f t="shared" si="0"/>
        <v>0</v>
      </c>
      <c r="N6" s="462"/>
    </row>
    <row r="7" spans="1:15" s="6" customFormat="1" ht="12" customHeight="1" x14ac:dyDescent="0.2">
      <c r="A7" s="133" t="s">
        <v>50</v>
      </c>
      <c r="B7" s="146">
        <v>1692.4839999999999</v>
      </c>
      <c r="C7" s="143">
        <v>1313.009</v>
      </c>
      <c r="D7" s="139">
        <v>1218.885</v>
      </c>
      <c r="E7" s="146">
        <v>1105.847</v>
      </c>
      <c r="F7" s="143">
        <v>1002.193</v>
      </c>
      <c r="G7" s="139">
        <v>713.46899999999994</v>
      </c>
      <c r="H7" s="146">
        <v>1085.8590000000002</v>
      </c>
      <c r="I7" s="143">
        <v>739.66</v>
      </c>
      <c r="J7" s="139">
        <v>772.27099999999996</v>
      </c>
      <c r="K7" s="289">
        <v>0</v>
      </c>
      <c r="L7" s="290">
        <v>0</v>
      </c>
      <c r="M7" s="279">
        <v>0</v>
      </c>
      <c r="N7" s="269">
        <f>SUM(B7:M7)</f>
        <v>9643.6770000000015</v>
      </c>
    </row>
    <row r="8" spans="1:15" s="6" customFormat="1" ht="12" customHeight="1" x14ac:dyDescent="0.2">
      <c r="A8" s="133" t="s">
        <v>51</v>
      </c>
      <c r="B8" s="147">
        <v>8.3830000000000002E-2</v>
      </c>
      <c r="C8" s="144">
        <v>7.6990960000000008</v>
      </c>
      <c r="D8" s="139">
        <v>0</v>
      </c>
      <c r="E8" s="147">
        <v>0.178485</v>
      </c>
      <c r="F8" s="145">
        <v>1.5934670000000002</v>
      </c>
      <c r="G8" s="142">
        <v>1.0297060000000002</v>
      </c>
      <c r="H8" s="147">
        <v>0.20150699999999999</v>
      </c>
      <c r="I8" s="145">
        <v>7.8242000000000006E-2</v>
      </c>
      <c r="J8" s="142">
        <v>0.17900899999999997</v>
      </c>
      <c r="K8" s="291">
        <v>0</v>
      </c>
      <c r="L8" s="292">
        <v>0</v>
      </c>
      <c r="M8" s="282">
        <v>0</v>
      </c>
      <c r="N8" s="269">
        <f>SUM(B8:M8)</f>
        <v>11.043342000000001</v>
      </c>
    </row>
    <row r="9" spans="1:15" s="6" customFormat="1" ht="12" customHeight="1" x14ac:dyDescent="0.2">
      <c r="A9" s="133" t="s">
        <v>52</v>
      </c>
      <c r="B9" s="147">
        <v>-2514.4569999999999</v>
      </c>
      <c r="C9" s="145">
        <v>-1952.095</v>
      </c>
      <c r="D9" s="139">
        <v>-1680.8980000000001</v>
      </c>
      <c r="E9" s="147">
        <v>-1475.7829999999999</v>
      </c>
      <c r="F9" s="145">
        <v>-1774.018</v>
      </c>
      <c r="G9" s="142">
        <v>-1620.145</v>
      </c>
      <c r="H9" s="147">
        <v>-1621.6889999999999</v>
      </c>
      <c r="I9" s="145">
        <v>-1901.6160000000002</v>
      </c>
      <c r="J9" s="142">
        <v>-1797.0680000000002</v>
      </c>
      <c r="K9" s="291">
        <v>0</v>
      </c>
      <c r="L9" s="292">
        <v>0</v>
      </c>
      <c r="M9" s="282">
        <v>0</v>
      </c>
      <c r="N9" s="269">
        <f>SUM(B9:M9)</f>
        <v>-16337.769</v>
      </c>
    </row>
    <row r="10" spans="1:15" s="6" customFormat="1" ht="12" customHeight="1" x14ac:dyDescent="0.2">
      <c r="A10" s="133" t="s">
        <v>53</v>
      </c>
      <c r="B10" s="146">
        <v>-44.936388000000001</v>
      </c>
      <c r="C10" s="143">
        <v>-41.537957999999996</v>
      </c>
      <c r="D10" s="139">
        <v>-33.139870999999999</v>
      </c>
      <c r="E10" s="146">
        <v>-24.807558999999998</v>
      </c>
      <c r="F10" s="143">
        <v>-20.880217999999999</v>
      </c>
      <c r="G10" s="139">
        <v>-46.349638999999996</v>
      </c>
      <c r="H10" s="146">
        <v>-27.200652999999999</v>
      </c>
      <c r="I10" s="143">
        <v>-33.775305999999993</v>
      </c>
      <c r="J10" s="139">
        <v>-24.944792999999997</v>
      </c>
      <c r="K10" s="289">
        <v>0</v>
      </c>
      <c r="L10" s="290">
        <v>0</v>
      </c>
      <c r="M10" s="279">
        <v>0</v>
      </c>
      <c r="N10" s="269">
        <f>SUM(B10:M10)</f>
        <v>-297.57238499999994</v>
      </c>
      <c r="O10" s="41"/>
    </row>
    <row r="11" spans="1:15" s="6" customFormat="1" ht="12" customHeight="1" x14ac:dyDescent="0.2">
      <c r="A11" s="444" t="s">
        <v>247</v>
      </c>
      <c r="B11" s="446">
        <f>SUM(B12:D12)</f>
        <v>1228.0648140000001</v>
      </c>
      <c r="C11" s="447"/>
      <c r="D11" s="448"/>
      <c r="E11" s="446">
        <f>SUM(E12:G12)</f>
        <v>860.61864199999991</v>
      </c>
      <c r="F11" s="447"/>
      <c r="G11" s="448"/>
      <c r="H11" s="446">
        <f>SUM(H12:J12)</f>
        <v>862.11955899999998</v>
      </c>
      <c r="I11" s="447"/>
      <c r="J11" s="448"/>
      <c r="K11" s="449">
        <f>SUM(K12:M12)</f>
        <v>0</v>
      </c>
      <c r="L11" s="450"/>
      <c r="M11" s="451"/>
      <c r="N11" s="452">
        <f>N13+N14</f>
        <v>2950.8030149999995</v>
      </c>
      <c r="O11" s="41"/>
    </row>
    <row r="12" spans="1:15" s="40" customFormat="1" ht="12" customHeight="1" x14ac:dyDescent="0.2">
      <c r="A12" s="459"/>
      <c r="B12" s="262">
        <f>SUM(B13:B14)</f>
        <v>469.40438000000006</v>
      </c>
      <c r="C12" s="263">
        <f t="shared" ref="C12:M12" si="1">SUM(C13:C14)</f>
        <v>393.80685500000004</v>
      </c>
      <c r="D12" s="264">
        <f t="shared" si="1"/>
        <v>364.85357899999997</v>
      </c>
      <c r="E12" s="262">
        <f t="shared" si="1"/>
        <v>290.17513499999995</v>
      </c>
      <c r="F12" s="263">
        <f t="shared" si="1"/>
        <v>293.57209599999999</v>
      </c>
      <c r="G12" s="264">
        <f t="shared" si="1"/>
        <v>276.87141100000002</v>
      </c>
      <c r="H12" s="262">
        <f t="shared" si="1"/>
        <v>279.23971899999998</v>
      </c>
      <c r="I12" s="263">
        <f t="shared" si="1"/>
        <v>290.60398700000002</v>
      </c>
      <c r="J12" s="264">
        <f t="shared" si="1"/>
        <v>292.27585299999998</v>
      </c>
      <c r="K12" s="286">
        <f t="shared" si="1"/>
        <v>0</v>
      </c>
      <c r="L12" s="287">
        <f t="shared" si="1"/>
        <v>0</v>
      </c>
      <c r="M12" s="288">
        <f t="shared" si="1"/>
        <v>0</v>
      </c>
      <c r="N12" s="462"/>
      <c r="O12" s="41"/>
    </row>
    <row r="13" spans="1:15" s="6" customFormat="1" ht="12" customHeight="1" x14ac:dyDescent="0.2">
      <c r="A13" s="133" t="s">
        <v>60</v>
      </c>
      <c r="B13" s="146">
        <v>165.405</v>
      </c>
      <c r="C13" s="143">
        <v>125.988</v>
      </c>
      <c r="D13" s="148">
        <v>100.33199999999999</v>
      </c>
      <c r="E13" s="146">
        <v>79.724999999999994</v>
      </c>
      <c r="F13" s="143">
        <v>86.497</v>
      </c>
      <c r="G13" s="148">
        <v>78.343000000000004</v>
      </c>
      <c r="H13" s="143">
        <v>80.655000000000001</v>
      </c>
      <c r="I13" s="143">
        <v>90.61</v>
      </c>
      <c r="J13" s="143">
        <v>84.968000000000004</v>
      </c>
      <c r="K13" s="289">
        <v>0</v>
      </c>
      <c r="L13" s="290">
        <v>0</v>
      </c>
      <c r="M13" s="293">
        <v>0</v>
      </c>
      <c r="N13" s="269">
        <f>SUM(B13:M13)</f>
        <v>892.52299999999991</v>
      </c>
    </row>
    <row r="14" spans="1:15" s="6" customFormat="1" ht="12" customHeight="1" x14ac:dyDescent="0.2">
      <c r="A14" s="416" t="s">
        <v>61</v>
      </c>
      <c r="B14" s="418">
        <v>303.99938000000003</v>
      </c>
      <c r="C14" s="419">
        <v>267.81885500000004</v>
      </c>
      <c r="D14" s="420">
        <v>264.52157899999997</v>
      </c>
      <c r="E14" s="418">
        <v>210.45013499999999</v>
      </c>
      <c r="F14" s="419">
        <v>207.075096</v>
      </c>
      <c r="G14" s="420">
        <v>198.52841100000001</v>
      </c>
      <c r="H14" s="434">
        <v>198.58471899999998</v>
      </c>
      <c r="I14" s="419">
        <v>199.993987</v>
      </c>
      <c r="J14" s="435">
        <v>207.30785299999999</v>
      </c>
      <c r="K14" s="422">
        <v>0</v>
      </c>
      <c r="L14" s="421">
        <v>0</v>
      </c>
      <c r="M14" s="423">
        <v>0</v>
      </c>
      <c r="N14" s="417">
        <f>SUM(B14:M14)</f>
        <v>2058.2800149999998</v>
      </c>
    </row>
    <row r="15" spans="1:15" s="58" customFormat="1" ht="0.75" customHeight="1" x14ac:dyDescent="0.2">
      <c r="A15" s="424"/>
      <c r="B15" s="425"/>
      <c r="C15" s="426"/>
      <c r="D15" s="427"/>
      <c r="E15" s="425"/>
      <c r="F15" s="426"/>
      <c r="G15" s="427"/>
      <c r="H15" s="426"/>
      <c r="I15" s="426"/>
      <c r="J15" s="426"/>
      <c r="K15" s="429"/>
      <c r="L15" s="428"/>
      <c r="M15" s="430"/>
      <c r="N15" s="431"/>
    </row>
    <row r="16" spans="1:15" s="6" customFormat="1" ht="12" customHeight="1" x14ac:dyDescent="0.2">
      <c r="A16" s="444" t="s">
        <v>248</v>
      </c>
      <c r="B16" s="446">
        <f>SUM(B17:D17)</f>
        <v>16635.748550000004</v>
      </c>
      <c r="C16" s="447"/>
      <c r="D16" s="448"/>
      <c r="E16" s="446">
        <f>SUM(E17:G17)</f>
        <v>13082.826288999993</v>
      </c>
      <c r="F16" s="447"/>
      <c r="G16" s="448"/>
      <c r="H16" s="446">
        <f>SUM(H17:J17)</f>
        <v>13422.598651999997</v>
      </c>
      <c r="I16" s="447"/>
      <c r="J16" s="448"/>
      <c r="K16" s="449">
        <f>SUM(K17:M17)</f>
        <v>0</v>
      </c>
      <c r="L16" s="450"/>
      <c r="M16" s="451"/>
      <c r="N16" s="452">
        <f>SUM(B17:M17)</f>
        <v>43141.173490999994</v>
      </c>
    </row>
    <row r="17" spans="1:15" s="40" customFormat="1" ht="12" customHeight="1" x14ac:dyDescent="0.2">
      <c r="A17" s="459"/>
      <c r="B17" s="258">
        <f>B28-B25</f>
        <v>5898.8605920000018</v>
      </c>
      <c r="C17" s="259">
        <f t="shared" ref="C17:M17" si="2">C28-C25</f>
        <v>5353.9567559999969</v>
      </c>
      <c r="D17" s="260">
        <f t="shared" si="2"/>
        <v>5382.9312020000034</v>
      </c>
      <c r="E17" s="258">
        <f t="shared" si="2"/>
        <v>4334.5711420000034</v>
      </c>
      <c r="F17" s="259">
        <f t="shared" si="2"/>
        <v>4370.753653999991</v>
      </c>
      <c r="G17" s="260">
        <f t="shared" si="2"/>
        <v>4377.5014929999998</v>
      </c>
      <c r="H17" s="258">
        <f t="shared" si="2"/>
        <v>4399.8712769999947</v>
      </c>
      <c r="I17" s="259">
        <f t="shared" si="2"/>
        <v>4424.3528789999982</v>
      </c>
      <c r="J17" s="260">
        <f t="shared" si="2"/>
        <v>4598.374496000004</v>
      </c>
      <c r="K17" s="283">
        <f t="shared" si="2"/>
        <v>0</v>
      </c>
      <c r="L17" s="284">
        <f t="shared" si="2"/>
        <v>0</v>
      </c>
      <c r="M17" s="285">
        <f t="shared" si="2"/>
        <v>0</v>
      </c>
      <c r="N17" s="453"/>
    </row>
    <row r="18" spans="1:15" s="6" customFormat="1" ht="12" customHeight="1" x14ac:dyDescent="0.2">
      <c r="A18" s="133" t="s">
        <v>165</v>
      </c>
      <c r="B18" s="137">
        <v>670.30913699999985</v>
      </c>
      <c r="C18" s="138">
        <v>631.69823399999996</v>
      </c>
      <c r="D18" s="139">
        <v>661.84518600000013</v>
      </c>
      <c r="E18" s="137">
        <v>538.30419099999995</v>
      </c>
      <c r="F18" s="138">
        <v>565.86295200000006</v>
      </c>
      <c r="G18" s="139">
        <v>597.01775600000008</v>
      </c>
      <c r="H18" s="137">
        <v>610.60881800000004</v>
      </c>
      <c r="I18" s="138">
        <v>586.90936099999999</v>
      </c>
      <c r="J18" s="139">
        <v>661.30761599999994</v>
      </c>
      <c r="K18" s="277">
        <v>0</v>
      </c>
      <c r="L18" s="278">
        <v>0</v>
      </c>
      <c r="M18" s="279">
        <v>0</v>
      </c>
      <c r="N18" s="270">
        <f t="shared" ref="N18:N26" si="3">SUM(B18:M18)</f>
        <v>5523.8632509999998</v>
      </c>
    </row>
    <row r="19" spans="1:15" s="6" customFormat="1" ht="12" customHeight="1" x14ac:dyDescent="0.2">
      <c r="A19" s="133" t="s">
        <v>166</v>
      </c>
      <c r="B19" s="137">
        <v>2118.50848</v>
      </c>
      <c r="C19" s="141">
        <v>2004.455929</v>
      </c>
      <c r="D19" s="142">
        <v>1968.3419699999999</v>
      </c>
      <c r="E19" s="140">
        <v>1516.8822709999999</v>
      </c>
      <c r="F19" s="141">
        <v>1620.0899910000001</v>
      </c>
      <c r="G19" s="142">
        <v>1791.4758370000011</v>
      </c>
      <c r="H19" s="140">
        <v>1813.4448449999991</v>
      </c>
      <c r="I19" s="141">
        <v>1862.388224</v>
      </c>
      <c r="J19" s="142">
        <v>1931.5021830000001</v>
      </c>
      <c r="K19" s="280">
        <v>0</v>
      </c>
      <c r="L19" s="281">
        <v>0</v>
      </c>
      <c r="M19" s="282">
        <v>0</v>
      </c>
      <c r="N19" s="270">
        <f t="shared" si="3"/>
        <v>16627.08973</v>
      </c>
    </row>
    <row r="20" spans="1:15" s="6" customFormat="1" ht="12" customHeight="1" x14ac:dyDescent="0.2">
      <c r="A20" s="133" t="s">
        <v>167</v>
      </c>
      <c r="B20" s="137">
        <v>922.54894848782203</v>
      </c>
      <c r="C20" s="141">
        <v>696.708411812397</v>
      </c>
      <c r="D20" s="142">
        <v>739.64266903813598</v>
      </c>
      <c r="E20" s="140">
        <v>584.80339265398095</v>
      </c>
      <c r="F20" s="141">
        <v>561.43534809391201</v>
      </c>
      <c r="G20" s="142">
        <v>537.14664711458602</v>
      </c>
      <c r="H20" s="140">
        <v>533.25333809983192</v>
      </c>
      <c r="I20" s="141">
        <v>555.93857557027593</v>
      </c>
      <c r="J20" s="142">
        <v>557.05707099999984</v>
      </c>
      <c r="K20" s="280">
        <v>0</v>
      </c>
      <c r="L20" s="281">
        <v>0</v>
      </c>
      <c r="M20" s="282">
        <v>0</v>
      </c>
      <c r="N20" s="270">
        <f t="shared" si="3"/>
        <v>5688.534401870942</v>
      </c>
    </row>
    <row r="21" spans="1:15" s="6" customFormat="1" ht="12" customHeight="1" x14ac:dyDescent="0.2">
      <c r="A21" s="133" t="s">
        <v>212</v>
      </c>
      <c r="B21" s="137">
        <v>1692.793141512178</v>
      </c>
      <c r="C21" s="141">
        <v>1558.2967451876029</v>
      </c>
      <c r="D21" s="142">
        <v>1511.353451961864</v>
      </c>
      <c r="E21" s="140">
        <v>1233.72402734602</v>
      </c>
      <c r="F21" s="141">
        <v>1195.6623469060869</v>
      </c>
      <c r="G21" s="142">
        <v>1010.149712885414</v>
      </c>
      <c r="H21" s="140">
        <v>1005.827165900167</v>
      </c>
      <c r="I21" s="141">
        <v>1003.3492424297231</v>
      </c>
      <c r="J21" s="142">
        <v>1038.3942260000001</v>
      </c>
      <c r="K21" s="280">
        <v>0</v>
      </c>
      <c r="L21" s="281">
        <v>0</v>
      </c>
      <c r="M21" s="282">
        <v>0</v>
      </c>
      <c r="N21" s="270">
        <f t="shared" si="3"/>
        <v>11249.550060129057</v>
      </c>
    </row>
    <row r="22" spans="1:15" s="6" customFormat="1" ht="12" customHeight="1" x14ac:dyDescent="0.2">
      <c r="A22" s="133" t="s">
        <v>169</v>
      </c>
      <c r="B22" s="140">
        <v>19.401938999999999</v>
      </c>
      <c r="C22" s="141">
        <v>17.458125000000003</v>
      </c>
      <c r="D22" s="142">
        <v>29.930709999999998</v>
      </c>
      <c r="E22" s="140">
        <v>28.132039000000002</v>
      </c>
      <c r="F22" s="141">
        <v>18.627492999999998</v>
      </c>
      <c r="G22" s="142">
        <v>27.190450000000002</v>
      </c>
      <c r="H22" s="140">
        <v>37.735522000000003</v>
      </c>
      <c r="I22" s="141">
        <v>31.696424</v>
      </c>
      <c r="J22" s="142">
        <v>15.779637000000001</v>
      </c>
      <c r="K22" s="280">
        <v>0</v>
      </c>
      <c r="L22" s="281">
        <v>0</v>
      </c>
      <c r="M22" s="282">
        <v>0</v>
      </c>
      <c r="N22" s="270">
        <f t="shared" si="3"/>
        <v>225.95233900000002</v>
      </c>
    </row>
    <row r="23" spans="1:15" s="6" customFormat="1" ht="12" customHeight="1" x14ac:dyDescent="0.2">
      <c r="A23" s="133" t="s">
        <v>173</v>
      </c>
      <c r="B23" s="140">
        <v>475.29894600000199</v>
      </c>
      <c r="C23" s="141">
        <v>445.33931099999631</v>
      </c>
      <c r="D23" s="142">
        <v>471.81721500000373</v>
      </c>
      <c r="E23" s="140">
        <v>432.72522100000253</v>
      </c>
      <c r="F23" s="141">
        <v>409.07552299999173</v>
      </c>
      <c r="G23" s="142">
        <v>414.52108999999876</v>
      </c>
      <c r="H23" s="140">
        <v>399.0015879999965</v>
      </c>
      <c r="I23" s="141">
        <v>384.07105199999995</v>
      </c>
      <c r="J23" s="142">
        <v>394.33376300000396</v>
      </c>
      <c r="K23" s="280">
        <v>0</v>
      </c>
      <c r="L23" s="281">
        <v>0</v>
      </c>
      <c r="M23" s="282">
        <v>0</v>
      </c>
      <c r="N23" s="270">
        <f t="shared" si="3"/>
        <v>3826.1837089999954</v>
      </c>
    </row>
    <row r="24" spans="1:15" s="6" customFormat="1" ht="12" customHeight="1" x14ac:dyDescent="0.25">
      <c r="A24" s="133" t="s">
        <v>203</v>
      </c>
      <c r="B24" s="140">
        <f>'3.1'!B17</f>
        <v>523.66645100000005</v>
      </c>
      <c r="C24" s="141">
        <f>'3.1'!C17</f>
        <v>464.20117199999999</v>
      </c>
      <c r="D24" s="142">
        <f>'3.1'!D17</f>
        <v>455.46654100000001</v>
      </c>
      <c r="E24" s="140">
        <f>'3.1'!E17</f>
        <v>367.53085300000004</v>
      </c>
      <c r="F24" s="141">
        <f>'3.1'!F17</f>
        <v>386.56499199999996</v>
      </c>
      <c r="G24" s="142">
        <f>'3.1'!G17</f>
        <v>399.87843700000013</v>
      </c>
      <c r="H24" s="140">
        <f>'3.1'!H17</f>
        <v>368.26847599999996</v>
      </c>
      <c r="I24" s="141">
        <f>'3.1'!I17</f>
        <v>439.29903299999989</v>
      </c>
      <c r="J24" s="142">
        <f>'3.1'!J17</f>
        <v>457.57105299999995</v>
      </c>
      <c r="K24" s="280">
        <f>'3.1'!K17</f>
        <v>0</v>
      </c>
      <c r="L24" s="281">
        <f>'3.1'!L17</f>
        <v>0</v>
      </c>
      <c r="M24" s="282">
        <f>'3.1'!M17</f>
        <v>0</v>
      </c>
      <c r="N24" s="270">
        <f t="shared" si="3"/>
        <v>3862.4470080000001</v>
      </c>
    </row>
    <row r="25" spans="1:15" s="6" customFormat="1" ht="12" customHeight="1" x14ac:dyDescent="0.25">
      <c r="A25" s="133" t="s">
        <v>204</v>
      </c>
      <c r="B25" s="140">
        <f>'3.1'!B27</f>
        <v>145.57342500000001</v>
      </c>
      <c r="C25" s="141">
        <f>'3.1'!C27</f>
        <v>127.19833100000002</v>
      </c>
      <c r="D25" s="142">
        <f>'3.1'!D27</f>
        <v>127.781994</v>
      </c>
      <c r="E25" s="140">
        <f>'3.1'!E27</f>
        <v>100.50998700000001</v>
      </c>
      <c r="F25" s="141">
        <f>'3.1'!F27</f>
        <v>92.149809000000005</v>
      </c>
      <c r="G25" s="142">
        <f>'3.1'!G27</f>
        <v>76.810507000000001</v>
      </c>
      <c r="H25" s="140">
        <f>'3.1'!H27</f>
        <v>71.031127000000026</v>
      </c>
      <c r="I25" s="141">
        <f>'3.1'!I27</f>
        <v>68.407729000000018</v>
      </c>
      <c r="J25" s="142">
        <f>'3.1'!J27</f>
        <v>68.981609000000006</v>
      </c>
      <c r="K25" s="280">
        <f>'3.1'!K27</f>
        <v>0</v>
      </c>
      <c r="L25" s="281">
        <f>'3.1'!L27</f>
        <v>0</v>
      </c>
      <c r="M25" s="282">
        <f>'3.1'!M27</f>
        <v>0</v>
      </c>
      <c r="N25" s="270">
        <f t="shared" si="3"/>
        <v>878.44451800000013</v>
      </c>
    </row>
    <row r="26" spans="1:15" s="6" customFormat="1" ht="12" customHeight="1" x14ac:dyDescent="0.2">
      <c r="A26" s="133" t="s">
        <v>170</v>
      </c>
      <c r="B26" s="140">
        <v>147.72478599999999</v>
      </c>
      <c r="C26" s="141">
        <v>146.72281999999998</v>
      </c>
      <c r="D26" s="142">
        <v>145.19722999999999</v>
      </c>
      <c r="E26" s="140">
        <v>178.91814499999998</v>
      </c>
      <c r="F26" s="141">
        <v>154.73869500000001</v>
      </c>
      <c r="G26" s="142">
        <v>79.452969999999993</v>
      </c>
      <c r="H26" s="140">
        <v>131.850965</v>
      </c>
      <c r="I26" s="141">
        <v>131.48238499999999</v>
      </c>
      <c r="J26" s="142">
        <v>135.25763499999999</v>
      </c>
      <c r="K26" s="280">
        <v>0</v>
      </c>
      <c r="L26" s="281">
        <v>0</v>
      </c>
      <c r="M26" s="282">
        <v>0</v>
      </c>
      <c r="N26" s="270">
        <f t="shared" si="3"/>
        <v>1251.3456309999997</v>
      </c>
    </row>
    <row r="27" spans="1:15" s="6" customFormat="1" ht="12" customHeight="1" x14ac:dyDescent="0.2">
      <c r="A27" s="133" t="s">
        <v>171</v>
      </c>
      <c r="B27" s="140">
        <f t="shared" ref="B27:M27" si="4">B28+B12+B24+B26</f>
        <v>7185.2296340000012</v>
      </c>
      <c r="C27" s="141">
        <f t="shared" si="4"/>
        <v>6485.8859339999963</v>
      </c>
      <c r="D27" s="142">
        <f t="shared" si="4"/>
        <v>6476.2305460000025</v>
      </c>
      <c r="E27" s="140">
        <f t="shared" si="4"/>
        <v>5271.7052620000031</v>
      </c>
      <c r="F27" s="141">
        <f t="shared" si="4"/>
        <v>5297.779245999991</v>
      </c>
      <c r="G27" s="142">
        <f t="shared" si="4"/>
        <v>5210.5148180000006</v>
      </c>
      <c r="H27" s="140">
        <f t="shared" si="4"/>
        <v>5250.2615639999949</v>
      </c>
      <c r="I27" s="141">
        <f t="shared" si="4"/>
        <v>5354.1460129999996</v>
      </c>
      <c r="J27" s="142">
        <f t="shared" si="4"/>
        <v>5552.4606460000041</v>
      </c>
      <c r="K27" s="280">
        <f t="shared" si="4"/>
        <v>0</v>
      </c>
      <c r="L27" s="281">
        <f t="shared" si="4"/>
        <v>0</v>
      </c>
      <c r="M27" s="282">
        <f t="shared" si="4"/>
        <v>0</v>
      </c>
      <c r="N27" s="270">
        <f>SUM(B27:M27)</f>
        <v>52084.213662999995</v>
      </c>
    </row>
    <row r="28" spans="1:15" s="6" customFormat="1" ht="12" customHeight="1" x14ac:dyDescent="0.2">
      <c r="A28" s="133" t="s">
        <v>172</v>
      </c>
      <c r="B28" s="137">
        <f>B18+B19+B20+B21+B22+B23+B25</f>
        <v>6044.4340170000014</v>
      </c>
      <c r="C28" s="138">
        <f t="shared" ref="C28:M28" si="5">C18+C19+C20+C21+C22+C23+C25</f>
        <v>5481.1550869999965</v>
      </c>
      <c r="D28" s="139">
        <f t="shared" si="5"/>
        <v>5510.7131960000033</v>
      </c>
      <c r="E28" s="137">
        <f t="shared" si="5"/>
        <v>4435.0811290000038</v>
      </c>
      <c r="F28" s="138">
        <f t="shared" si="5"/>
        <v>4462.9034629999915</v>
      </c>
      <c r="G28" s="139">
        <f t="shared" si="5"/>
        <v>4454.3119999999999</v>
      </c>
      <c r="H28" s="137">
        <f t="shared" si="5"/>
        <v>4470.9024039999949</v>
      </c>
      <c r="I28" s="138">
        <f t="shared" si="5"/>
        <v>4492.7606079999987</v>
      </c>
      <c r="J28" s="139">
        <f t="shared" si="5"/>
        <v>4667.3561050000044</v>
      </c>
      <c r="K28" s="277">
        <f t="shared" si="5"/>
        <v>0</v>
      </c>
      <c r="L28" s="278">
        <f t="shared" si="5"/>
        <v>0</v>
      </c>
      <c r="M28" s="279">
        <f t="shared" si="5"/>
        <v>0</v>
      </c>
      <c r="N28" s="270">
        <f>SUM(B28:M28)</f>
        <v>44019.618008999998</v>
      </c>
    </row>
    <row r="29" spans="1:15" s="126" customFormat="1" ht="12" x14ac:dyDescent="0.2">
      <c r="A29" s="265" t="s">
        <v>278</v>
      </c>
      <c r="B29" s="266">
        <f>'3.1'!B7+'3.2'!B6-'3.2'!B27</f>
        <v>3.1286139999965599</v>
      </c>
      <c r="C29" s="267">
        <f>'3.1'!C7+'3.2'!C6-'3.2'!C27</f>
        <v>19.791675000005853</v>
      </c>
      <c r="D29" s="268">
        <f>'3.1'!D7+'3.2'!D6-'3.2'!D27</f>
        <v>-15.894932000002882</v>
      </c>
      <c r="E29" s="266">
        <f>'3.1'!E7+'3.2'!E6-'3.2'!E27</f>
        <v>-49.508730000000469</v>
      </c>
      <c r="F29" s="267">
        <f>'3.1'!F7+'3.2'!F6-'3.2'!F27</f>
        <v>-45.00222199998916</v>
      </c>
      <c r="G29" s="268">
        <f>'3.1'!G7+'3.2'!G6-'3.2'!G27</f>
        <v>-43.690377999998418</v>
      </c>
      <c r="H29" s="266">
        <f>'3.1'!H7+'3.2'!H6-'3.2'!H27</f>
        <v>-28.492204999997739</v>
      </c>
      <c r="I29" s="267">
        <f>'3.1'!I7+'3.2'!I6-'3.2'!I27</f>
        <v>26.964969000000565</v>
      </c>
      <c r="J29" s="268">
        <f>'3.1'!J7+'3.2'!J6-'3.2'!J27</f>
        <v>4.7549269999954049</v>
      </c>
      <c r="K29" s="294">
        <f>'3.1'!K7+'3.2'!K6-'3.2'!K27</f>
        <v>0</v>
      </c>
      <c r="L29" s="295">
        <f>'3.1'!L7+'3.2'!L6-'3.2'!L27</f>
        <v>0</v>
      </c>
      <c r="M29" s="296">
        <f>'3.1'!M7+'3.2'!M6-'3.2'!M27</f>
        <v>0</v>
      </c>
      <c r="N29" s="267">
        <f>SUM(B29:M29)</f>
        <v>-127.94828199999029</v>
      </c>
    </row>
    <row r="30" spans="1:15" s="4" customFormat="1" x14ac:dyDescent="0.2">
      <c r="A30" s="123" t="s">
        <v>394</v>
      </c>
      <c r="N30" s="8" t="s">
        <v>175</v>
      </c>
    </row>
    <row r="31" spans="1:15" s="6" customFormat="1" x14ac:dyDescent="0.2">
      <c r="A31" s="38" t="s">
        <v>229</v>
      </c>
      <c r="B31" s="39">
        <f>-'3.2'!B24</f>
        <v>-523.66645100000005</v>
      </c>
      <c r="C31" s="39">
        <f>-'3.2'!C24</f>
        <v>-464.20117199999999</v>
      </c>
      <c r="D31" s="39">
        <f>-'3.2'!D24</f>
        <v>-455.46654100000001</v>
      </c>
      <c r="E31" s="39">
        <f>-'3.2'!E24</f>
        <v>-367.53085300000004</v>
      </c>
      <c r="F31" s="39">
        <f>-'3.2'!F24</f>
        <v>-386.56499199999996</v>
      </c>
      <c r="G31" s="39">
        <f>-'3.2'!G24</f>
        <v>-399.87843700000013</v>
      </c>
      <c r="H31" s="39">
        <f>-'3.2'!H24</f>
        <v>-368.26847599999996</v>
      </c>
      <c r="I31" s="39">
        <f>-'3.2'!I24</f>
        <v>-439.29903299999989</v>
      </c>
      <c r="J31" s="39">
        <f>-'3.2'!J24</f>
        <v>-457.57105299999995</v>
      </c>
      <c r="K31" s="39">
        <f>-'3.2'!K24</f>
        <v>0</v>
      </c>
      <c r="L31" s="39">
        <f>-'3.2'!L24</f>
        <v>0</v>
      </c>
      <c r="M31" s="39">
        <f>-'3.2'!M24</f>
        <v>0</v>
      </c>
      <c r="N31" s="39">
        <f>-'3.1'!N17</f>
        <v>0</v>
      </c>
    </row>
    <row r="32" spans="1:15" s="6" customFormat="1" x14ac:dyDescent="0.2">
      <c r="A32" s="38" t="s">
        <v>50</v>
      </c>
      <c r="B32" s="39">
        <f t="shared" ref="B32:N32" si="6">-B7</f>
        <v>-1692.4839999999999</v>
      </c>
      <c r="C32" s="39">
        <f t="shared" si="6"/>
        <v>-1313.009</v>
      </c>
      <c r="D32" s="39">
        <f t="shared" si="6"/>
        <v>-1218.885</v>
      </c>
      <c r="E32" s="39">
        <f t="shared" si="6"/>
        <v>-1105.847</v>
      </c>
      <c r="F32" s="39">
        <f t="shared" si="6"/>
        <v>-1002.193</v>
      </c>
      <c r="G32" s="39">
        <f t="shared" si="6"/>
        <v>-713.46899999999994</v>
      </c>
      <c r="H32" s="39">
        <f t="shared" si="6"/>
        <v>-1085.8590000000002</v>
      </c>
      <c r="I32" s="39">
        <f t="shared" si="6"/>
        <v>-739.66</v>
      </c>
      <c r="J32" s="39">
        <f t="shared" si="6"/>
        <v>-772.27099999999996</v>
      </c>
      <c r="K32" s="39">
        <f t="shared" si="6"/>
        <v>0</v>
      </c>
      <c r="L32" s="39">
        <f t="shared" si="6"/>
        <v>0</v>
      </c>
      <c r="M32" s="39">
        <f t="shared" si="6"/>
        <v>0</v>
      </c>
      <c r="N32" s="39">
        <f t="shared" si="6"/>
        <v>-9643.6770000000015</v>
      </c>
      <c r="O32" s="41"/>
    </row>
    <row r="33" spans="1:17" s="6" customFormat="1" x14ac:dyDescent="0.2">
      <c r="A33" s="38" t="s">
        <v>51</v>
      </c>
      <c r="B33" s="39">
        <f t="shared" ref="B33:N33" si="7">-B8</f>
        <v>-8.3830000000000002E-2</v>
      </c>
      <c r="C33" s="39">
        <f t="shared" si="7"/>
        <v>-7.6990960000000008</v>
      </c>
      <c r="D33" s="39">
        <f t="shared" si="7"/>
        <v>0</v>
      </c>
      <c r="E33" s="39">
        <f t="shared" si="7"/>
        <v>-0.178485</v>
      </c>
      <c r="F33" s="39">
        <f t="shared" si="7"/>
        <v>-1.5934670000000002</v>
      </c>
      <c r="G33" s="39">
        <f t="shared" si="7"/>
        <v>-1.0297060000000002</v>
      </c>
      <c r="H33" s="39">
        <f t="shared" si="7"/>
        <v>-0.20150699999999999</v>
      </c>
      <c r="I33" s="39">
        <f t="shared" si="7"/>
        <v>-7.8242000000000006E-2</v>
      </c>
      <c r="J33" s="39">
        <f t="shared" si="7"/>
        <v>-0.17900899999999997</v>
      </c>
      <c r="K33" s="39">
        <f t="shared" si="7"/>
        <v>0</v>
      </c>
      <c r="L33" s="39">
        <f t="shared" si="7"/>
        <v>0</v>
      </c>
      <c r="M33" s="39">
        <f t="shared" si="7"/>
        <v>0</v>
      </c>
      <c r="N33" s="39">
        <f t="shared" si="7"/>
        <v>-11.043342000000001</v>
      </c>
      <c r="O33" s="41"/>
    </row>
    <row r="34" spans="1:17" s="6" customFormat="1" x14ac:dyDescent="0.2">
      <c r="A34" s="38" t="s">
        <v>52</v>
      </c>
      <c r="B34" s="39">
        <f t="shared" ref="B34:N34" si="8">-B9</f>
        <v>2514.4569999999999</v>
      </c>
      <c r="C34" s="39">
        <f t="shared" si="8"/>
        <v>1952.095</v>
      </c>
      <c r="D34" s="39">
        <f t="shared" si="8"/>
        <v>1680.8980000000001</v>
      </c>
      <c r="E34" s="39">
        <f t="shared" si="8"/>
        <v>1475.7829999999999</v>
      </c>
      <c r="F34" s="39">
        <f t="shared" si="8"/>
        <v>1774.018</v>
      </c>
      <c r="G34" s="39">
        <f t="shared" si="8"/>
        <v>1620.145</v>
      </c>
      <c r="H34" s="39">
        <f t="shared" si="8"/>
        <v>1621.6889999999999</v>
      </c>
      <c r="I34" s="39">
        <f t="shared" si="8"/>
        <v>1901.6160000000002</v>
      </c>
      <c r="J34" s="39">
        <f t="shared" si="8"/>
        <v>1797.0680000000002</v>
      </c>
      <c r="K34" s="39">
        <f t="shared" si="8"/>
        <v>0</v>
      </c>
      <c r="L34" s="39">
        <f t="shared" si="8"/>
        <v>0</v>
      </c>
      <c r="M34" s="39">
        <f t="shared" si="8"/>
        <v>0</v>
      </c>
      <c r="N34" s="39">
        <f t="shared" si="8"/>
        <v>16337.769</v>
      </c>
      <c r="Q34" s="7"/>
    </row>
    <row r="35" spans="1:17" s="6" customFormat="1" x14ac:dyDescent="0.2">
      <c r="A35" s="38" t="s">
        <v>53</v>
      </c>
      <c r="B35" s="39">
        <f t="shared" ref="B35:N35" si="9">-B10</f>
        <v>44.936388000000001</v>
      </c>
      <c r="C35" s="39">
        <f t="shared" si="9"/>
        <v>41.537957999999996</v>
      </c>
      <c r="D35" s="39">
        <f t="shared" si="9"/>
        <v>33.139870999999999</v>
      </c>
      <c r="E35" s="39">
        <f t="shared" si="9"/>
        <v>24.807558999999998</v>
      </c>
      <c r="F35" s="39">
        <f t="shared" si="9"/>
        <v>20.880217999999999</v>
      </c>
      <c r="G35" s="39">
        <f t="shared" si="9"/>
        <v>46.349638999999996</v>
      </c>
      <c r="H35" s="39">
        <f t="shared" si="9"/>
        <v>27.200652999999999</v>
      </c>
      <c r="I35" s="39">
        <f t="shared" si="9"/>
        <v>33.775305999999993</v>
      </c>
      <c r="J35" s="39">
        <f t="shared" si="9"/>
        <v>24.944792999999997</v>
      </c>
      <c r="K35" s="39">
        <f t="shared" si="9"/>
        <v>0</v>
      </c>
      <c r="L35" s="39">
        <f t="shared" si="9"/>
        <v>0</v>
      </c>
      <c r="M35" s="39">
        <f t="shared" si="9"/>
        <v>0</v>
      </c>
      <c r="N35" s="39">
        <f t="shared" si="9"/>
        <v>297.57238499999994</v>
      </c>
    </row>
    <row r="36" spans="1:17" s="6" customFormat="1" x14ac:dyDescent="0.2">
      <c r="A36" s="38" t="s">
        <v>247</v>
      </c>
      <c r="B36" s="39">
        <f t="shared" ref="B36:M36" si="10">-B12</f>
        <v>-469.40438000000006</v>
      </c>
      <c r="C36" s="39">
        <f t="shared" si="10"/>
        <v>-393.80685500000004</v>
      </c>
      <c r="D36" s="39">
        <f t="shared" si="10"/>
        <v>-364.85357899999997</v>
      </c>
      <c r="E36" s="39">
        <f t="shared" si="10"/>
        <v>-290.17513499999995</v>
      </c>
      <c r="F36" s="39">
        <f t="shared" si="10"/>
        <v>-293.57209599999999</v>
      </c>
      <c r="G36" s="39">
        <f t="shared" si="10"/>
        <v>-276.87141100000002</v>
      </c>
      <c r="H36" s="39">
        <f t="shared" si="10"/>
        <v>-279.23971899999998</v>
      </c>
      <c r="I36" s="39">
        <f t="shared" si="10"/>
        <v>-290.60398700000002</v>
      </c>
      <c r="J36" s="39">
        <f t="shared" si="10"/>
        <v>-292.27585299999998</v>
      </c>
      <c r="K36" s="39">
        <f t="shared" si="10"/>
        <v>0</v>
      </c>
      <c r="L36" s="39">
        <f t="shared" si="10"/>
        <v>0</v>
      </c>
      <c r="M36" s="39">
        <f t="shared" si="10"/>
        <v>0</v>
      </c>
      <c r="N36" s="39">
        <f>-N11</f>
        <v>-2950.8030149999995</v>
      </c>
    </row>
    <row r="37" spans="1:17" s="6" customFormat="1" x14ac:dyDescent="0.2">
      <c r="A37" s="38" t="s">
        <v>60</v>
      </c>
      <c r="B37" s="39">
        <f t="shared" ref="B37:M37" si="11">-B13</f>
        <v>-165.405</v>
      </c>
      <c r="C37" s="39">
        <f t="shared" si="11"/>
        <v>-125.988</v>
      </c>
      <c r="D37" s="39">
        <f t="shared" si="11"/>
        <v>-100.33199999999999</v>
      </c>
      <c r="E37" s="39">
        <f t="shared" si="11"/>
        <v>-79.724999999999994</v>
      </c>
      <c r="F37" s="39">
        <f t="shared" si="11"/>
        <v>-86.497</v>
      </c>
      <c r="G37" s="39">
        <f t="shared" si="11"/>
        <v>-78.343000000000004</v>
      </c>
      <c r="H37" s="39">
        <f t="shared" si="11"/>
        <v>-80.655000000000001</v>
      </c>
      <c r="I37" s="39">
        <f t="shared" si="11"/>
        <v>-90.61</v>
      </c>
      <c r="J37" s="39">
        <f t="shared" si="11"/>
        <v>-84.968000000000004</v>
      </c>
      <c r="K37" s="39">
        <f t="shared" si="11"/>
        <v>0</v>
      </c>
      <c r="L37" s="39">
        <f t="shared" si="11"/>
        <v>0</v>
      </c>
      <c r="M37" s="39">
        <f t="shared" si="11"/>
        <v>0</v>
      </c>
      <c r="N37" s="39">
        <f>-N13</f>
        <v>-892.52299999999991</v>
      </c>
    </row>
    <row r="38" spans="1:17" s="6" customFormat="1" x14ac:dyDescent="0.2">
      <c r="A38" s="38" t="s">
        <v>61</v>
      </c>
      <c r="B38" s="39">
        <f t="shared" ref="B38:M38" si="12">-B14</f>
        <v>-303.99938000000003</v>
      </c>
      <c r="C38" s="39">
        <f t="shared" si="12"/>
        <v>-267.81885500000004</v>
      </c>
      <c r="D38" s="39">
        <f t="shared" si="12"/>
        <v>-264.52157899999997</v>
      </c>
      <c r="E38" s="39">
        <f t="shared" si="12"/>
        <v>-210.45013499999999</v>
      </c>
      <c r="F38" s="39">
        <f t="shared" si="12"/>
        <v>-207.075096</v>
      </c>
      <c r="G38" s="39">
        <f t="shared" si="12"/>
        <v>-198.52841100000001</v>
      </c>
      <c r="H38" s="39">
        <f t="shared" si="12"/>
        <v>-198.58471899999998</v>
      </c>
      <c r="I38" s="39">
        <f t="shared" si="12"/>
        <v>-199.993987</v>
      </c>
      <c r="J38" s="39">
        <f t="shared" si="12"/>
        <v>-207.30785299999999</v>
      </c>
      <c r="K38" s="39">
        <f t="shared" si="12"/>
        <v>0</v>
      </c>
      <c r="L38" s="39">
        <f t="shared" si="12"/>
        <v>0</v>
      </c>
      <c r="M38" s="39">
        <f t="shared" si="12"/>
        <v>0</v>
      </c>
      <c r="N38" s="39">
        <f>-N14</f>
        <v>-2058.2800149999998</v>
      </c>
    </row>
    <row r="39" spans="1:17" s="6" customFormat="1" x14ac:dyDescent="0.2">
      <c r="A39" s="38"/>
      <c r="B39" s="39" t="e">
        <f>-#REF!</f>
        <v>#REF!</v>
      </c>
      <c r="C39" s="39" t="e">
        <f>-#REF!</f>
        <v>#REF!</v>
      </c>
      <c r="D39" s="39" t="e">
        <f>-#REF!</f>
        <v>#REF!</v>
      </c>
      <c r="E39" s="39" t="e">
        <f>-#REF!</f>
        <v>#REF!</v>
      </c>
      <c r="F39" s="39" t="e">
        <f>-#REF!</f>
        <v>#REF!</v>
      </c>
      <c r="G39" s="39" t="e">
        <f>-#REF!</f>
        <v>#REF!</v>
      </c>
      <c r="H39" s="39" t="e">
        <f>-#REF!</f>
        <v>#REF!</v>
      </c>
      <c r="I39" s="39" t="e">
        <f>-#REF!</f>
        <v>#REF!</v>
      </c>
      <c r="J39" s="39" t="e">
        <f>-#REF!</f>
        <v>#REF!</v>
      </c>
      <c r="K39" s="39" t="e">
        <f>-#REF!</f>
        <v>#REF!</v>
      </c>
      <c r="L39" s="39" t="e">
        <f>-#REF!</f>
        <v>#REF!</v>
      </c>
      <c r="M39" s="39" t="e">
        <f>-#REF!</f>
        <v>#REF!</v>
      </c>
      <c r="N39" s="39" t="e">
        <f>-#REF!</f>
        <v>#REF!</v>
      </c>
    </row>
    <row r="40" spans="1:17" s="6" customFormat="1" x14ac:dyDescent="0.2">
      <c r="A40" s="38" t="s">
        <v>180</v>
      </c>
      <c r="B40" s="39">
        <f t="shared" ref="B40:M40" si="13">-B17</f>
        <v>-5898.8605920000018</v>
      </c>
      <c r="C40" s="39">
        <f t="shared" si="13"/>
        <v>-5353.9567559999969</v>
      </c>
      <c r="D40" s="39">
        <f t="shared" si="13"/>
        <v>-5382.9312020000034</v>
      </c>
      <c r="E40" s="39">
        <f t="shared" si="13"/>
        <v>-4334.5711420000034</v>
      </c>
      <c r="F40" s="39">
        <f t="shared" si="13"/>
        <v>-4370.753653999991</v>
      </c>
      <c r="G40" s="39">
        <f t="shared" si="13"/>
        <v>-4377.5014929999998</v>
      </c>
      <c r="H40" s="39">
        <f t="shared" si="13"/>
        <v>-4399.8712769999947</v>
      </c>
      <c r="I40" s="39">
        <f t="shared" si="13"/>
        <v>-4424.3528789999982</v>
      </c>
      <c r="J40" s="39">
        <f t="shared" si="13"/>
        <v>-4598.374496000004</v>
      </c>
      <c r="K40" s="39">
        <f t="shared" si="13"/>
        <v>0</v>
      </c>
      <c r="L40" s="39">
        <f t="shared" si="13"/>
        <v>0</v>
      </c>
      <c r="M40" s="39">
        <f t="shared" si="13"/>
        <v>0</v>
      </c>
      <c r="N40" s="39">
        <f>-N16</f>
        <v>-43141.173490999994</v>
      </c>
    </row>
    <row r="41" spans="1:17" s="6" customFormat="1" x14ac:dyDescent="0.2">
      <c r="A41" s="38" t="s">
        <v>165</v>
      </c>
      <c r="B41" s="39">
        <f t="shared" ref="B41:N41" si="14">-B18</f>
        <v>-670.30913699999985</v>
      </c>
      <c r="C41" s="39">
        <f t="shared" si="14"/>
        <v>-631.69823399999996</v>
      </c>
      <c r="D41" s="39">
        <f t="shared" si="14"/>
        <v>-661.84518600000013</v>
      </c>
      <c r="E41" s="39">
        <f t="shared" si="14"/>
        <v>-538.30419099999995</v>
      </c>
      <c r="F41" s="39">
        <f t="shared" si="14"/>
        <v>-565.86295200000006</v>
      </c>
      <c r="G41" s="39">
        <f t="shared" si="14"/>
        <v>-597.01775600000008</v>
      </c>
      <c r="H41" s="39">
        <f t="shared" si="14"/>
        <v>-610.60881800000004</v>
      </c>
      <c r="I41" s="39">
        <f t="shared" si="14"/>
        <v>-586.90936099999999</v>
      </c>
      <c r="J41" s="39">
        <f t="shared" si="14"/>
        <v>-661.30761599999994</v>
      </c>
      <c r="K41" s="39">
        <f t="shared" si="14"/>
        <v>0</v>
      </c>
      <c r="L41" s="39">
        <f t="shared" si="14"/>
        <v>0</v>
      </c>
      <c r="M41" s="39">
        <f t="shared" si="14"/>
        <v>0</v>
      </c>
      <c r="N41" s="39">
        <f t="shared" si="14"/>
        <v>-5523.8632509999998</v>
      </c>
    </row>
    <row r="42" spans="1:17" s="6" customFormat="1" x14ac:dyDescent="0.2">
      <c r="A42" s="38" t="s">
        <v>166</v>
      </c>
      <c r="B42" s="39">
        <f t="shared" ref="B42:N42" si="15">-B19</f>
        <v>-2118.50848</v>
      </c>
      <c r="C42" s="39">
        <f t="shared" si="15"/>
        <v>-2004.455929</v>
      </c>
      <c r="D42" s="39">
        <f t="shared" si="15"/>
        <v>-1968.3419699999999</v>
      </c>
      <c r="E42" s="39">
        <f t="shared" si="15"/>
        <v>-1516.8822709999999</v>
      </c>
      <c r="F42" s="39">
        <f t="shared" si="15"/>
        <v>-1620.0899910000001</v>
      </c>
      <c r="G42" s="39">
        <f t="shared" si="15"/>
        <v>-1791.4758370000011</v>
      </c>
      <c r="H42" s="39">
        <f t="shared" si="15"/>
        <v>-1813.4448449999991</v>
      </c>
      <c r="I42" s="39">
        <f t="shared" si="15"/>
        <v>-1862.388224</v>
      </c>
      <c r="J42" s="39">
        <f t="shared" si="15"/>
        <v>-1931.5021830000001</v>
      </c>
      <c r="K42" s="39">
        <f t="shared" si="15"/>
        <v>0</v>
      </c>
      <c r="L42" s="39">
        <f t="shared" si="15"/>
        <v>0</v>
      </c>
      <c r="M42" s="39">
        <f t="shared" si="15"/>
        <v>0</v>
      </c>
      <c r="N42" s="39">
        <f t="shared" si="15"/>
        <v>-16627.08973</v>
      </c>
    </row>
    <row r="43" spans="1:17" s="6" customFormat="1" x14ac:dyDescent="0.2">
      <c r="A43" s="38" t="s">
        <v>167</v>
      </c>
      <c r="B43" s="39">
        <f t="shared" ref="B43:N43" si="16">-B20</f>
        <v>-922.54894848782203</v>
      </c>
      <c r="C43" s="39">
        <f t="shared" si="16"/>
        <v>-696.708411812397</v>
      </c>
      <c r="D43" s="39">
        <f t="shared" si="16"/>
        <v>-739.64266903813598</v>
      </c>
      <c r="E43" s="39">
        <f t="shared" si="16"/>
        <v>-584.80339265398095</v>
      </c>
      <c r="F43" s="39">
        <f t="shared" si="16"/>
        <v>-561.43534809391201</v>
      </c>
      <c r="G43" s="39">
        <f t="shared" si="16"/>
        <v>-537.14664711458602</v>
      </c>
      <c r="H43" s="39">
        <f t="shared" si="16"/>
        <v>-533.25333809983192</v>
      </c>
      <c r="I43" s="39">
        <f t="shared" si="16"/>
        <v>-555.93857557027593</v>
      </c>
      <c r="J43" s="39">
        <f t="shared" si="16"/>
        <v>-557.05707099999984</v>
      </c>
      <c r="K43" s="39">
        <f t="shared" si="16"/>
        <v>0</v>
      </c>
      <c r="L43" s="39">
        <f t="shared" si="16"/>
        <v>0</v>
      </c>
      <c r="M43" s="39">
        <f t="shared" si="16"/>
        <v>0</v>
      </c>
      <c r="N43" s="39">
        <f t="shared" si="16"/>
        <v>-5688.534401870942</v>
      </c>
    </row>
    <row r="44" spans="1:17" s="6" customFormat="1" x14ac:dyDescent="0.2">
      <c r="A44" s="38" t="s">
        <v>168</v>
      </c>
      <c r="B44" s="39">
        <f t="shared" ref="B44:N44" si="17">-B21</f>
        <v>-1692.793141512178</v>
      </c>
      <c r="C44" s="39">
        <f t="shared" si="17"/>
        <v>-1558.2967451876029</v>
      </c>
      <c r="D44" s="39">
        <f t="shared" si="17"/>
        <v>-1511.353451961864</v>
      </c>
      <c r="E44" s="39">
        <f t="shared" si="17"/>
        <v>-1233.72402734602</v>
      </c>
      <c r="F44" s="39">
        <f t="shared" si="17"/>
        <v>-1195.6623469060869</v>
      </c>
      <c r="G44" s="39">
        <f t="shared" si="17"/>
        <v>-1010.149712885414</v>
      </c>
      <c r="H44" s="39">
        <f t="shared" si="17"/>
        <v>-1005.827165900167</v>
      </c>
      <c r="I44" s="39">
        <f t="shared" si="17"/>
        <v>-1003.3492424297231</v>
      </c>
      <c r="J44" s="39">
        <f t="shared" si="17"/>
        <v>-1038.3942260000001</v>
      </c>
      <c r="K44" s="39">
        <f t="shared" si="17"/>
        <v>0</v>
      </c>
      <c r="L44" s="39">
        <f t="shared" si="17"/>
        <v>0</v>
      </c>
      <c r="M44" s="39">
        <f t="shared" si="17"/>
        <v>0</v>
      </c>
      <c r="N44" s="39">
        <f t="shared" si="17"/>
        <v>-11249.550060129057</v>
      </c>
    </row>
    <row r="45" spans="1:17" s="6" customFormat="1" x14ac:dyDescent="0.2">
      <c r="A45" s="38" t="s">
        <v>169</v>
      </c>
      <c r="B45" s="39">
        <f t="shared" ref="B45:N45" si="18">-B22</f>
        <v>-19.401938999999999</v>
      </c>
      <c r="C45" s="39">
        <f t="shared" si="18"/>
        <v>-17.458125000000003</v>
      </c>
      <c r="D45" s="39">
        <f t="shared" si="18"/>
        <v>-29.930709999999998</v>
      </c>
      <c r="E45" s="39">
        <f t="shared" si="18"/>
        <v>-28.132039000000002</v>
      </c>
      <c r="F45" s="39">
        <f t="shared" si="18"/>
        <v>-18.627492999999998</v>
      </c>
      <c r="G45" s="39">
        <f t="shared" si="18"/>
        <v>-27.190450000000002</v>
      </c>
      <c r="H45" s="39">
        <f t="shared" si="18"/>
        <v>-37.735522000000003</v>
      </c>
      <c r="I45" s="39">
        <f t="shared" si="18"/>
        <v>-31.696424</v>
      </c>
      <c r="J45" s="39">
        <f t="shared" si="18"/>
        <v>-15.779637000000001</v>
      </c>
      <c r="K45" s="39">
        <f t="shared" si="18"/>
        <v>0</v>
      </c>
      <c r="L45" s="39">
        <f t="shared" si="18"/>
        <v>0</v>
      </c>
      <c r="M45" s="39">
        <f t="shared" si="18"/>
        <v>0</v>
      </c>
      <c r="N45" s="39">
        <f t="shared" si="18"/>
        <v>-225.95233900000002</v>
      </c>
    </row>
    <row r="46" spans="1:17" s="6" customFormat="1" x14ac:dyDescent="0.2">
      <c r="A46" s="38" t="s">
        <v>173</v>
      </c>
      <c r="B46" s="39">
        <f t="shared" ref="B46:N46" si="19">-B23</f>
        <v>-475.29894600000199</v>
      </c>
      <c r="C46" s="39">
        <f t="shared" si="19"/>
        <v>-445.33931099999631</v>
      </c>
      <c r="D46" s="39">
        <f t="shared" si="19"/>
        <v>-471.81721500000373</v>
      </c>
      <c r="E46" s="39">
        <f t="shared" si="19"/>
        <v>-432.72522100000253</v>
      </c>
      <c r="F46" s="39">
        <f t="shared" si="19"/>
        <v>-409.07552299999173</v>
      </c>
      <c r="G46" s="39">
        <f t="shared" si="19"/>
        <v>-414.52108999999876</v>
      </c>
      <c r="H46" s="39">
        <f t="shared" si="19"/>
        <v>-399.0015879999965</v>
      </c>
      <c r="I46" s="39">
        <f t="shared" si="19"/>
        <v>-384.07105199999995</v>
      </c>
      <c r="J46" s="39">
        <f t="shared" si="19"/>
        <v>-394.33376300000396</v>
      </c>
      <c r="K46" s="39">
        <f t="shared" si="19"/>
        <v>0</v>
      </c>
      <c r="L46" s="39">
        <f t="shared" si="19"/>
        <v>0</v>
      </c>
      <c r="M46" s="39">
        <f t="shared" si="19"/>
        <v>0</v>
      </c>
      <c r="N46" s="39">
        <f t="shared" si="19"/>
        <v>-3826.1837089999954</v>
      </c>
    </row>
    <row r="47" spans="1:17" s="6" customFormat="1" x14ac:dyDescent="0.2">
      <c r="A47" s="38" t="s">
        <v>170</v>
      </c>
      <c r="B47" s="39">
        <f t="shared" ref="B47:N47" si="20">-B26</f>
        <v>-147.72478599999999</v>
      </c>
      <c r="C47" s="39">
        <f t="shared" si="20"/>
        <v>-146.72281999999998</v>
      </c>
      <c r="D47" s="39">
        <f t="shared" si="20"/>
        <v>-145.19722999999999</v>
      </c>
      <c r="E47" s="39">
        <f t="shared" si="20"/>
        <v>-178.91814499999998</v>
      </c>
      <c r="F47" s="39">
        <f t="shared" si="20"/>
        <v>-154.73869500000001</v>
      </c>
      <c r="G47" s="39">
        <f t="shared" si="20"/>
        <v>-79.452969999999993</v>
      </c>
      <c r="H47" s="39">
        <f t="shared" si="20"/>
        <v>-131.850965</v>
      </c>
      <c r="I47" s="39">
        <f t="shared" si="20"/>
        <v>-131.48238499999999</v>
      </c>
      <c r="J47" s="39">
        <f t="shared" si="20"/>
        <v>-135.25763499999999</v>
      </c>
      <c r="K47" s="39">
        <f t="shared" si="20"/>
        <v>0</v>
      </c>
      <c r="L47" s="39">
        <f t="shared" si="20"/>
        <v>0</v>
      </c>
      <c r="M47" s="39">
        <f t="shared" si="20"/>
        <v>0</v>
      </c>
      <c r="N47" s="39">
        <f t="shared" si="20"/>
        <v>-1251.3456309999997</v>
      </c>
    </row>
    <row r="48" spans="1:17" s="6" customFormat="1" x14ac:dyDescent="0.2">
      <c r="A48" s="38" t="s">
        <v>171</v>
      </c>
      <c r="B48" s="39">
        <f t="shared" ref="B48:N48" si="21">-B27</f>
        <v>-7185.2296340000012</v>
      </c>
      <c r="C48" s="39">
        <f t="shared" si="21"/>
        <v>-6485.8859339999963</v>
      </c>
      <c r="D48" s="39">
        <f t="shared" si="21"/>
        <v>-6476.2305460000025</v>
      </c>
      <c r="E48" s="39">
        <f t="shared" si="21"/>
        <v>-5271.7052620000031</v>
      </c>
      <c r="F48" s="39">
        <f t="shared" si="21"/>
        <v>-5297.779245999991</v>
      </c>
      <c r="G48" s="39">
        <f t="shared" si="21"/>
        <v>-5210.5148180000006</v>
      </c>
      <c r="H48" s="39">
        <f t="shared" si="21"/>
        <v>-5250.2615639999949</v>
      </c>
      <c r="I48" s="39">
        <f t="shared" si="21"/>
        <v>-5354.1460129999996</v>
      </c>
      <c r="J48" s="39">
        <f t="shared" si="21"/>
        <v>-5552.4606460000041</v>
      </c>
      <c r="K48" s="39">
        <f t="shared" si="21"/>
        <v>0</v>
      </c>
      <c r="L48" s="39">
        <f t="shared" si="21"/>
        <v>0</v>
      </c>
      <c r="M48" s="39">
        <f t="shared" si="21"/>
        <v>0</v>
      </c>
      <c r="N48" s="39">
        <f t="shared" si="21"/>
        <v>-52084.213662999995</v>
      </c>
    </row>
    <row r="49" spans="1:14" s="6" customFormat="1" x14ac:dyDescent="0.2">
      <c r="A49" s="38" t="s">
        <v>172</v>
      </c>
      <c r="B49" s="39">
        <f t="shared" ref="B49:N49" si="22">-B28</f>
        <v>-6044.4340170000014</v>
      </c>
      <c r="C49" s="39">
        <f t="shared" si="22"/>
        <v>-5481.1550869999965</v>
      </c>
      <c r="D49" s="39">
        <f t="shared" si="22"/>
        <v>-5510.7131960000033</v>
      </c>
      <c r="E49" s="39">
        <f t="shared" si="22"/>
        <v>-4435.0811290000038</v>
      </c>
      <c r="F49" s="39">
        <f t="shared" si="22"/>
        <v>-4462.9034629999915</v>
      </c>
      <c r="G49" s="39">
        <f t="shared" si="22"/>
        <v>-4454.3119999999999</v>
      </c>
      <c r="H49" s="39">
        <f t="shared" si="22"/>
        <v>-4470.9024039999949</v>
      </c>
      <c r="I49" s="39">
        <f t="shared" si="22"/>
        <v>-4492.7606079999987</v>
      </c>
      <c r="J49" s="39">
        <f t="shared" si="22"/>
        <v>-4667.3561050000044</v>
      </c>
      <c r="K49" s="39">
        <f t="shared" si="22"/>
        <v>0</v>
      </c>
      <c r="L49" s="39">
        <f t="shared" si="22"/>
        <v>0</v>
      </c>
      <c r="M49" s="39">
        <f t="shared" si="22"/>
        <v>0</v>
      </c>
      <c r="N49" s="39">
        <f t="shared" si="22"/>
        <v>-44019.618008999998</v>
      </c>
    </row>
    <row r="50" spans="1:14" s="6" customForma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 x14ac:dyDescent="0.2">
      <c r="B52" s="57"/>
    </row>
    <row r="53" spans="1:14" x14ac:dyDescent="0.2">
      <c r="B53" s="57"/>
    </row>
    <row r="54" spans="1:14" x14ac:dyDescent="0.2">
      <c r="B54" s="57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8.75" x14ac:dyDescent="0.3">
      <c r="A1" s="130" t="s">
        <v>329</v>
      </c>
      <c r="P1" s="150" t="str">
        <f>Titulní!A35</f>
        <v>III. čtvrtletí 2020</v>
      </c>
    </row>
    <row r="2" spans="1:17" ht="15.75" x14ac:dyDescent="0.25">
      <c r="A2" s="149" t="s">
        <v>396</v>
      </c>
    </row>
    <row r="3" spans="1:17" ht="6" customHeight="1" x14ac:dyDescent="0.2"/>
    <row r="4" spans="1:17" ht="12" customHeight="1" x14ac:dyDescent="0.2">
      <c r="A4" s="472"/>
      <c r="B4" s="475" t="s">
        <v>19</v>
      </c>
      <c r="C4" s="476"/>
      <c r="D4" s="477"/>
      <c r="E4" s="475" t="s">
        <v>211</v>
      </c>
      <c r="F4" s="476"/>
      <c r="G4" s="477"/>
      <c r="H4" s="475" t="s">
        <v>213</v>
      </c>
      <c r="I4" s="476"/>
      <c r="J4" s="477"/>
      <c r="K4" s="475" t="s">
        <v>6</v>
      </c>
      <c r="L4" s="476"/>
      <c r="M4" s="477"/>
      <c r="N4" s="465" t="s">
        <v>225</v>
      </c>
      <c r="O4" s="466"/>
      <c r="P4" s="466"/>
      <c r="Q4" s="22"/>
    </row>
    <row r="5" spans="1:17" ht="14.1" customHeight="1" x14ac:dyDescent="0.2">
      <c r="A5" s="473"/>
      <c r="B5" s="478" t="s">
        <v>246</v>
      </c>
      <c r="C5" s="479"/>
      <c r="D5" s="480"/>
      <c r="E5" s="478" t="s">
        <v>246</v>
      </c>
      <c r="F5" s="479"/>
      <c r="G5" s="480"/>
      <c r="H5" s="478" t="s">
        <v>246</v>
      </c>
      <c r="I5" s="479"/>
      <c r="J5" s="480"/>
      <c r="K5" s="478" t="s">
        <v>246</v>
      </c>
      <c r="L5" s="479"/>
      <c r="M5" s="480"/>
      <c r="N5" s="467" t="s">
        <v>251</v>
      </c>
      <c r="O5" s="468"/>
      <c r="P5" s="468"/>
      <c r="Q5" s="22"/>
    </row>
    <row r="6" spans="1:17" x14ac:dyDescent="0.2">
      <c r="A6" s="474"/>
      <c r="B6" s="134" t="s">
        <v>68</v>
      </c>
      <c r="C6" s="135" t="s">
        <v>69</v>
      </c>
      <c r="D6" s="136" t="s">
        <v>70</v>
      </c>
      <c r="E6" s="134" t="s">
        <v>68</v>
      </c>
      <c r="F6" s="135" t="s">
        <v>69</v>
      </c>
      <c r="G6" s="136" t="s">
        <v>70</v>
      </c>
      <c r="H6" s="134" t="s">
        <v>68</v>
      </c>
      <c r="I6" s="135" t="s">
        <v>69</v>
      </c>
      <c r="J6" s="136" t="s">
        <v>70</v>
      </c>
      <c r="K6" s="134" t="s">
        <v>68</v>
      </c>
      <c r="L6" s="135" t="s">
        <v>69</v>
      </c>
      <c r="M6" s="136" t="s">
        <v>70</v>
      </c>
      <c r="N6" s="151" t="s">
        <v>68</v>
      </c>
      <c r="O6" s="152" t="s">
        <v>69</v>
      </c>
      <c r="P6" s="152" t="s">
        <v>70</v>
      </c>
      <c r="Q6" s="22"/>
    </row>
    <row r="7" spans="1:17" ht="12.75" customHeight="1" x14ac:dyDescent="0.2">
      <c r="A7" s="469" t="s">
        <v>0</v>
      </c>
      <c r="B7" s="446">
        <f>SUM(B8:D8)</f>
        <v>7861.58115</v>
      </c>
      <c r="C7" s="447"/>
      <c r="D7" s="448"/>
      <c r="E7" s="446">
        <f>SUM(E8:G8)</f>
        <v>456.11144000000002</v>
      </c>
      <c r="F7" s="447"/>
      <c r="G7" s="448"/>
      <c r="H7" s="446">
        <f>SUM(H8:J8)</f>
        <v>0.18914</v>
      </c>
      <c r="I7" s="447"/>
      <c r="J7" s="448"/>
      <c r="K7" s="446">
        <f>SUM(K8:M8)</f>
        <v>7405.4697100000003</v>
      </c>
      <c r="L7" s="447"/>
      <c r="M7" s="448"/>
      <c r="N7" s="463">
        <f>P8</f>
        <v>4290</v>
      </c>
      <c r="O7" s="464"/>
      <c r="P7" s="464"/>
      <c r="Q7" s="22"/>
    </row>
    <row r="8" spans="1:17" s="117" customFormat="1" ht="15" customHeight="1" x14ac:dyDescent="0.2">
      <c r="A8" s="471"/>
      <c r="B8" s="153">
        <v>2232.3585899999998</v>
      </c>
      <c r="C8" s="154">
        <v>2771.02504</v>
      </c>
      <c r="D8" s="155">
        <v>2858.1975200000002</v>
      </c>
      <c r="E8" s="153">
        <v>131.98723000000001</v>
      </c>
      <c r="F8" s="154">
        <v>163.19278</v>
      </c>
      <c r="G8" s="155">
        <v>160.93143000000001</v>
      </c>
      <c r="H8" s="153">
        <v>3.4290000000000001E-2</v>
      </c>
      <c r="I8" s="154">
        <v>4.6560000000000004E-2</v>
      </c>
      <c r="J8" s="155">
        <v>0.10829</v>
      </c>
      <c r="K8" s="153">
        <v>2100.3713599999996</v>
      </c>
      <c r="L8" s="154">
        <v>2607.8322600000001</v>
      </c>
      <c r="M8" s="155">
        <v>2697.2660900000001</v>
      </c>
      <c r="N8" s="271">
        <v>4290</v>
      </c>
      <c r="O8" s="272">
        <v>4290</v>
      </c>
      <c r="P8" s="272">
        <v>4290</v>
      </c>
      <c r="Q8" s="105"/>
    </row>
    <row r="9" spans="1:17" s="117" customFormat="1" ht="15" customHeight="1" x14ac:dyDescent="0.2">
      <c r="A9" s="469" t="s">
        <v>15</v>
      </c>
      <c r="B9" s="446">
        <f>SUM(B10:D10)</f>
        <v>7101.7399679999999</v>
      </c>
      <c r="C9" s="447"/>
      <c r="D9" s="448"/>
      <c r="E9" s="446">
        <f>SUM(E10:G10)</f>
        <v>717.14673400000015</v>
      </c>
      <c r="F9" s="447"/>
      <c r="G9" s="448"/>
      <c r="H9" s="446">
        <f>SUM(H10:J10)</f>
        <v>199.43398100000002</v>
      </c>
      <c r="I9" s="447"/>
      <c r="J9" s="448"/>
      <c r="K9" s="446">
        <f>SUM(K10:M10)</f>
        <v>6384.5932339999999</v>
      </c>
      <c r="L9" s="447"/>
      <c r="M9" s="448"/>
      <c r="N9" s="463">
        <f>P10</f>
        <v>10062.398000000001</v>
      </c>
      <c r="O9" s="464"/>
      <c r="P9" s="464"/>
      <c r="Q9" s="105"/>
    </row>
    <row r="10" spans="1:17" s="117" customFormat="1" ht="15" customHeight="1" x14ac:dyDescent="0.2">
      <c r="A10" s="470"/>
      <c r="B10" s="163">
        <f t="shared" ref="B10:M10" si="0">SUM(B11:B22)</f>
        <v>1955.1325019999999</v>
      </c>
      <c r="C10" s="164">
        <f t="shared" si="0"/>
        <v>2362.9905629999998</v>
      </c>
      <c r="D10" s="165">
        <f t="shared" si="0"/>
        <v>2783.6169030000001</v>
      </c>
      <c r="E10" s="163">
        <f t="shared" si="0"/>
        <v>203.66762700000004</v>
      </c>
      <c r="F10" s="164">
        <f t="shared" si="0"/>
        <v>244.12022000000002</v>
      </c>
      <c r="G10" s="165">
        <f t="shared" si="0"/>
        <v>269.35888700000004</v>
      </c>
      <c r="H10" s="163">
        <f t="shared" si="0"/>
        <v>68.11116100000001</v>
      </c>
      <c r="I10" s="164">
        <f t="shared" si="0"/>
        <v>65.636267000000004</v>
      </c>
      <c r="J10" s="165">
        <f t="shared" si="0"/>
        <v>65.686552999999989</v>
      </c>
      <c r="K10" s="163">
        <f t="shared" si="0"/>
        <v>1751.4648750000001</v>
      </c>
      <c r="L10" s="164">
        <f t="shared" si="0"/>
        <v>2118.870343</v>
      </c>
      <c r="M10" s="165">
        <f t="shared" si="0"/>
        <v>2514.2580159999993</v>
      </c>
      <c r="N10" s="273">
        <v>10036.098</v>
      </c>
      <c r="O10" s="274">
        <v>10059.038000000002</v>
      </c>
      <c r="P10" s="274">
        <v>10062.398000000001</v>
      </c>
      <c r="Q10" s="105"/>
    </row>
    <row r="11" spans="1:17" ht="12" customHeight="1" x14ac:dyDescent="0.2">
      <c r="A11" s="156" t="s">
        <v>164</v>
      </c>
      <c r="B11" s="160">
        <v>184.83309799999995</v>
      </c>
      <c r="C11" s="161">
        <v>207.76324600000004</v>
      </c>
      <c r="D11" s="162">
        <v>214.10411200000001</v>
      </c>
      <c r="E11" s="160">
        <v>12.779107999999997</v>
      </c>
      <c r="F11" s="161">
        <v>16.768281000000002</v>
      </c>
      <c r="G11" s="162">
        <v>16.246004000000006</v>
      </c>
      <c r="H11" s="160">
        <v>5.7820210000000003</v>
      </c>
      <c r="I11" s="161">
        <v>6.0260379999999998</v>
      </c>
      <c r="J11" s="162">
        <v>7.2182890000000004</v>
      </c>
      <c r="K11" s="160">
        <v>172.05398999999994</v>
      </c>
      <c r="L11" s="161">
        <v>190.99496500000004</v>
      </c>
      <c r="M11" s="162">
        <v>197.85810800000002</v>
      </c>
      <c r="N11" s="169"/>
      <c r="O11" s="170"/>
      <c r="P11" s="170"/>
      <c r="Q11" s="22"/>
    </row>
    <row r="12" spans="1:17" ht="12" customHeight="1" x14ac:dyDescent="0.2">
      <c r="A12" s="156" t="s">
        <v>163</v>
      </c>
      <c r="B12" s="157">
        <v>1.1001099999999999</v>
      </c>
      <c r="C12" s="158">
        <v>1.1244100000000001</v>
      </c>
      <c r="D12" s="159">
        <v>0.417933</v>
      </c>
      <c r="E12" s="157">
        <v>5.4200000000000005E-2</v>
      </c>
      <c r="F12" s="158">
        <v>5.602E-2</v>
      </c>
      <c r="G12" s="159">
        <v>1.4206E-2</v>
      </c>
      <c r="H12" s="157">
        <v>0.1124</v>
      </c>
      <c r="I12" s="158">
        <v>0.11438</v>
      </c>
      <c r="J12" s="159">
        <v>4.4219999999999995E-2</v>
      </c>
      <c r="K12" s="157">
        <v>1.0459099999999999</v>
      </c>
      <c r="L12" s="158">
        <v>1.0683900000000002</v>
      </c>
      <c r="M12" s="159">
        <v>0.403727</v>
      </c>
      <c r="N12" s="171"/>
      <c r="O12" s="23"/>
      <c r="P12" s="23"/>
      <c r="Q12" s="22"/>
    </row>
    <row r="13" spans="1:17" ht="12" customHeight="1" x14ac:dyDescent="0.2">
      <c r="A13" s="156" t="s">
        <v>162</v>
      </c>
      <c r="B13" s="157">
        <v>85.434882000000016</v>
      </c>
      <c r="C13" s="158">
        <v>85.968775999999991</v>
      </c>
      <c r="D13" s="159">
        <v>137.48424700000001</v>
      </c>
      <c r="E13" s="157">
        <v>9.5264700000000015</v>
      </c>
      <c r="F13" s="158">
        <v>10.113236000000001</v>
      </c>
      <c r="G13" s="159">
        <v>13.984218999999998</v>
      </c>
      <c r="H13" s="157">
        <v>7.926679</v>
      </c>
      <c r="I13" s="158">
        <v>7.7513899999999998</v>
      </c>
      <c r="J13" s="159">
        <v>8.0626060000000006</v>
      </c>
      <c r="K13" s="157">
        <v>75.908412000000013</v>
      </c>
      <c r="L13" s="158">
        <v>75.855539999999991</v>
      </c>
      <c r="M13" s="159">
        <v>123.50002800000001</v>
      </c>
      <c r="N13" s="171"/>
      <c r="O13" s="23"/>
      <c r="P13" s="23"/>
      <c r="Q13" s="22"/>
    </row>
    <row r="14" spans="1:17" ht="12" customHeight="1" x14ac:dyDescent="0.2">
      <c r="A14" s="156" t="s">
        <v>161</v>
      </c>
      <c r="B14" s="157">
        <v>1554.8717740000002</v>
      </c>
      <c r="C14" s="158">
        <v>1930.2723370000001</v>
      </c>
      <c r="D14" s="159">
        <v>2293.7911069999996</v>
      </c>
      <c r="E14" s="157">
        <v>168.91168800000005</v>
      </c>
      <c r="F14" s="158">
        <v>203.53586900000002</v>
      </c>
      <c r="G14" s="159">
        <v>225.69189000000003</v>
      </c>
      <c r="H14" s="157">
        <v>41.182558000000007</v>
      </c>
      <c r="I14" s="158">
        <v>34.734139999999996</v>
      </c>
      <c r="J14" s="159">
        <v>36.751171999999997</v>
      </c>
      <c r="K14" s="157">
        <v>1385.960086</v>
      </c>
      <c r="L14" s="158">
        <v>1726.7364680000001</v>
      </c>
      <c r="M14" s="159">
        <v>2068.0992169999995</v>
      </c>
      <c r="N14" s="171"/>
      <c r="O14" s="23"/>
      <c r="P14" s="23"/>
      <c r="Q14" s="22"/>
    </row>
    <row r="15" spans="1:17" ht="12" customHeight="1" x14ac:dyDescent="0.2">
      <c r="A15" s="156" t="s">
        <v>160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159</v>
      </c>
      <c r="B16" s="157">
        <v>6.4543329999999992</v>
      </c>
      <c r="C16" s="158">
        <v>4.5131099999999993</v>
      </c>
      <c r="D16" s="159">
        <v>6.1764789999999996</v>
      </c>
      <c r="E16" s="157">
        <v>1.0798000000000001</v>
      </c>
      <c r="F16" s="158">
        <v>0.83674599999999999</v>
      </c>
      <c r="G16" s="159">
        <v>1.0978969999999999</v>
      </c>
      <c r="H16" s="157">
        <v>0.41749199999999997</v>
      </c>
      <c r="I16" s="158">
        <v>0.33675299999999997</v>
      </c>
      <c r="J16" s="159">
        <v>0.35499399999999998</v>
      </c>
      <c r="K16" s="157">
        <v>5.3745329999999996</v>
      </c>
      <c r="L16" s="158">
        <v>3.6763639999999995</v>
      </c>
      <c r="M16" s="159">
        <v>5.0785819999999999</v>
      </c>
      <c r="N16" s="171"/>
      <c r="O16" s="23"/>
      <c r="P16" s="23"/>
      <c r="Q16" s="22"/>
    </row>
    <row r="17" spans="1:17" ht="12" customHeight="1" x14ac:dyDescent="0.2">
      <c r="A17" s="156" t="s">
        <v>158</v>
      </c>
      <c r="B17" s="157">
        <v>1.03274</v>
      </c>
      <c r="C17" s="158">
        <v>0.27531599999999995</v>
      </c>
      <c r="D17" s="159">
        <v>0.65886</v>
      </c>
      <c r="E17" s="157">
        <v>2.5637E-2</v>
      </c>
      <c r="F17" s="158">
        <v>3.4293999999999998E-2</v>
      </c>
      <c r="G17" s="159">
        <v>4.4811999999999998E-2</v>
      </c>
      <c r="H17" s="157">
        <v>5.8560000000000001E-2</v>
      </c>
      <c r="I17" s="158">
        <v>3.4860000000000004E-3</v>
      </c>
      <c r="J17" s="159">
        <v>4.8265999999999996E-2</v>
      </c>
      <c r="K17" s="157">
        <v>1.0071030000000001</v>
      </c>
      <c r="L17" s="158">
        <v>0.24102199999999996</v>
      </c>
      <c r="M17" s="159">
        <v>0.61404800000000004</v>
      </c>
      <c r="N17" s="171"/>
      <c r="O17" s="23"/>
      <c r="P17" s="23"/>
      <c r="Q17" s="22"/>
    </row>
    <row r="18" spans="1:17" ht="12" customHeight="1" x14ac:dyDescent="0.2">
      <c r="A18" s="156" t="s">
        <v>157</v>
      </c>
      <c r="B18" s="157">
        <v>17.520654000000004</v>
      </c>
      <c r="C18" s="158">
        <v>21.159175000000001</v>
      </c>
      <c r="D18" s="159">
        <v>13.170164000000002</v>
      </c>
      <c r="E18" s="157">
        <v>1.7081150000000003</v>
      </c>
      <c r="F18" s="158">
        <v>2.3797359999999999</v>
      </c>
      <c r="G18" s="159">
        <v>1.848584</v>
      </c>
      <c r="H18" s="157">
        <v>3.7408570000000005</v>
      </c>
      <c r="I18" s="158">
        <v>3.7137200000000004</v>
      </c>
      <c r="J18" s="159">
        <v>2.3769999999999998</v>
      </c>
      <c r="K18" s="157">
        <v>15.812539000000005</v>
      </c>
      <c r="L18" s="158">
        <v>18.779439</v>
      </c>
      <c r="M18" s="159">
        <v>11.321580000000001</v>
      </c>
      <c r="N18" s="171"/>
      <c r="O18" s="23"/>
      <c r="P18" s="23"/>
      <c r="Q18" s="22"/>
    </row>
    <row r="19" spans="1:17" ht="12" customHeight="1" x14ac:dyDescent="0.2">
      <c r="A19" s="156" t="s">
        <v>156</v>
      </c>
      <c r="B19" s="157">
        <v>55.490272999999995</v>
      </c>
      <c r="C19" s="158">
        <v>52.670987000000004</v>
      </c>
      <c r="D19" s="159">
        <v>59.164455999999994</v>
      </c>
      <c r="E19" s="157">
        <v>6.7089200000000009</v>
      </c>
      <c r="F19" s="158">
        <v>5.6627819999999991</v>
      </c>
      <c r="G19" s="159">
        <v>5.9584649999999995</v>
      </c>
      <c r="H19" s="157">
        <v>4.8041820000000008</v>
      </c>
      <c r="I19" s="158">
        <v>4.9170390000000008</v>
      </c>
      <c r="J19" s="159">
        <v>5.1533660000000001</v>
      </c>
      <c r="K19" s="157">
        <v>48.781352999999996</v>
      </c>
      <c r="L19" s="158">
        <v>47.008205000000004</v>
      </c>
      <c r="M19" s="159">
        <v>53.205990999999997</v>
      </c>
      <c r="N19" s="171"/>
      <c r="O19" s="23"/>
      <c r="P19" s="23"/>
      <c r="Q19" s="22"/>
    </row>
    <row r="20" spans="1:17" ht="12" customHeight="1" x14ac:dyDescent="0.2">
      <c r="A20" s="156" t="s">
        <v>14</v>
      </c>
      <c r="B20" s="157">
        <v>0</v>
      </c>
      <c r="C20" s="158">
        <v>0</v>
      </c>
      <c r="D20" s="159">
        <v>0</v>
      </c>
      <c r="E20" s="157">
        <v>0</v>
      </c>
      <c r="F20" s="158">
        <v>0</v>
      </c>
      <c r="G20" s="159">
        <v>0</v>
      </c>
      <c r="H20" s="157">
        <v>0</v>
      </c>
      <c r="I20" s="158">
        <v>0</v>
      </c>
      <c r="J20" s="159">
        <v>0</v>
      </c>
      <c r="K20" s="157">
        <v>0</v>
      </c>
      <c r="L20" s="158">
        <v>0</v>
      </c>
      <c r="M20" s="159">
        <v>0</v>
      </c>
      <c r="N20" s="171"/>
      <c r="O20" s="23"/>
      <c r="P20" s="23"/>
      <c r="Q20" s="22"/>
    </row>
    <row r="21" spans="1:17" ht="12" customHeight="1" x14ac:dyDescent="0.2">
      <c r="A21" s="156" t="s">
        <v>155</v>
      </c>
      <c r="B21" s="157">
        <v>1.236942</v>
      </c>
      <c r="C21" s="158">
        <v>1.2640040000000001</v>
      </c>
      <c r="D21" s="159">
        <v>1.1657099999999998</v>
      </c>
      <c r="E21" s="157">
        <v>0.16178200000000004</v>
      </c>
      <c r="F21" s="158">
        <v>0.14768300000000001</v>
      </c>
      <c r="G21" s="159">
        <v>0.123709</v>
      </c>
      <c r="H21" s="157">
        <v>5.0639999999999991E-2</v>
      </c>
      <c r="I21" s="158">
        <v>9.4280000000000006E-3</v>
      </c>
      <c r="J21" s="159">
        <v>1.4267999999999999E-2</v>
      </c>
      <c r="K21" s="157">
        <v>1.0751599999999999</v>
      </c>
      <c r="L21" s="158">
        <v>1.1163210000000001</v>
      </c>
      <c r="M21" s="159">
        <v>1.0420009999999997</v>
      </c>
      <c r="N21" s="171"/>
      <c r="O21" s="23"/>
      <c r="P21" s="23"/>
      <c r="Q21" s="22"/>
    </row>
    <row r="22" spans="1:17" ht="12" customHeight="1" x14ac:dyDescent="0.2">
      <c r="A22" s="156" t="s">
        <v>154</v>
      </c>
      <c r="B22" s="160">
        <v>47.157695999999994</v>
      </c>
      <c r="C22" s="161">
        <v>57.979201999999994</v>
      </c>
      <c r="D22" s="162">
        <v>57.483834999999999</v>
      </c>
      <c r="E22" s="160">
        <v>2.7119070000000001</v>
      </c>
      <c r="F22" s="161">
        <v>4.5855730000000001</v>
      </c>
      <c r="G22" s="162">
        <v>4.3491009999999992</v>
      </c>
      <c r="H22" s="160">
        <v>4.0357719999999997</v>
      </c>
      <c r="I22" s="161">
        <v>8.0298929999999995</v>
      </c>
      <c r="J22" s="162">
        <v>5.6623720000000004</v>
      </c>
      <c r="K22" s="160">
        <v>44.445788999999991</v>
      </c>
      <c r="L22" s="161">
        <v>53.39362899999999</v>
      </c>
      <c r="M22" s="162">
        <v>53.134734000000002</v>
      </c>
      <c r="N22" s="172"/>
      <c r="O22" s="173"/>
      <c r="P22" s="173"/>
      <c r="Q22" s="22"/>
    </row>
    <row r="23" spans="1:17" s="116" customFormat="1" ht="11.25" x14ac:dyDescent="0.2">
      <c r="P23" s="14" t="s">
        <v>111</v>
      </c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 x14ac:dyDescent="0.2"/>
  <cols>
    <col min="1" max="1" width="19.85546875" style="115" customWidth="1"/>
    <col min="2" max="16" width="8.28515625" style="115" customWidth="1"/>
    <col min="17" max="16384" width="9.140625" style="115"/>
  </cols>
  <sheetData>
    <row r="1" spans="1:17" ht="15.75" x14ac:dyDescent="0.25">
      <c r="A1" s="149" t="s">
        <v>397</v>
      </c>
      <c r="P1" s="150" t="str">
        <f>Titulní!A35</f>
        <v>III. čtvrtletí 2020</v>
      </c>
    </row>
    <row r="2" spans="1:17" ht="6" customHeight="1" x14ac:dyDescent="0.2"/>
    <row r="3" spans="1:17" ht="12" customHeight="1" x14ac:dyDescent="0.2">
      <c r="A3" s="472"/>
      <c r="B3" s="475" t="s">
        <v>19</v>
      </c>
      <c r="C3" s="476"/>
      <c r="D3" s="477"/>
      <c r="E3" s="475" t="s">
        <v>211</v>
      </c>
      <c r="F3" s="476"/>
      <c r="G3" s="477"/>
      <c r="H3" s="475" t="s">
        <v>213</v>
      </c>
      <c r="I3" s="476"/>
      <c r="J3" s="477"/>
      <c r="K3" s="475" t="s">
        <v>6</v>
      </c>
      <c r="L3" s="476"/>
      <c r="M3" s="477"/>
      <c r="N3" s="465" t="s">
        <v>225</v>
      </c>
      <c r="O3" s="466"/>
      <c r="P3" s="466"/>
      <c r="Q3" s="22"/>
    </row>
    <row r="4" spans="1:17" ht="14.1" customHeight="1" x14ac:dyDescent="0.2">
      <c r="A4" s="473"/>
      <c r="B4" s="478" t="s">
        <v>246</v>
      </c>
      <c r="C4" s="479"/>
      <c r="D4" s="480"/>
      <c r="E4" s="478" t="s">
        <v>246</v>
      </c>
      <c r="F4" s="479"/>
      <c r="G4" s="480"/>
      <c r="H4" s="478" t="s">
        <v>246</v>
      </c>
      <c r="I4" s="479"/>
      <c r="J4" s="480"/>
      <c r="K4" s="478" t="s">
        <v>246</v>
      </c>
      <c r="L4" s="479"/>
      <c r="M4" s="480"/>
      <c r="N4" s="467" t="s">
        <v>251</v>
      </c>
      <c r="O4" s="468"/>
      <c r="P4" s="468"/>
      <c r="Q4" s="22"/>
    </row>
    <row r="5" spans="1:17" x14ac:dyDescent="0.2">
      <c r="A5" s="474"/>
      <c r="B5" s="134" t="s">
        <v>68</v>
      </c>
      <c r="C5" s="403" t="s">
        <v>69</v>
      </c>
      <c r="D5" s="136" t="s">
        <v>70</v>
      </c>
      <c r="E5" s="134" t="s">
        <v>68</v>
      </c>
      <c r="F5" s="403" t="s">
        <v>69</v>
      </c>
      <c r="G5" s="136" t="s">
        <v>70</v>
      </c>
      <c r="H5" s="134" t="s">
        <v>68</v>
      </c>
      <c r="I5" s="403" t="s">
        <v>69</v>
      </c>
      <c r="J5" s="136" t="s">
        <v>70</v>
      </c>
      <c r="K5" s="134" t="s">
        <v>68</v>
      </c>
      <c r="L5" s="403" t="s">
        <v>69</v>
      </c>
      <c r="M5" s="136" t="s">
        <v>70</v>
      </c>
      <c r="N5" s="151" t="s">
        <v>68</v>
      </c>
      <c r="O5" s="152" t="s">
        <v>69</v>
      </c>
      <c r="P5" s="152" t="s">
        <v>70</v>
      </c>
      <c r="Q5" s="22"/>
    </row>
    <row r="6" spans="1:17" ht="12" customHeight="1" x14ac:dyDescent="0.2">
      <c r="A6" s="469" t="s">
        <v>16</v>
      </c>
      <c r="B6" s="446">
        <f>SUM(B7:D7)</f>
        <v>1426.082328</v>
      </c>
      <c r="C6" s="447"/>
      <c r="D6" s="448"/>
      <c r="E6" s="446">
        <f>SUM(E7:G7)</f>
        <v>19.470984999999999</v>
      </c>
      <c r="F6" s="447"/>
      <c r="G6" s="448"/>
      <c r="H6" s="446">
        <f>SUM(H7:J7)</f>
        <v>0.20807600000000001</v>
      </c>
      <c r="I6" s="447"/>
      <c r="J6" s="448"/>
      <c r="K6" s="446">
        <f>SUM(K7:M7)</f>
        <v>1406.6113429999998</v>
      </c>
      <c r="L6" s="447"/>
      <c r="M6" s="448"/>
      <c r="N6" s="446">
        <f>P7</f>
        <v>1363.5</v>
      </c>
      <c r="O6" s="447"/>
      <c r="P6" s="447"/>
      <c r="Q6" s="22"/>
    </row>
    <row r="7" spans="1:17" s="118" customFormat="1" ht="15" customHeight="1" x14ac:dyDescent="0.2">
      <c r="A7" s="470"/>
      <c r="B7" s="163">
        <f t="shared" ref="B7:M7" si="0">SUM(B8:B19)</f>
        <v>680.74431800000002</v>
      </c>
      <c r="C7" s="164">
        <f t="shared" si="0"/>
        <v>581.92470000000003</v>
      </c>
      <c r="D7" s="165">
        <f t="shared" si="0"/>
        <v>163.41331</v>
      </c>
      <c r="E7" s="163">
        <f t="shared" si="0"/>
        <v>7.9512700000000001</v>
      </c>
      <c r="F7" s="164">
        <f t="shared" si="0"/>
        <v>7.4102400000000008</v>
      </c>
      <c r="G7" s="165">
        <f t="shared" si="0"/>
        <v>4.1094749999999998</v>
      </c>
      <c r="H7" s="163">
        <f t="shared" si="0"/>
        <v>1.6899999999999998E-2</v>
      </c>
      <c r="I7" s="164">
        <f t="shared" si="0"/>
        <v>1.0499999999999999E-3</v>
      </c>
      <c r="J7" s="165">
        <f t="shared" si="0"/>
        <v>0.19012600000000002</v>
      </c>
      <c r="K7" s="163">
        <f t="shared" si="0"/>
        <v>672.793048</v>
      </c>
      <c r="L7" s="164">
        <f t="shared" si="0"/>
        <v>574.51445999999999</v>
      </c>
      <c r="M7" s="165">
        <f t="shared" si="0"/>
        <v>159.30383499999999</v>
      </c>
      <c r="N7" s="271">
        <v>1363.5</v>
      </c>
      <c r="O7" s="272">
        <v>1363.5</v>
      </c>
      <c r="P7" s="272">
        <v>1363.5</v>
      </c>
      <c r="Q7" s="18"/>
    </row>
    <row r="8" spans="1:17" ht="12" customHeight="1" x14ac:dyDescent="0.2">
      <c r="A8" s="156" t="s">
        <v>164</v>
      </c>
      <c r="B8" s="160">
        <v>0</v>
      </c>
      <c r="C8" s="161">
        <v>0</v>
      </c>
      <c r="D8" s="162">
        <v>0</v>
      </c>
      <c r="E8" s="160">
        <v>0</v>
      </c>
      <c r="F8" s="161">
        <v>0</v>
      </c>
      <c r="G8" s="162">
        <v>0</v>
      </c>
      <c r="H8" s="160">
        <v>0</v>
      </c>
      <c r="I8" s="161">
        <v>0</v>
      </c>
      <c r="J8" s="162">
        <v>0</v>
      </c>
      <c r="K8" s="160">
        <v>0</v>
      </c>
      <c r="L8" s="161">
        <v>0</v>
      </c>
      <c r="M8" s="162">
        <v>0</v>
      </c>
      <c r="N8" s="169"/>
      <c r="O8" s="170"/>
      <c r="P8" s="170"/>
      <c r="Q8" s="22"/>
    </row>
    <row r="9" spans="1:17" ht="12" customHeight="1" x14ac:dyDescent="0.2">
      <c r="A9" s="156" t="s">
        <v>163</v>
      </c>
      <c r="B9" s="157">
        <v>0</v>
      </c>
      <c r="C9" s="158">
        <v>0</v>
      </c>
      <c r="D9" s="159">
        <v>0</v>
      </c>
      <c r="E9" s="157">
        <v>0</v>
      </c>
      <c r="F9" s="158">
        <v>0</v>
      </c>
      <c r="G9" s="159">
        <v>0</v>
      </c>
      <c r="H9" s="157">
        <v>0</v>
      </c>
      <c r="I9" s="158">
        <v>0</v>
      </c>
      <c r="J9" s="159">
        <v>0</v>
      </c>
      <c r="K9" s="157">
        <v>0</v>
      </c>
      <c r="L9" s="158">
        <v>0</v>
      </c>
      <c r="M9" s="159">
        <v>0</v>
      </c>
      <c r="N9" s="171"/>
      <c r="O9" s="23"/>
      <c r="P9" s="23"/>
      <c r="Q9" s="22"/>
    </row>
    <row r="10" spans="1:17" ht="12" customHeight="1" x14ac:dyDescent="0.2">
      <c r="A10" s="156" t="s">
        <v>162</v>
      </c>
      <c r="B10" s="157">
        <v>0</v>
      </c>
      <c r="C10" s="158">
        <v>0</v>
      </c>
      <c r="D10" s="159">
        <v>0</v>
      </c>
      <c r="E10" s="157">
        <v>0</v>
      </c>
      <c r="F10" s="158">
        <v>0</v>
      </c>
      <c r="G10" s="159">
        <v>0</v>
      </c>
      <c r="H10" s="157">
        <v>0</v>
      </c>
      <c r="I10" s="158">
        <v>0</v>
      </c>
      <c r="J10" s="159">
        <v>0</v>
      </c>
      <c r="K10" s="157">
        <v>0</v>
      </c>
      <c r="L10" s="158">
        <v>0</v>
      </c>
      <c r="M10" s="159">
        <v>0</v>
      </c>
      <c r="N10" s="171"/>
      <c r="O10" s="23"/>
      <c r="P10" s="23"/>
      <c r="Q10" s="22"/>
    </row>
    <row r="11" spans="1:17" ht="12" customHeight="1" x14ac:dyDescent="0.2">
      <c r="A11" s="156" t="s">
        <v>161</v>
      </c>
      <c r="B11" s="157">
        <v>0</v>
      </c>
      <c r="C11" s="158">
        <v>0</v>
      </c>
      <c r="D11" s="159">
        <v>0</v>
      </c>
      <c r="E11" s="157">
        <v>0</v>
      </c>
      <c r="F11" s="158">
        <v>0</v>
      </c>
      <c r="G11" s="159">
        <v>0</v>
      </c>
      <c r="H11" s="157">
        <v>0</v>
      </c>
      <c r="I11" s="158">
        <v>0</v>
      </c>
      <c r="J11" s="159">
        <v>0</v>
      </c>
      <c r="K11" s="157">
        <v>0</v>
      </c>
      <c r="L11" s="158">
        <v>0</v>
      </c>
      <c r="M11" s="159">
        <v>0</v>
      </c>
      <c r="N11" s="171"/>
      <c r="O11" s="23"/>
      <c r="P11" s="23"/>
      <c r="Q11" s="22"/>
    </row>
    <row r="12" spans="1:17" ht="12" customHeight="1" x14ac:dyDescent="0.2">
      <c r="A12" s="156" t="s">
        <v>160</v>
      </c>
      <c r="B12" s="157">
        <v>0</v>
      </c>
      <c r="C12" s="158">
        <v>0</v>
      </c>
      <c r="D12" s="159">
        <v>0</v>
      </c>
      <c r="E12" s="157">
        <v>0</v>
      </c>
      <c r="F12" s="158">
        <v>0</v>
      </c>
      <c r="G12" s="159">
        <v>0</v>
      </c>
      <c r="H12" s="157">
        <v>0</v>
      </c>
      <c r="I12" s="158">
        <v>0</v>
      </c>
      <c r="J12" s="159">
        <v>0</v>
      </c>
      <c r="K12" s="157">
        <v>0</v>
      </c>
      <c r="L12" s="158">
        <v>0</v>
      </c>
      <c r="M12" s="159">
        <v>0</v>
      </c>
      <c r="N12" s="171"/>
      <c r="O12" s="23"/>
      <c r="P12" s="23"/>
      <c r="Q12" s="22"/>
    </row>
    <row r="13" spans="1:17" ht="12" customHeight="1" x14ac:dyDescent="0.2">
      <c r="A13" s="156" t="s">
        <v>159</v>
      </c>
      <c r="B13" s="157">
        <v>0</v>
      </c>
      <c r="C13" s="158">
        <v>0</v>
      </c>
      <c r="D13" s="159">
        <v>0</v>
      </c>
      <c r="E13" s="157">
        <v>0</v>
      </c>
      <c r="F13" s="158">
        <v>0</v>
      </c>
      <c r="G13" s="159">
        <v>0</v>
      </c>
      <c r="H13" s="157">
        <v>0</v>
      </c>
      <c r="I13" s="158">
        <v>0</v>
      </c>
      <c r="J13" s="159">
        <v>0</v>
      </c>
      <c r="K13" s="157">
        <v>0</v>
      </c>
      <c r="L13" s="158">
        <v>0</v>
      </c>
      <c r="M13" s="159">
        <v>0</v>
      </c>
      <c r="N13" s="171"/>
      <c r="O13" s="23"/>
      <c r="P13" s="23"/>
      <c r="Q13" s="22"/>
    </row>
    <row r="14" spans="1:17" ht="12" customHeight="1" x14ac:dyDescent="0.2">
      <c r="A14" s="156" t="s">
        <v>158</v>
      </c>
      <c r="B14" s="157">
        <v>0</v>
      </c>
      <c r="C14" s="158">
        <v>0</v>
      </c>
      <c r="D14" s="159">
        <v>0</v>
      </c>
      <c r="E14" s="157">
        <v>0</v>
      </c>
      <c r="F14" s="158">
        <v>0</v>
      </c>
      <c r="G14" s="159">
        <v>0</v>
      </c>
      <c r="H14" s="157">
        <v>0</v>
      </c>
      <c r="I14" s="158">
        <v>0</v>
      </c>
      <c r="J14" s="159">
        <v>0</v>
      </c>
      <c r="K14" s="157">
        <v>0</v>
      </c>
      <c r="L14" s="158">
        <v>0</v>
      </c>
      <c r="M14" s="159">
        <v>0</v>
      </c>
      <c r="N14" s="171"/>
      <c r="O14" s="23"/>
      <c r="P14" s="23"/>
      <c r="Q14" s="22"/>
    </row>
    <row r="15" spans="1:17" ht="12" customHeight="1" x14ac:dyDescent="0.2">
      <c r="A15" s="156" t="s">
        <v>157</v>
      </c>
      <c r="B15" s="157">
        <v>0</v>
      </c>
      <c r="C15" s="158">
        <v>0</v>
      </c>
      <c r="D15" s="159">
        <v>0</v>
      </c>
      <c r="E15" s="157">
        <v>0</v>
      </c>
      <c r="F15" s="158">
        <v>0</v>
      </c>
      <c r="G15" s="159">
        <v>0</v>
      </c>
      <c r="H15" s="157">
        <v>0</v>
      </c>
      <c r="I15" s="158">
        <v>0</v>
      </c>
      <c r="J15" s="159">
        <v>0</v>
      </c>
      <c r="K15" s="157">
        <v>0</v>
      </c>
      <c r="L15" s="158">
        <v>0</v>
      </c>
      <c r="M15" s="159">
        <v>0</v>
      </c>
      <c r="N15" s="171"/>
      <c r="O15" s="23"/>
      <c r="P15" s="23"/>
      <c r="Q15" s="22"/>
    </row>
    <row r="16" spans="1:17" ht="12" customHeight="1" x14ac:dyDescent="0.2">
      <c r="A16" s="156" t="s">
        <v>156</v>
      </c>
      <c r="B16" s="157">
        <v>95.342330000000004</v>
      </c>
      <c r="C16" s="158">
        <v>88.586579999999998</v>
      </c>
      <c r="D16" s="159">
        <v>0</v>
      </c>
      <c r="E16" s="157">
        <v>1.08422</v>
      </c>
      <c r="F16" s="158">
        <v>1.0261199999999999</v>
      </c>
      <c r="G16" s="159">
        <v>0</v>
      </c>
      <c r="H16" s="157">
        <v>8.4700000000000001E-3</v>
      </c>
      <c r="I16" s="158">
        <v>4.0000000000000002E-4</v>
      </c>
      <c r="J16" s="159">
        <v>0</v>
      </c>
      <c r="K16" s="157">
        <v>94.258110000000002</v>
      </c>
      <c r="L16" s="158">
        <v>87.560459999999992</v>
      </c>
      <c r="M16" s="159">
        <v>0</v>
      </c>
      <c r="N16" s="171"/>
      <c r="O16" s="23"/>
      <c r="P16" s="23"/>
      <c r="Q16" s="22"/>
    </row>
    <row r="17" spans="1:17" ht="12" customHeight="1" x14ac:dyDescent="0.2">
      <c r="A17" s="156" t="s">
        <v>14</v>
      </c>
      <c r="B17" s="157">
        <v>0</v>
      </c>
      <c r="C17" s="158">
        <v>0</v>
      </c>
      <c r="D17" s="159">
        <v>0</v>
      </c>
      <c r="E17" s="157">
        <v>0</v>
      </c>
      <c r="F17" s="158">
        <v>0</v>
      </c>
      <c r="G17" s="159">
        <v>0</v>
      </c>
      <c r="H17" s="157">
        <v>0</v>
      </c>
      <c r="I17" s="158">
        <v>0</v>
      </c>
      <c r="J17" s="159">
        <v>0</v>
      </c>
      <c r="K17" s="157">
        <v>0</v>
      </c>
      <c r="L17" s="158">
        <v>0</v>
      </c>
      <c r="M17" s="159">
        <v>0</v>
      </c>
      <c r="N17" s="171"/>
      <c r="O17" s="23"/>
      <c r="P17" s="23"/>
      <c r="Q17" s="22"/>
    </row>
    <row r="18" spans="1:17" ht="12" customHeight="1" x14ac:dyDescent="0.2">
      <c r="A18" s="156" t="s">
        <v>155</v>
      </c>
      <c r="B18" s="157">
        <v>0</v>
      </c>
      <c r="C18" s="158">
        <v>0</v>
      </c>
      <c r="D18" s="159">
        <v>0</v>
      </c>
      <c r="E18" s="157">
        <v>0</v>
      </c>
      <c r="F18" s="158">
        <v>0</v>
      </c>
      <c r="G18" s="159">
        <v>0</v>
      </c>
      <c r="H18" s="157">
        <v>0</v>
      </c>
      <c r="I18" s="158">
        <v>0</v>
      </c>
      <c r="J18" s="159">
        <v>0</v>
      </c>
      <c r="K18" s="157">
        <v>0</v>
      </c>
      <c r="L18" s="158">
        <v>0</v>
      </c>
      <c r="M18" s="159">
        <v>0</v>
      </c>
      <c r="N18" s="171"/>
      <c r="O18" s="23"/>
      <c r="P18" s="23"/>
      <c r="Q18" s="22"/>
    </row>
    <row r="19" spans="1:17" ht="12" customHeight="1" x14ac:dyDescent="0.2">
      <c r="A19" s="156" t="s">
        <v>154</v>
      </c>
      <c r="B19" s="160">
        <v>585.40198799999996</v>
      </c>
      <c r="C19" s="161">
        <v>493.33812</v>
      </c>
      <c r="D19" s="162">
        <v>163.41331</v>
      </c>
      <c r="E19" s="160">
        <v>6.8670499999999999</v>
      </c>
      <c r="F19" s="161">
        <v>6.3841200000000011</v>
      </c>
      <c r="G19" s="162">
        <v>4.1094749999999998</v>
      </c>
      <c r="H19" s="160">
        <v>8.43E-3</v>
      </c>
      <c r="I19" s="161">
        <v>6.4999999999999997E-4</v>
      </c>
      <c r="J19" s="162">
        <v>0.19012600000000002</v>
      </c>
      <c r="K19" s="160">
        <v>578.53493800000001</v>
      </c>
      <c r="L19" s="161">
        <v>486.95400000000001</v>
      </c>
      <c r="M19" s="162">
        <v>159.30383499999999</v>
      </c>
      <c r="N19" s="172"/>
      <c r="O19" s="173"/>
      <c r="P19" s="173"/>
      <c r="Q19" s="22"/>
    </row>
    <row r="20" spans="1:17" ht="12" customHeight="1" x14ac:dyDescent="0.2">
      <c r="A20" s="469" t="s">
        <v>17</v>
      </c>
      <c r="B20" s="446">
        <f>SUM(B21:D21)</f>
        <v>832.48443300000008</v>
      </c>
      <c r="C20" s="447"/>
      <c r="D20" s="448"/>
      <c r="E20" s="446">
        <f>SUM(E21:G21)</f>
        <v>56.216489999999979</v>
      </c>
      <c r="F20" s="447"/>
      <c r="G20" s="448"/>
      <c r="H20" s="446">
        <f>SUM(H21:J21)</f>
        <v>8.218871</v>
      </c>
      <c r="I20" s="447"/>
      <c r="J20" s="448"/>
      <c r="K20" s="446">
        <f>SUM(K21:M21)</f>
        <v>776.26794300000006</v>
      </c>
      <c r="L20" s="447"/>
      <c r="M20" s="448"/>
      <c r="N20" s="446">
        <f>P21</f>
        <v>953.9519999999992</v>
      </c>
      <c r="O20" s="447"/>
      <c r="P20" s="447"/>
      <c r="Q20" s="22"/>
    </row>
    <row r="21" spans="1:17" s="118" customFormat="1" ht="15" customHeight="1" x14ac:dyDescent="0.2">
      <c r="A21" s="470"/>
      <c r="B21" s="163">
        <f>SUM(B22:B33)</f>
        <v>275.12418699999995</v>
      </c>
      <c r="C21" s="164">
        <f t="shared" ref="C21:M21" si="1">SUM(C22:C33)</f>
        <v>276.24012700000009</v>
      </c>
      <c r="D21" s="165">
        <f t="shared" si="1"/>
        <v>281.12011900000005</v>
      </c>
      <c r="E21" s="163">
        <f t="shared" si="1"/>
        <v>18.926947999999999</v>
      </c>
      <c r="F21" s="164">
        <f t="shared" si="1"/>
        <v>19.118050999999987</v>
      </c>
      <c r="G21" s="165">
        <f t="shared" si="1"/>
        <v>18.171490999999993</v>
      </c>
      <c r="H21" s="163">
        <f t="shared" si="1"/>
        <v>2.6050490000000002</v>
      </c>
      <c r="I21" s="164">
        <f t="shared" si="1"/>
        <v>2.6437819999999999</v>
      </c>
      <c r="J21" s="165">
        <f t="shared" si="1"/>
        <v>2.9700400000000005</v>
      </c>
      <c r="K21" s="163">
        <f t="shared" si="1"/>
        <v>256.19723899999997</v>
      </c>
      <c r="L21" s="164">
        <f t="shared" si="1"/>
        <v>257.12207600000011</v>
      </c>
      <c r="M21" s="165">
        <f t="shared" si="1"/>
        <v>262.94862800000004</v>
      </c>
      <c r="N21" s="271">
        <v>950.52199999999891</v>
      </c>
      <c r="O21" s="272">
        <v>953.98899999999912</v>
      </c>
      <c r="P21" s="272">
        <v>953.9519999999992</v>
      </c>
      <c r="Q21" s="18"/>
    </row>
    <row r="22" spans="1:17" ht="12" customHeight="1" x14ac:dyDescent="0.2">
      <c r="A22" s="156" t="s">
        <v>164</v>
      </c>
      <c r="B22" s="160">
        <v>0.13345799999999999</v>
      </c>
      <c r="C22" s="161">
        <v>0.14028200000000002</v>
      </c>
      <c r="D22" s="162">
        <v>0.13682399999999997</v>
      </c>
      <c r="E22" s="160">
        <v>8.039000000000001E-3</v>
      </c>
      <c r="F22" s="161">
        <v>4.444E-3</v>
      </c>
      <c r="G22" s="162">
        <v>4.4720000000000003E-3</v>
      </c>
      <c r="H22" s="160">
        <v>0</v>
      </c>
      <c r="I22" s="161">
        <v>0</v>
      </c>
      <c r="J22" s="162">
        <v>0</v>
      </c>
      <c r="K22" s="160">
        <v>0.125419</v>
      </c>
      <c r="L22" s="161">
        <v>0.13583800000000001</v>
      </c>
      <c r="M22" s="162">
        <v>0.13235199999999997</v>
      </c>
      <c r="N22" s="169"/>
      <c r="O22" s="170"/>
      <c r="P22" s="170"/>
      <c r="Q22" s="22"/>
    </row>
    <row r="23" spans="1:17" ht="12" customHeight="1" x14ac:dyDescent="0.2">
      <c r="A23" s="156" t="s">
        <v>163</v>
      </c>
      <c r="B23" s="157">
        <v>212.301648</v>
      </c>
      <c r="C23" s="158">
        <v>213.03385800000012</v>
      </c>
      <c r="D23" s="159">
        <v>208.94234100000014</v>
      </c>
      <c r="E23" s="157">
        <v>16.793351999999999</v>
      </c>
      <c r="F23" s="158">
        <v>16.942886999999988</v>
      </c>
      <c r="G23" s="159">
        <v>15.857628999999994</v>
      </c>
      <c r="H23" s="157">
        <v>1.9211200000000002</v>
      </c>
      <c r="I23" s="158">
        <v>1.9300619999999995</v>
      </c>
      <c r="J23" s="159">
        <v>1.9688770000000002</v>
      </c>
      <c r="K23" s="157">
        <v>195.508296</v>
      </c>
      <c r="L23" s="158">
        <v>196.09097100000014</v>
      </c>
      <c r="M23" s="159">
        <v>193.08471200000014</v>
      </c>
      <c r="N23" s="171"/>
      <c r="O23" s="23"/>
      <c r="P23" s="23"/>
      <c r="Q23" s="22"/>
    </row>
    <row r="24" spans="1:17" ht="12" customHeight="1" x14ac:dyDescent="0.2">
      <c r="A24" s="156" t="s">
        <v>162</v>
      </c>
      <c r="B24" s="157">
        <v>0</v>
      </c>
      <c r="C24" s="158">
        <v>0</v>
      </c>
      <c r="D24" s="159">
        <v>0</v>
      </c>
      <c r="E24" s="157">
        <v>0</v>
      </c>
      <c r="F24" s="158">
        <v>0</v>
      </c>
      <c r="G24" s="159">
        <v>0</v>
      </c>
      <c r="H24" s="157">
        <v>0</v>
      </c>
      <c r="I24" s="158">
        <v>0</v>
      </c>
      <c r="J24" s="159">
        <v>0</v>
      </c>
      <c r="K24" s="157">
        <v>0</v>
      </c>
      <c r="L24" s="158">
        <v>0</v>
      </c>
      <c r="M24" s="159">
        <v>0</v>
      </c>
      <c r="N24" s="171"/>
      <c r="O24" s="23"/>
      <c r="P24" s="23"/>
      <c r="Q24" s="22"/>
    </row>
    <row r="25" spans="1:17" ht="12" customHeight="1" x14ac:dyDescent="0.2">
      <c r="A25" s="156" t="s">
        <v>161</v>
      </c>
      <c r="B25" s="157">
        <v>0</v>
      </c>
      <c r="C25" s="158">
        <v>0</v>
      </c>
      <c r="D25" s="159">
        <v>0</v>
      </c>
      <c r="E25" s="157">
        <v>0</v>
      </c>
      <c r="F25" s="158">
        <v>0</v>
      </c>
      <c r="G25" s="159">
        <v>0</v>
      </c>
      <c r="H25" s="157">
        <v>0</v>
      </c>
      <c r="I25" s="158">
        <v>0</v>
      </c>
      <c r="J25" s="159">
        <v>0</v>
      </c>
      <c r="K25" s="157">
        <v>0</v>
      </c>
      <c r="L25" s="158">
        <v>0</v>
      </c>
      <c r="M25" s="159">
        <v>0</v>
      </c>
      <c r="N25" s="171"/>
      <c r="O25" s="23"/>
      <c r="P25" s="23"/>
      <c r="Q25" s="22"/>
    </row>
    <row r="26" spans="1:17" ht="12" customHeight="1" x14ac:dyDescent="0.2">
      <c r="A26" s="156" t="s">
        <v>160</v>
      </c>
      <c r="B26" s="157">
        <v>0</v>
      </c>
      <c r="C26" s="158">
        <v>0</v>
      </c>
      <c r="D26" s="159">
        <v>0</v>
      </c>
      <c r="E26" s="157">
        <v>0</v>
      </c>
      <c r="F26" s="158">
        <v>0</v>
      </c>
      <c r="G26" s="159">
        <v>0</v>
      </c>
      <c r="H26" s="157">
        <v>0</v>
      </c>
      <c r="I26" s="158">
        <v>0</v>
      </c>
      <c r="J26" s="159">
        <v>0</v>
      </c>
      <c r="K26" s="157">
        <v>0</v>
      </c>
      <c r="L26" s="158">
        <v>0</v>
      </c>
      <c r="M26" s="159">
        <v>0</v>
      </c>
      <c r="N26" s="171"/>
      <c r="O26" s="23"/>
      <c r="P26" s="23"/>
      <c r="Q26" s="22"/>
    </row>
    <row r="27" spans="1:17" ht="12" customHeight="1" x14ac:dyDescent="0.2">
      <c r="A27" s="156" t="s">
        <v>159</v>
      </c>
      <c r="B27" s="157">
        <v>0</v>
      </c>
      <c r="C27" s="158">
        <v>0</v>
      </c>
      <c r="D27" s="159">
        <v>0</v>
      </c>
      <c r="E27" s="157">
        <v>0</v>
      </c>
      <c r="F27" s="158">
        <v>0</v>
      </c>
      <c r="G27" s="159">
        <v>0</v>
      </c>
      <c r="H27" s="157">
        <v>0</v>
      </c>
      <c r="I27" s="158">
        <v>0</v>
      </c>
      <c r="J27" s="159">
        <v>0</v>
      </c>
      <c r="K27" s="157">
        <v>0</v>
      </c>
      <c r="L27" s="158">
        <v>0</v>
      </c>
      <c r="M27" s="159">
        <v>0</v>
      </c>
      <c r="N27" s="171"/>
      <c r="O27" s="23"/>
      <c r="P27" s="23"/>
      <c r="Q27" s="22"/>
    </row>
    <row r="28" spans="1:17" ht="12" customHeight="1" x14ac:dyDescent="0.2">
      <c r="A28" s="156" t="s">
        <v>158</v>
      </c>
      <c r="B28" s="157">
        <v>3.8500000000000003E-4</v>
      </c>
      <c r="C28" s="158">
        <v>2.1720000000000003E-3</v>
      </c>
      <c r="D28" s="159">
        <v>6.3699999999999998E-4</v>
      </c>
      <c r="E28" s="157">
        <v>0</v>
      </c>
      <c r="F28" s="158">
        <v>0</v>
      </c>
      <c r="G28" s="159">
        <v>0</v>
      </c>
      <c r="H28" s="157">
        <v>0</v>
      </c>
      <c r="I28" s="158">
        <v>0</v>
      </c>
      <c r="J28" s="159">
        <v>0</v>
      </c>
      <c r="K28" s="157">
        <v>3.8500000000000003E-4</v>
      </c>
      <c r="L28" s="158">
        <v>2.1720000000000003E-3</v>
      </c>
      <c r="M28" s="159">
        <v>6.3699999999999998E-4</v>
      </c>
      <c r="N28" s="171"/>
      <c r="O28" s="23"/>
      <c r="P28" s="23"/>
      <c r="Q28" s="22"/>
    </row>
    <row r="29" spans="1:17" ht="12" customHeight="1" x14ac:dyDescent="0.2">
      <c r="A29" s="156" t="s">
        <v>157</v>
      </c>
      <c r="B29" s="157">
        <v>0</v>
      </c>
      <c r="C29" s="158">
        <v>0</v>
      </c>
      <c r="D29" s="159">
        <v>0</v>
      </c>
      <c r="E29" s="157">
        <v>0</v>
      </c>
      <c r="F29" s="158">
        <v>0</v>
      </c>
      <c r="G29" s="159">
        <v>0</v>
      </c>
      <c r="H29" s="157">
        <v>0</v>
      </c>
      <c r="I29" s="158">
        <v>0</v>
      </c>
      <c r="J29" s="159">
        <v>0</v>
      </c>
      <c r="K29" s="157">
        <v>0</v>
      </c>
      <c r="L29" s="158">
        <v>0</v>
      </c>
      <c r="M29" s="159">
        <v>0</v>
      </c>
      <c r="N29" s="171"/>
      <c r="O29" s="23"/>
      <c r="P29" s="23"/>
      <c r="Q29" s="22"/>
    </row>
    <row r="30" spans="1:17" ht="12" customHeight="1" x14ac:dyDescent="0.2">
      <c r="A30" s="156" t="s">
        <v>156</v>
      </c>
      <c r="B30" s="157">
        <v>20.487202</v>
      </c>
      <c r="C30" s="158">
        <v>20.294412000000001</v>
      </c>
      <c r="D30" s="159">
        <v>19.207773</v>
      </c>
      <c r="E30" s="157">
        <v>0.93195399999999995</v>
      </c>
      <c r="F30" s="158">
        <v>0.9947689999999999</v>
      </c>
      <c r="G30" s="159">
        <v>0.84434200000000026</v>
      </c>
      <c r="H30" s="157">
        <v>1.2432E-2</v>
      </c>
      <c r="I30" s="158">
        <v>1.1875999999999999E-2</v>
      </c>
      <c r="J30" s="159">
        <v>1.0759000000000001E-2</v>
      </c>
      <c r="K30" s="157">
        <v>19.555247999999999</v>
      </c>
      <c r="L30" s="158">
        <v>19.299643</v>
      </c>
      <c r="M30" s="159">
        <v>18.363430999999999</v>
      </c>
      <c r="N30" s="171"/>
      <c r="O30" s="23"/>
      <c r="P30" s="23"/>
      <c r="Q30" s="22"/>
    </row>
    <row r="31" spans="1:17" ht="12" customHeight="1" x14ac:dyDescent="0.2">
      <c r="A31" s="156" t="s">
        <v>14</v>
      </c>
      <c r="B31" s="157">
        <v>1.2999999999999999E-3</v>
      </c>
      <c r="C31" s="158">
        <v>0</v>
      </c>
      <c r="D31" s="159">
        <v>0</v>
      </c>
      <c r="E31" s="157">
        <v>0</v>
      </c>
      <c r="F31" s="158">
        <v>0</v>
      </c>
      <c r="G31" s="159">
        <v>0</v>
      </c>
      <c r="H31" s="157">
        <v>0</v>
      </c>
      <c r="I31" s="158">
        <v>0</v>
      </c>
      <c r="J31" s="159">
        <v>0</v>
      </c>
      <c r="K31" s="157">
        <v>1.2999999999999999E-3</v>
      </c>
      <c r="L31" s="158">
        <v>0</v>
      </c>
      <c r="M31" s="159">
        <v>0</v>
      </c>
      <c r="N31" s="171"/>
      <c r="O31" s="23"/>
      <c r="P31" s="23"/>
      <c r="Q31" s="22"/>
    </row>
    <row r="32" spans="1:17" ht="12" customHeight="1" x14ac:dyDescent="0.2">
      <c r="A32" s="156" t="s">
        <v>155</v>
      </c>
      <c r="B32" s="157">
        <v>0.60648500000000005</v>
      </c>
      <c r="C32" s="158">
        <v>0.61145000000000005</v>
      </c>
      <c r="D32" s="159">
        <v>0.57758200000000004</v>
      </c>
      <c r="E32" s="157">
        <v>0.105938</v>
      </c>
      <c r="F32" s="158">
        <v>0.110141</v>
      </c>
      <c r="G32" s="159">
        <v>9.6511999999999973E-2</v>
      </c>
      <c r="H32" s="157">
        <v>5.1929999999999997E-3</v>
      </c>
      <c r="I32" s="158">
        <v>1.0682000000000002E-2</v>
      </c>
      <c r="J32" s="159">
        <v>5.0570000000000007E-3</v>
      </c>
      <c r="K32" s="157">
        <v>0.50054700000000008</v>
      </c>
      <c r="L32" s="158">
        <v>0.501309</v>
      </c>
      <c r="M32" s="159">
        <v>0.48107000000000005</v>
      </c>
      <c r="N32" s="171"/>
      <c r="O32" s="23"/>
      <c r="P32" s="23"/>
      <c r="Q32" s="22"/>
    </row>
    <row r="33" spans="1:17" ht="12" customHeight="1" x14ac:dyDescent="0.2">
      <c r="A33" s="156" t="s">
        <v>154</v>
      </c>
      <c r="B33" s="166">
        <v>41.593708999999983</v>
      </c>
      <c r="C33" s="167">
        <v>42.157952999999949</v>
      </c>
      <c r="D33" s="168">
        <v>52.254961999999914</v>
      </c>
      <c r="E33" s="166">
        <v>1.0876650000000003</v>
      </c>
      <c r="F33" s="167">
        <v>1.0658099999999986</v>
      </c>
      <c r="G33" s="168">
        <v>1.368536</v>
      </c>
      <c r="H33" s="166">
        <v>0.6663039999999999</v>
      </c>
      <c r="I33" s="167">
        <v>0.69116200000000005</v>
      </c>
      <c r="J33" s="168">
        <v>0.98534700000000008</v>
      </c>
      <c r="K33" s="166">
        <v>40.506043999999982</v>
      </c>
      <c r="L33" s="167">
        <v>41.09214299999995</v>
      </c>
      <c r="M33" s="168">
        <v>50.886425999999915</v>
      </c>
      <c r="N33" s="172"/>
      <c r="O33" s="173"/>
      <c r="P33" s="173"/>
      <c r="Q33" s="22"/>
    </row>
    <row r="34" spans="1:17" s="116" customFormat="1" ht="11.25" x14ac:dyDescent="0.2">
      <c r="P34" s="14" t="s">
        <v>111</v>
      </c>
      <c r="Q34" s="15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FBED5E8B528848AFB368562A6DB3EE" ma:contentTypeVersion="0" ma:contentTypeDescription="Vytvoří nový dokument" ma:contentTypeScope="" ma:versionID="adf6e545162cd1436a7e0a22cc7725c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c2e859ab3f162ac39b5a50c9082783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4C422C-8600-4CD3-BD02-EDAEFEDB0A3A}"/>
</file>

<file path=customXml/itemProps2.xml><?xml version="1.0" encoding="utf-8"?>
<ds:datastoreItem xmlns:ds="http://schemas.openxmlformats.org/officeDocument/2006/customXml" ds:itemID="{87887E9E-F0E9-444A-B852-C91F4BC66542}"/>
</file>

<file path=customXml/itemProps3.xml><?xml version="1.0" encoding="utf-8"?>
<ds:datastoreItem xmlns:ds="http://schemas.openxmlformats.org/officeDocument/2006/customXml" ds:itemID="{13BA5E38-9AE1-4F8C-8FAE-17DBFBBD3A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42</vt:i4>
      </vt:variant>
      <vt:variant>
        <vt:lpstr>Pojmenované oblasti</vt:lpstr>
      </vt:variant>
      <vt:variant>
        <vt:i4>7</vt:i4>
      </vt:variant>
    </vt:vector>
  </HeadingPairs>
  <TitlesOfParts>
    <vt:vector size="49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9.5</vt:lpstr>
      <vt:lpstr>9.6</vt:lpstr>
      <vt:lpstr>9.7</vt:lpstr>
      <vt:lpstr>9.8</vt:lpstr>
      <vt:lpstr>10</vt:lpstr>
      <vt:lpstr>'3.2'!Oblast_tisku</vt:lpstr>
      <vt:lpstr>'9.3'!Oblast_tisku</vt:lpstr>
      <vt:lpstr>'9.4'!Oblast_tisku</vt:lpstr>
      <vt:lpstr>'9.5'!Oblast_tisku</vt:lpstr>
      <vt:lpstr>'9.6'!Oblast_tisku</vt:lpstr>
      <vt:lpstr>'9.7'!Oblast_tisku</vt:lpstr>
      <vt:lpstr>'9.8'!Oblast_tisku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2020-11-23T14:16:11Z</cp:lastPrinted>
  <dcterms:created xsi:type="dcterms:W3CDTF">2006-03-02T11:20:40Z</dcterms:created>
  <dcterms:modified xsi:type="dcterms:W3CDTF">2020-12-07T08:54:43Z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0x01010065FBED5E8B528848AFB368562A6DB3EE</vt:lpwstr>
  </property>
</Properties>
</file>