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3\"/>
    </mc:Choice>
  </mc:AlternateContent>
  <xr:revisionPtr revIDLastSave="0" documentId="13_ncr:1_{7C73F675-C498-47BC-A83E-0E9BA4267161}" xr6:coauthVersionLast="36" xr6:coauthVersionMax="36" xr10:uidLastSave="{00000000-0000-0000-0000-000000000000}"/>
  <bookViews>
    <workbookView xWindow="-15" yWindow="-15" windowWidth="11520" windowHeight="8535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13" r:id="rId5"/>
    <sheet name="3.1" sheetId="1" r:id="rId6"/>
    <sheet name="3.2" sheetId="16" r:id="rId7"/>
    <sheet name="3.3" sheetId="8" r:id="rId8"/>
    <sheet name="3.4" sheetId="3" r:id="rId9"/>
    <sheet name="3.5" sheetId="9" r:id="rId10"/>
    <sheet name="3.6" sheetId="15" r:id="rId11"/>
    <sheet name="4" sheetId="10" r:id="rId12"/>
    <sheet name="5" sheetId="14" r:id="rId13"/>
    <sheet name="6" sheetId="21" r:id="rId14"/>
    <sheet name="7" sheetId="23" r:id="rId15"/>
    <sheet name="8" sheetId="22" r:id="rId16"/>
    <sheet name="9" sheetId="5" r:id="rId17"/>
    <sheet name="Obálka" sheetId="31" r:id="rId18"/>
  </sheets>
  <externalReferences>
    <externalReference r:id="rId19"/>
  </externalReferences>
  <definedNames>
    <definedName name="Datum_OTE" localSheetId="17">"4. 8. 2022"</definedName>
    <definedName name="Datum_OTE">"2. 5. 2017"</definedName>
    <definedName name="_xlnm.Print_Area" localSheetId="3">'1'!$A$1:$B$26</definedName>
    <definedName name="_xlnm.Print_Area" localSheetId="4">'2'!$A$1:$I$37</definedName>
    <definedName name="_xlnm.Print_Area" localSheetId="5">'3.1'!$A$1:$E$53</definedName>
    <definedName name="_xlnm.Print_Area" localSheetId="6">'3.2'!$A$1:$J$65</definedName>
    <definedName name="_xlnm.Print_Area" localSheetId="7">'3.3'!$A$1:$N$26</definedName>
    <definedName name="_xlnm.Print_Area" localSheetId="8">'3.4'!$A$1:$H$52</definedName>
    <definedName name="_xlnm.Print_Area" localSheetId="9">'3.5'!$A$1:$G$53</definedName>
    <definedName name="_xlnm.Print_Area" localSheetId="10">'3.6'!$A$1:$L$42</definedName>
    <definedName name="_xlnm.Print_Area" localSheetId="11">'4'!$A$1:$H$65</definedName>
    <definedName name="_xlnm.Print_Area" localSheetId="12">'5'!$A$1:$H$64</definedName>
    <definedName name="_xlnm.Print_Area" localSheetId="13">'6'!$A$1:$S$35</definedName>
    <definedName name="_xlnm.Print_Area" localSheetId="14">'7'!$A$1:$O$39</definedName>
    <definedName name="_xlnm.Print_Area" localSheetId="15">'8'!$A$1:$Q$39</definedName>
    <definedName name="_xlnm.Print_Area" localSheetId="16">'9'!$A$1:$M$42</definedName>
    <definedName name="_xlnm.Print_Area" localSheetId="17">Obálka!$A$1:$H$58</definedName>
    <definedName name="_xlnm.Print_Area" localSheetId="1">Obsah!$A$1:$C$53</definedName>
    <definedName name="_xlnm.Print_Area" localSheetId="0">Titulní!$A$1:$B$2</definedName>
    <definedName name="_xlnm.Print_Area" localSheetId="2">Úvod!$A$1:$I$58</definedName>
  </definedNames>
  <calcPr calcId="191029"/>
</workbook>
</file>

<file path=xl/calcChain.xml><?xml version="1.0" encoding="utf-8"?>
<calcChain xmlns="http://schemas.openxmlformats.org/spreadsheetml/2006/main">
  <c r="M16" i="22" l="1"/>
  <c r="K16" i="22"/>
  <c r="I16" i="22"/>
  <c r="L16" i="22"/>
  <c r="J16" i="22"/>
  <c r="H16" i="22"/>
  <c r="G16" i="22"/>
  <c r="F16" i="22"/>
  <c r="E16" i="22"/>
  <c r="D16" i="22"/>
  <c r="C16" i="22"/>
  <c r="B16" i="22"/>
  <c r="I16" i="13" l="1"/>
  <c r="G15" i="13" l="1"/>
  <c r="C27" i="14" l="1"/>
  <c r="C26" i="14"/>
  <c r="C24" i="14"/>
  <c r="D27" i="14" l="1"/>
  <c r="D26" i="14"/>
  <c r="C21" i="13" l="1"/>
  <c r="I21" i="13" s="1"/>
  <c r="B50" i="31" l="1"/>
  <c r="C24" i="8" l="1"/>
  <c r="D5" i="8" s="1"/>
  <c r="D18" i="21" l="1"/>
  <c r="C31" i="14" l="1"/>
  <c r="D31" i="14" s="1"/>
  <c r="C30" i="14"/>
  <c r="D30" i="14" s="1"/>
  <c r="C29" i="14"/>
  <c r="D29" i="14" s="1"/>
  <c r="C28" i="14"/>
  <c r="D28" i="14" s="1"/>
  <c r="I15" i="13" l="1"/>
  <c r="G17" i="13" l="1"/>
  <c r="M8" i="23"/>
  <c r="O8" i="23"/>
  <c r="M9" i="23"/>
  <c r="O16" i="22" l="1"/>
  <c r="N16" i="22"/>
  <c r="K21" i="23" l="1"/>
  <c r="L21" i="23"/>
  <c r="K22" i="23"/>
  <c r="L22" i="23"/>
  <c r="K23" i="23"/>
  <c r="L23" i="23"/>
  <c r="K24" i="23"/>
  <c r="L24" i="23"/>
  <c r="K25" i="23"/>
  <c r="L25" i="23"/>
  <c r="L20" i="23"/>
  <c r="K20" i="23"/>
  <c r="J21" i="23"/>
  <c r="J22" i="23"/>
  <c r="J23" i="23"/>
  <c r="J24" i="23"/>
  <c r="J25" i="23"/>
  <c r="L19" i="23"/>
  <c r="K19" i="23"/>
  <c r="J20" i="23"/>
  <c r="C54" i="14" l="1"/>
  <c r="D36" i="9" l="1"/>
  <c r="C36" i="9"/>
  <c r="G4" i="9"/>
  <c r="F4" i="9"/>
  <c r="D20" i="9"/>
  <c r="C20" i="9"/>
  <c r="J1" i="13" l="1"/>
  <c r="Q16" i="22" l="1"/>
  <c r="L19" i="8" l="1"/>
  <c r="L18" i="8"/>
  <c r="L17" i="8"/>
  <c r="I31" i="22" l="1"/>
  <c r="O39" i="10" l="1"/>
  <c r="G18" i="13" l="1"/>
  <c r="N23" i="21" l="1"/>
  <c r="N22" i="21"/>
  <c r="N21" i="21"/>
  <c r="N20" i="21"/>
  <c r="N19" i="21"/>
  <c r="D23" i="21"/>
  <c r="D22" i="21"/>
  <c r="D21" i="21"/>
  <c r="D20" i="21"/>
  <c r="D19" i="21"/>
  <c r="F42" i="9" l="1"/>
  <c r="F41" i="9"/>
  <c r="F40" i="9"/>
  <c r="F39" i="9"/>
  <c r="F38" i="9"/>
  <c r="C42" i="9"/>
  <c r="C41" i="9"/>
  <c r="C40" i="9"/>
  <c r="C39" i="9"/>
  <c r="C38" i="9"/>
  <c r="F26" i="9"/>
  <c r="F25" i="9"/>
  <c r="F24" i="9"/>
  <c r="F23" i="9"/>
  <c r="F22" i="9"/>
  <c r="C26" i="9"/>
  <c r="C25" i="9"/>
  <c r="C24" i="9"/>
  <c r="C23" i="9"/>
  <c r="C22" i="9"/>
  <c r="F10" i="9"/>
  <c r="F9" i="9"/>
  <c r="F8" i="9"/>
  <c r="F7" i="9"/>
  <c r="F6" i="9"/>
  <c r="C10" i="9"/>
  <c r="C9" i="9"/>
  <c r="C8" i="9"/>
  <c r="C7" i="9"/>
  <c r="C6" i="9"/>
  <c r="F37" i="9"/>
  <c r="C37" i="9"/>
  <c r="F21" i="9"/>
  <c r="C21" i="9"/>
  <c r="F5" i="9"/>
  <c r="C5" i="9"/>
  <c r="M10" i="23" l="1"/>
  <c r="E16" i="19" l="1"/>
  <c r="E15" i="19"/>
  <c r="E14" i="19"/>
  <c r="J14" i="23"/>
  <c r="H14" i="23"/>
  <c r="E14" i="23"/>
  <c r="N8" i="23" s="1"/>
  <c r="B14" i="23"/>
  <c r="L13" i="23" s="1"/>
  <c r="M13" i="23"/>
  <c r="G13" i="23"/>
  <c r="D13" i="23"/>
  <c r="M12" i="23"/>
  <c r="G12" i="23"/>
  <c r="D12" i="23"/>
  <c r="O11" i="23"/>
  <c r="M11" i="23"/>
  <c r="G11" i="23"/>
  <c r="D11" i="23"/>
  <c r="G10" i="23"/>
  <c r="D10" i="23"/>
  <c r="G9" i="23"/>
  <c r="D9" i="23"/>
  <c r="G8" i="23"/>
  <c r="D8" i="23"/>
  <c r="J5" i="23"/>
  <c r="H5" i="23"/>
  <c r="D31" i="22"/>
  <c r="J30" i="22"/>
  <c r="I30" i="22"/>
  <c r="H30" i="22"/>
  <c r="G30" i="22"/>
  <c r="F30" i="22"/>
  <c r="E30" i="22"/>
  <c r="D30" i="22"/>
  <c r="J29" i="22"/>
  <c r="I29" i="22"/>
  <c r="H29" i="22"/>
  <c r="G29" i="22"/>
  <c r="F29" i="22"/>
  <c r="E29" i="22"/>
  <c r="D29" i="22"/>
  <c r="J28" i="22"/>
  <c r="I28" i="22"/>
  <c r="H28" i="22"/>
  <c r="G28" i="22"/>
  <c r="F28" i="22"/>
  <c r="E28" i="22"/>
  <c r="D28" i="22"/>
  <c r="J27" i="22"/>
  <c r="I27" i="22"/>
  <c r="H27" i="22"/>
  <c r="G27" i="22"/>
  <c r="F27" i="22"/>
  <c r="E27" i="22"/>
  <c r="D27" i="22"/>
  <c r="J26" i="22"/>
  <c r="I26" i="22"/>
  <c r="H26" i="22"/>
  <c r="G26" i="22"/>
  <c r="F26" i="22"/>
  <c r="E26" i="22"/>
  <c r="D26" i="22"/>
  <c r="J25" i="22"/>
  <c r="I25" i="22"/>
  <c r="H25" i="22"/>
  <c r="G25" i="22"/>
  <c r="F25" i="22"/>
  <c r="E25" i="22"/>
  <c r="D25" i="22"/>
  <c r="J24" i="22"/>
  <c r="I24" i="22"/>
  <c r="H24" i="22"/>
  <c r="G24" i="22"/>
  <c r="F24" i="22"/>
  <c r="E24" i="22"/>
  <c r="D24" i="22"/>
  <c r="J23" i="22"/>
  <c r="I23" i="22"/>
  <c r="H23" i="22"/>
  <c r="G23" i="22"/>
  <c r="F23" i="22"/>
  <c r="E23" i="22"/>
  <c r="D23" i="22"/>
  <c r="J22" i="22"/>
  <c r="I22" i="22"/>
  <c r="H22" i="22"/>
  <c r="G22" i="22"/>
  <c r="F22" i="22"/>
  <c r="E22" i="22"/>
  <c r="D22" i="22"/>
  <c r="J31" i="22"/>
  <c r="H31" i="22"/>
  <c r="G31" i="22"/>
  <c r="F31" i="22"/>
  <c r="P16" i="22"/>
  <c r="J21" i="22"/>
  <c r="I21" i="22"/>
  <c r="H21" i="22"/>
  <c r="G21" i="22"/>
  <c r="F21" i="22"/>
  <c r="E21" i="22"/>
  <c r="P23" i="21"/>
  <c r="O23" i="21"/>
  <c r="F23" i="21"/>
  <c r="E23" i="21"/>
  <c r="P22" i="21"/>
  <c r="O22" i="21"/>
  <c r="F22" i="21"/>
  <c r="E22" i="21"/>
  <c r="P21" i="21"/>
  <c r="O21" i="21"/>
  <c r="F21" i="21"/>
  <c r="E21" i="21"/>
  <c r="P20" i="21"/>
  <c r="O20" i="21"/>
  <c r="F20" i="21"/>
  <c r="E20" i="21"/>
  <c r="P19" i="21"/>
  <c r="O19" i="21"/>
  <c r="F19" i="21"/>
  <c r="E19" i="21"/>
  <c r="P18" i="21"/>
  <c r="O18" i="21"/>
  <c r="N18" i="21"/>
  <c r="F18" i="21"/>
  <c r="E18" i="21"/>
  <c r="P17" i="21"/>
  <c r="O17" i="21"/>
  <c r="N17" i="21"/>
  <c r="F17" i="21"/>
  <c r="E17" i="21"/>
  <c r="D17" i="21"/>
  <c r="S13" i="21"/>
  <c r="R13" i="21"/>
  <c r="Q13" i="21"/>
  <c r="O13" i="21"/>
  <c r="N13" i="21"/>
  <c r="L13" i="21"/>
  <c r="K13" i="21"/>
  <c r="J13" i="21"/>
  <c r="I13" i="21"/>
  <c r="H13" i="21"/>
  <c r="F13" i="21"/>
  <c r="E13" i="21"/>
  <c r="C13" i="21"/>
  <c r="B13" i="21"/>
  <c r="M23" i="21"/>
  <c r="M22" i="21"/>
  <c r="M21" i="21"/>
  <c r="M20" i="21"/>
  <c r="M19" i="21"/>
  <c r="M18" i="21"/>
  <c r="B16" i="19" l="1"/>
  <c r="A16" i="19"/>
  <c r="A15" i="19"/>
  <c r="B15" i="19"/>
  <c r="B14" i="19"/>
  <c r="A14" i="19"/>
  <c r="N10" i="23"/>
  <c r="O13" i="23"/>
  <c r="O10" i="23"/>
  <c r="M14" i="23"/>
  <c r="P13" i="21"/>
  <c r="G14" i="23"/>
  <c r="K22" i="22"/>
  <c r="K26" i="22"/>
  <c r="K30" i="22"/>
  <c r="N9" i="23"/>
  <c r="N12" i="23"/>
  <c r="N11" i="23"/>
  <c r="N13" i="23"/>
  <c r="L12" i="23"/>
  <c r="L8" i="23"/>
  <c r="K24" i="22"/>
  <c r="K28" i="22"/>
  <c r="K23" i="22"/>
  <c r="K27" i="22"/>
  <c r="K25" i="22"/>
  <c r="K29" i="22"/>
  <c r="L9" i="23"/>
  <c r="O12" i="23"/>
  <c r="G13" i="21"/>
  <c r="M13" i="21"/>
  <c r="D13" i="21"/>
  <c r="L11" i="23"/>
  <c r="D14" i="23"/>
  <c r="O9" i="23"/>
  <c r="L10" i="23"/>
  <c r="E31" i="22"/>
  <c r="K31" i="22" s="1"/>
  <c r="C18" i="21"/>
  <c r="C19" i="21"/>
  <c r="C20" i="21"/>
  <c r="C21" i="21"/>
  <c r="C22" i="21"/>
  <c r="C23" i="21"/>
  <c r="N14" i="23" l="1"/>
  <c r="O14" i="23"/>
  <c r="L14" i="23"/>
  <c r="E17" i="19"/>
  <c r="E13" i="19"/>
  <c r="E12" i="19"/>
  <c r="E11" i="19"/>
  <c r="E10" i="19"/>
  <c r="E9" i="19"/>
  <c r="E7" i="19"/>
  <c r="E8" i="19"/>
  <c r="E18" i="19"/>
  <c r="E19" i="19"/>
  <c r="E20" i="19"/>
  <c r="E21" i="19"/>
  <c r="E22" i="19"/>
  <c r="E6" i="19"/>
  <c r="A6" i="19" s="1"/>
  <c r="E5" i="19"/>
  <c r="E4" i="19"/>
  <c r="E3" i="19"/>
  <c r="B17" i="19" l="1"/>
  <c r="A17" i="19"/>
  <c r="B13" i="19"/>
  <c r="A13" i="19"/>
  <c r="A12" i="19"/>
  <c r="B12" i="19"/>
  <c r="B3" i="19"/>
  <c r="A3" i="19"/>
  <c r="A11" i="19"/>
  <c r="B11" i="19"/>
  <c r="A10" i="19"/>
  <c r="B10" i="19"/>
  <c r="A9" i="19"/>
  <c r="B9" i="19"/>
  <c r="A8" i="19"/>
  <c r="B8" i="19"/>
  <c r="B7" i="19"/>
  <c r="A7" i="19"/>
  <c r="B6" i="19"/>
  <c r="A5" i="19"/>
  <c r="B5" i="19"/>
  <c r="B4" i="19"/>
  <c r="A4" i="19"/>
  <c r="X39" i="10"/>
  <c r="W39" i="10"/>
  <c r="V39" i="10"/>
  <c r="U39" i="10"/>
  <c r="T39" i="10"/>
  <c r="S39" i="10"/>
  <c r="E33" i="19" l="1"/>
  <c r="E32" i="19"/>
  <c r="E31" i="19"/>
  <c r="E30" i="19"/>
  <c r="E29" i="19"/>
  <c r="E28" i="19"/>
  <c r="E27" i="19"/>
  <c r="E26" i="19"/>
  <c r="E25" i="19"/>
  <c r="E24" i="19"/>
  <c r="E23" i="19"/>
  <c r="D52" i="3" l="1"/>
  <c r="E52" i="3"/>
  <c r="F52" i="3" l="1"/>
  <c r="G52" i="3"/>
  <c r="H52" i="3"/>
  <c r="C52" i="3"/>
  <c r="C55" i="14" l="1"/>
  <c r="C56" i="14"/>
  <c r="C57" i="14"/>
  <c r="C58" i="14"/>
  <c r="C59" i="14"/>
  <c r="C52" i="14"/>
  <c r="C40" i="14"/>
  <c r="D54" i="14" l="1"/>
  <c r="D58" i="14"/>
  <c r="D57" i="14"/>
  <c r="D56" i="14"/>
  <c r="D59" i="14"/>
  <c r="D55" i="14"/>
  <c r="C38" i="14" l="1"/>
  <c r="H21" i="13" l="1"/>
  <c r="F21" i="13"/>
  <c r="L39" i="10" l="1"/>
  <c r="M39" i="10"/>
  <c r="N39" i="10"/>
  <c r="P39" i="10"/>
  <c r="C13" i="8"/>
  <c r="D8" i="8" l="1"/>
  <c r="B8" i="10" l="1"/>
  <c r="C8" i="10"/>
  <c r="D8" i="10"/>
  <c r="E8" i="10"/>
  <c r="F8" i="10"/>
  <c r="G8" i="10"/>
  <c r="K39" i="10"/>
  <c r="D28" i="15" l="1"/>
  <c r="D29" i="15"/>
  <c r="D30" i="15"/>
  <c r="D31" i="15"/>
  <c r="D32" i="15"/>
  <c r="D33" i="15"/>
  <c r="D27" i="15"/>
  <c r="G26" i="16" l="1"/>
  <c r="E26" i="16"/>
  <c r="C26" i="16"/>
  <c r="A26" i="16"/>
  <c r="E32" i="16"/>
  <c r="D32" i="16"/>
  <c r="C32" i="16"/>
  <c r="E29" i="15" l="1"/>
  <c r="F29" i="15"/>
  <c r="G29" i="15"/>
  <c r="E30" i="15"/>
  <c r="F30" i="15"/>
  <c r="G30" i="15"/>
  <c r="E31" i="15"/>
  <c r="F31" i="15"/>
  <c r="G31" i="15"/>
  <c r="E32" i="15"/>
  <c r="F32" i="15"/>
  <c r="G32" i="15"/>
  <c r="E33" i="15"/>
  <c r="F33" i="15"/>
  <c r="G33" i="15"/>
  <c r="E28" i="15"/>
  <c r="F28" i="15"/>
  <c r="G28" i="15"/>
  <c r="B33" i="15"/>
  <c r="B29" i="15"/>
  <c r="B30" i="15"/>
  <c r="B31" i="15"/>
  <c r="B32" i="15"/>
  <c r="E27" i="15"/>
  <c r="F27" i="15"/>
  <c r="G27" i="15"/>
  <c r="C27" i="15"/>
  <c r="B28" i="15"/>
  <c r="E26" i="13" l="1"/>
  <c r="E27" i="13"/>
  <c r="E28" i="13"/>
  <c r="E29" i="13"/>
  <c r="E30" i="13"/>
  <c r="E25" i="13"/>
  <c r="F26" i="13"/>
  <c r="F27" i="13"/>
  <c r="F28" i="13"/>
  <c r="F29" i="13"/>
  <c r="F30" i="13"/>
  <c r="F25" i="13"/>
  <c r="F24" i="13"/>
  <c r="E24" i="13"/>
  <c r="D26" i="13"/>
  <c r="D27" i="13"/>
  <c r="D28" i="13"/>
  <c r="D29" i="13"/>
  <c r="D30" i="13"/>
  <c r="D25" i="13"/>
  <c r="D24" i="13"/>
  <c r="C26" i="13"/>
  <c r="C27" i="13"/>
  <c r="C28" i="13"/>
  <c r="C29" i="13"/>
  <c r="C30" i="13"/>
  <c r="C25" i="13"/>
  <c r="E21" i="13"/>
  <c r="D21" i="13"/>
  <c r="I20" i="13"/>
  <c r="G20" i="13"/>
  <c r="I19" i="13"/>
  <c r="G19" i="13"/>
  <c r="I18" i="13"/>
  <c r="I17" i="13"/>
  <c r="G16" i="13"/>
  <c r="G21" i="13" l="1"/>
  <c r="M17" i="8" l="1"/>
  <c r="D7" i="8" l="1"/>
  <c r="D6" i="8"/>
  <c r="E6" i="9" l="1"/>
  <c r="C6" i="15"/>
  <c r="C9" i="8"/>
  <c r="C10" i="8"/>
  <c r="C11" i="8" l="1"/>
  <c r="C41" i="14" l="1"/>
  <c r="D41" i="14" s="1"/>
  <c r="C42" i="14"/>
  <c r="C43" i="14"/>
  <c r="C44" i="14"/>
  <c r="D44" i="14" s="1"/>
  <c r="C45" i="14"/>
  <c r="D45" i="14" s="1"/>
  <c r="D40" i="14"/>
  <c r="D42" i="14" l="1"/>
  <c r="D43" i="14"/>
  <c r="H22" i="15" l="1"/>
  <c r="H21" i="15"/>
  <c r="H20" i="15"/>
  <c r="H19" i="15"/>
  <c r="H18" i="15"/>
  <c r="C22" i="15"/>
  <c r="C21" i="15"/>
  <c r="C20" i="15"/>
  <c r="C19" i="15"/>
  <c r="C18" i="15"/>
  <c r="H17" i="15"/>
  <c r="C17" i="15"/>
  <c r="H16" i="15"/>
  <c r="H15" i="15"/>
  <c r="H14" i="15"/>
  <c r="H13" i="15"/>
  <c r="H12" i="15"/>
  <c r="H11" i="15"/>
  <c r="C16" i="15"/>
  <c r="C33" i="15" s="1"/>
  <c r="C15" i="15"/>
  <c r="C32" i="15" s="1"/>
  <c r="C14" i="15"/>
  <c r="C31" i="15" s="1"/>
  <c r="C13" i="15"/>
  <c r="C30" i="15" s="1"/>
  <c r="C12" i="15"/>
  <c r="C29" i="15" s="1"/>
  <c r="C11" i="15"/>
  <c r="C28" i="15" s="1"/>
  <c r="H10" i="15"/>
  <c r="H9" i="15"/>
  <c r="H8" i="15"/>
  <c r="H7" i="15"/>
  <c r="H6" i="15"/>
  <c r="H5" i="15"/>
  <c r="C5" i="15"/>
  <c r="E9" i="9" l="1"/>
  <c r="C9" i="15"/>
  <c r="E10" i="9"/>
  <c r="C10" i="15"/>
  <c r="E7" i="9"/>
  <c r="C7" i="15"/>
  <c r="E8" i="9"/>
  <c r="C8" i="15"/>
  <c r="A49" i="1"/>
  <c r="B49" i="1"/>
  <c r="C49" i="1"/>
  <c r="D12" i="8" l="1"/>
  <c r="D9" i="8" l="1"/>
  <c r="D13" i="8"/>
  <c r="D10" i="8" s="1"/>
  <c r="E9" i="13"/>
  <c r="C9" i="13"/>
  <c r="E7" i="13"/>
  <c r="C7" i="13"/>
  <c r="E5" i="13"/>
  <c r="C5" i="13"/>
  <c r="C40" i="16" l="1"/>
  <c r="C44" i="16"/>
  <c r="C41" i="16"/>
  <c r="C45" i="16"/>
  <c r="C42" i="16"/>
  <c r="C39" i="16"/>
  <c r="C43" i="16"/>
  <c r="E35" i="16"/>
  <c r="E39" i="16"/>
  <c r="E43" i="16"/>
  <c r="E47" i="16"/>
  <c r="E51" i="16"/>
  <c r="E55" i="16"/>
  <c r="E59" i="16"/>
  <c r="E33" i="16"/>
  <c r="E36" i="16"/>
  <c r="E40" i="16"/>
  <c r="E44" i="16"/>
  <c r="E48" i="16"/>
  <c r="E52" i="16"/>
  <c r="E56" i="16"/>
  <c r="E60" i="16"/>
  <c r="E37" i="16"/>
  <c r="E41" i="16"/>
  <c r="E45" i="16"/>
  <c r="E49" i="16"/>
  <c r="E53" i="16"/>
  <c r="E57" i="16"/>
  <c r="E61" i="16"/>
  <c r="E34" i="16"/>
  <c r="E38" i="16"/>
  <c r="E42" i="16"/>
  <c r="E46" i="16"/>
  <c r="E50" i="16"/>
  <c r="E54" i="16"/>
  <c r="E58" i="16"/>
  <c r="E62" i="16"/>
  <c r="D37" i="16"/>
  <c r="D41" i="16"/>
  <c r="D45" i="16"/>
  <c r="D49" i="16"/>
  <c r="D53" i="16"/>
  <c r="D57" i="16"/>
  <c r="D61" i="16"/>
  <c r="D34" i="16"/>
  <c r="D38" i="16"/>
  <c r="D42" i="16"/>
  <c r="D46" i="16"/>
  <c r="D50" i="16"/>
  <c r="D54" i="16"/>
  <c r="D58" i="16"/>
  <c r="D62" i="16"/>
  <c r="D35" i="16"/>
  <c r="D39" i="16"/>
  <c r="D43" i="16"/>
  <c r="D47" i="16"/>
  <c r="D51" i="16"/>
  <c r="D55" i="16"/>
  <c r="D59" i="16"/>
  <c r="D33" i="16"/>
  <c r="D36" i="16"/>
  <c r="D40" i="16"/>
  <c r="D44" i="16"/>
  <c r="D48" i="16"/>
  <c r="D52" i="16"/>
  <c r="D56" i="16"/>
  <c r="D60" i="16"/>
  <c r="D11" i="8"/>
  <c r="C9" i="10" l="1"/>
  <c r="D9" i="10"/>
  <c r="E9" i="10"/>
  <c r="F9" i="10"/>
  <c r="G9" i="10"/>
  <c r="B9" i="10"/>
  <c r="F10" i="10" l="1"/>
  <c r="F14" i="10" s="1"/>
  <c r="B10" i="10"/>
  <c r="B13" i="10" s="1"/>
  <c r="C10" i="10"/>
  <c r="C14" i="10" s="1"/>
  <c r="G10" i="10"/>
  <c r="G13" i="10" s="1"/>
  <c r="E10" i="10"/>
  <c r="E13" i="10" s="1"/>
  <c r="D10" i="10"/>
  <c r="D13" i="10" s="1"/>
  <c r="E42" i="9"/>
  <c r="E41" i="9"/>
  <c r="E40" i="9"/>
  <c r="E39" i="9"/>
  <c r="E38" i="9"/>
  <c r="E37" i="9"/>
  <c r="E26" i="9"/>
  <c r="E25" i="9"/>
  <c r="E24" i="9"/>
  <c r="E23" i="9"/>
  <c r="E22" i="9"/>
  <c r="E21" i="9"/>
  <c r="E5" i="9"/>
  <c r="D14" i="10" l="1"/>
  <c r="D15" i="10" s="1"/>
  <c r="E14" i="10"/>
  <c r="F13" i="10"/>
  <c r="F15" i="10" s="1"/>
  <c r="E15" i="10"/>
  <c r="B14" i="10"/>
  <c r="G14" i="10"/>
  <c r="G15" i="10" s="1"/>
  <c r="C13" i="10"/>
  <c r="C15" i="10" s="1"/>
  <c r="H13" i="10" l="1"/>
  <c r="B15" i="10"/>
  <c r="H14" i="10"/>
  <c r="M19" i="8"/>
  <c r="M18" i="8"/>
  <c r="A48" i="1" l="1"/>
  <c r="C47" i="1"/>
  <c r="A47" i="1"/>
  <c r="B46" i="1"/>
  <c r="A46" i="1"/>
  <c r="A45" i="1"/>
  <c r="A44" i="1"/>
  <c r="C43" i="1"/>
  <c r="A43" i="1"/>
  <c r="C42" i="1"/>
  <c r="B42" i="1"/>
  <c r="C48" i="1"/>
  <c r="B48" i="1"/>
  <c r="B47" i="1"/>
  <c r="C46" i="1"/>
  <c r="C45" i="1"/>
  <c r="B45" i="1"/>
  <c r="C44" i="1"/>
  <c r="B44" i="1"/>
  <c r="B43" i="1"/>
  <c r="C10" i="1"/>
  <c r="B11" i="1"/>
  <c r="B10" i="1"/>
  <c r="C11" i="1" l="1"/>
  <c r="C12" i="1" s="1"/>
</calcChain>
</file>

<file path=xl/sharedStrings.xml><?xml version="1.0" encoding="utf-8"?>
<sst xmlns="http://schemas.openxmlformats.org/spreadsheetml/2006/main" count="579" uniqueCount="260">
  <si>
    <t>Licence na obchod s plynem a výrobu plynu</t>
  </si>
  <si>
    <t>BSD ANO</t>
  </si>
  <si>
    <t>BSD NE</t>
  </si>
  <si>
    <t>Počet licencovaných subjektů, na které se povinnost zajistit BSD nevztahuje</t>
  </si>
  <si>
    <t>Celkem</t>
  </si>
  <si>
    <t>Počet všech licencovaných subjektů</t>
  </si>
  <si>
    <t>BSD+UKZ</t>
  </si>
  <si>
    <t>BSD pro své chráněné zákazníky zajišťuje</t>
  </si>
  <si>
    <t>BSD+PRO+UKZ</t>
  </si>
  <si>
    <t>BSD pro své chráněné zákazníky a současně pro jiného obchodníka s plynem zajišťuje</t>
  </si>
  <si>
    <t>PRO+UKZ</t>
  </si>
  <si>
    <t>BSD pro jiného obchodníka s plynem zajišťuje</t>
  </si>
  <si>
    <t>UKZ</t>
  </si>
  <si>
    <t>a)</t>
  </si>
  <si>
    <t>b)</t>
  </si>
  <si>
    <t>c)</t>
  </si>
  <si>
    <t>d)</t>
  </si>
  <si>
    <t>e)</t>
  </si>
  <si>
    <t>f)</t>
  </si>
  <si>
    <t>MWh</t>
  </si>
  <si>
    <t>Při teplotě (°C)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</si>
  <si>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</si>
  <si>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</si>
  <si>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</si>
  <si>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</si>
  <si>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</si>
  <si>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</si>
  <si>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</si>
  <si>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</si>
  <si>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</si>
  <si>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</si>
  <si>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</si>
  <si>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</si>
  <si>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</si>
  <si>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</si>
  <si>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</si>
  <si>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</si>
  <si>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</si>
  <si>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</si>
  <si>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</si>
  <si>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</si>
  <si>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</si>
  <si>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</si>
  <si>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</si>
  <si>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</si>
  <si>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</si>
  <si>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</si>
  <si>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</si>
  <si>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</si>
  <si>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</si>
  <si>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</si>
  <si>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</si>
  <si>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</si>
  <si>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</si>
  <si>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</si>
  <si>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</si>
  <si>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</si>
  <si>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</si>
  <si>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</si>
  <si>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Průměrné spalné teplo v ČR</t>
  </si>
  <si>
    <t>2003</t>
  </si>
  <si>
    <t>2002</t>
  </si>
  <si>
    <t>1998</t>
  </si>
  <si>
    <t>2001</t>
  </si>
  <si>
    <t>2006</t>
  </si>
  <si>
    <t>2000</t>
  </si>
  <si>
    <t>R30dnů</t>
  </si>
  <si>
    <t>RN-1</t>
  </si>
  <si>
    <t>Rmax.den</t>
  </si>
  <si>
    <t>Historicky 
nejvyšší 
dosažená 
spotřeba</t>
  </si>
  <si>
    <t>Měsíční 
dodávka</t>
  </si>
  <si>
    <t>Denní spotřeba</t>
  </si>
  <si>
    <t>Den dosaženého maxima</t>
  </si>
  <si>
    <t>Měsíční skutečná spotřeba</t>
  </si>
  <si>
    <t>Rok dosaženého maxima</t>
  </si>
  <si>
    <t>Měsíční přepočtená spotřeba</t>
  </si>
  <si>
    <t>Měsíční dodávka (celkem)</t>
  </si>
  <si>
    <t>Denní 
průměrná
dodávka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</si>
  <si>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</si>
  <si>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</si>
  <si>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</si>
  <si>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</si>
  <si>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</si>
  <si>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</si>
  <si>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</si>
  <si>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</si>
  <si>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</si>
  <si>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</si>
  <si>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</si>
  <si>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</si>
  <si>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</si>
  <si>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</si>
  <si>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</si>
  <si>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</si>
  <si>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</si>
  <si>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</si>
  <si>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BSD pro své chráněné zákazníky zajišťuje (obchodník s plynem veden u PDS jako zákazník s OPM bez možnosti přístupu ke vstupním údajům nezbytným pro výpočet BSD)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</si>
  <si>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</si>
  <si>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</si>
  <si>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</si>
  <si>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</si>
  <si>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</si>
  <si>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</si>
  <si>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</si>
  <si>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Bezpečnostní 
standard 
dodávky
plynu</t>
  </si>
  <si>
    <t>stav provozních zásob</t>
  </si>
  <si>
    <t>stav maximálních zásob</t>
  </si>
  <si>
    <t>ČHMÚ</t>
  </si>
  <si>
    <t xml:space="preserve">Český hydrometeorologický ústav </t>
  </si>
  <si>
    <t>Dlouhodobý teplotní normál</t>
  </si>
  <si>
    <t>Způsob zajištění BSD a jejich počet</t>
  </si>
  <si>
    <t>(x 7 dnů)</t>
  </si>
  <si>
    <t>Výpočet BSD pro případ mimořádných teplotních hodnot v průběhu sedmidenního období poptávkových špiček. Na základě výpočtu se stanovuje maximální den (Rmax. den), toto zajištění musí být obchodníci s plynem schopni splnit pro 7 po sobě jdoucích dní.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</si>
  <si>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</si>
  <si>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</si>
  <si>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</si>
  <si>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>2020/2021</t>
  </si>
  <si>
    <r>
      <t>Průměrné spalné teplo v ČR (kWh/m</t>
    </r>
    <r>
      <rPr>
        <vertAlign val="superscript"/>
        <sz val="8"/>
        <rFont val="Arial"/>
        <family val="2"/>
        <charset val="238"/>
        <scheme val="minor"/>
      </rPr>
      <t>3</t>
    </r>
    <r>
      <rPr>
        <sz val="8"/>
        <rFont val="Arial"/>
        <family val="2"/>
        <charset val="238"/>
        <scheme val="minor"/>
      </rPr>
      <t>)</t>
    </r>
  </si>
  <si>
    <t xml:space="preserve"> </t>
  </si>
  <si>
    <t>GWh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</si>
  <si>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</si>
  <si>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</si>
  <si>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</si>
  <si>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</si>
  <si>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</si>
  <si>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</si>
  <si>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</si>
  <si>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</si>
  <si>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</si>
  <si>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</si>
  <si>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 xml:space="preserve"> °C</t>
  </si>
  <si>
    <t>2014/15</t>
  </si>
  <si>
    <t>2015/16</t>
  </si>
  <si>
    <t>2016/17</t>
  </si>
  <si>
    <t>2017/18</t>
  </si>
  <si>
    <t>2018/19</t>
  </si>
  <si>
    <r>
      <t>mil. m</t>
    </r>
    <r>
      <rPr>
        <vertAlign val="superscript"/>
        <sz val="8"/>
        <rFont val="Arial"/>
        <family val="2"/>
        <charset val="238"/>
        <scheme val="minor"/>
      </rPr>
      <t>3</t>
    </r>
  </si>
  <si>
    <t>2019/20</t>
  </si>
  <si>
    <t>2020/21</t>
  </si>
  <si>
    <t>Bilanční rozdíl 
v přepravní soustavě</t>
  </si>
  <si>
    <t>Podíl skutečných spotřeb 
v jednotlivých měsících
na celkové zimní spotřebě plynu</t>
  </si>
  <si>
    <t>Podíl přepočtených spotřeb 
v jednotlivých měsících
na celkové zimní spotřebě plynu</t>
  </si>
  <si>
    <t>Počet licencovaných subjektů zajišťujících BSD</t>
  </si>
  <si>
    <t>a) Pro případ mimořádných teplotních hodnot v průběhu sedmidenního období poptávkových špiček ve výši:</t>
  </si>
  <si>
    <t>Bezpečnostní standard dodávky byl sjednán ve sledovaném měsíci podle údajů obchodníků s plynem a výrobců plynu pro následující případy zajištění.</t>
  </si>
  <si>
    <t>Koeficient, který koriguje rozsah BSD pro daný měsíc</t>
  </si>
  <si>
    <t>Teplota ovzduší v ČR (°C)</t>
  </si>
  <si>
    <t xml:space="preserve">Podíl zajištění BSD chráněným zákazníkům
na celkové měsíční dodávce všem zákazníkům v ČR </t>
  </si>
  <si>
    <t>2021/2022</t>
  </si>
  <si>
    <t>2021/22</t>
  </si>
  <si>
    <t>Období</t>
  </si>
  <si>
    <t>Denní 
průměr</t>
  </si>
  <si>
    <t>Denní
maximum</t>
  </si>
  <si>
    <t>Denní
minimum</t>
  </si>
  <si>
    <t>Počet subjektů</t>
  </si>
  <si>
    <t>Počet zajištění</t>
  </si>
  <si>
    <t>Zásobník plynu na území České republiky</t>
  </si>
  <si>
    <t>Zásobník plynu mimo území České republiky</t>
  </si>
  <si>
    <t>Diverzifikovaný zdroj plynu</t>
  </si>
  <si>
    <t>Výroba plynu na území České republiky</t>
  </si>
  <si>
    <t>Využití alternativních paliv nebo přerušení dodávky plynu dotčeného chráněného zákazníka</t>
  </si>
  <si>
    <t>Zajištění jiným účastníkem trhu s plynem</t>
  </si>
  <si>
    <t>Počet 
subjektů</t>
  </si>
  <si>
    <t>Počet 
zajištění</t>
  </si>
  <si>
    <t>Meziroční 
změna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</si>
  <si>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</si>
  <si>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</si>
  <si>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</si>
  <si>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</si>
  <si>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</si>
  <si>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</si>
  <si>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t>Meziroční změna</t>
  </si>
  <si>
    <t>Skutečná spotřeba plynu</t>
  </si>
  <si>
    <t>Přepočtená spotřeba plynu</t>
  </si>
  <si>
    <t>Průměrná teplota</t>
  </si>
  <si>
    <t>Poznámka: Rmax.den pro období od 7. do 13. dne měsíce je v grafu znázorněn pouze jako příklad. Zajištění Rmax.den x 7 dnů platí klouzavě po celé období.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</si>
  <si>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</si>
  <si>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</si>
  <si>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</si>
  <si>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</si>
  <si>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</si>
  <si>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</si>
  <si>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</si>
  <si>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</si>
  <si>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</si>
  <si>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</si>
  <si>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</si>
  <si>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</si>
  <si>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 KOMENTÁŘ</t>
  </si>
  <si>
    <r>
      <t>tis. m</t>
    </r>
    <r>
      <rPr>
        <b/>
        <vertAlign val="superscript"/>
        <sz val="11"/>
        <rFont val="Arial"/>
        <family val="2"/>
        <charset val="238"/>
        <scheme val="minor"/>
      </rPr>
      <t>3</t>
    </r>
  </si>
  <si>
    <t>2022/2023</t>
  </si>
  <si>
    <t>Průměrná denní teplota v ČR (°C)</t>
  </si>
  <si>
    <t>3 BEZPEČNOSTNÍ STANDARD DODÁVKY PLYNU</t>
  </si>
  <si>
    <t>Zajištění BSD</t>
  </si>
  <si>
    <t xml:space="preserve">Prokazování BSD </t>
  </si>
  <si>
    <t>Případy a velikost zajištění BSD (MWh)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</si>
  <si>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</si>
  <si>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Bezpečnostní standard dodávky plynu (MWh)</t>
  </si>
  <si>
    <t>2023</t>
  </si>
  <si>
    <r>
      <t>kWh/m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</si>
  <si>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>Sezóna</t>
  </si>
  <si>
    <t>Období od 1. října do 31. března</t>
  </si>
  <si>
    <t>4 CHRÁNĚNÝ ZÁKAZNÍK</t>
  </si>
  <si>
    <t>3.2 Způsoby a případy zajištění BSD</t>
  </si>
  <si>
    <t>3.3 Hodnota zajištění BSD v ČR ve sledovaném měsíci</t>
  </si>
  <si>
    <t>3.4 Hodnoty zajištění BSD v ČR v průběhu sezóny</t>
  </si>
  <si>
    <t>3.5 BSD v ČR v průběhu sezóny a porovnání s předchozí sezónou</t>
  </si>
  <si>
    <t>3.6 Hodnoty zajištění BSD v ČR v průběhu sezóny v posledních 5 letech</t>
  </si>
  <si>
    <t>5 ZÁSOBNÍKY PLYNU</t>
  </si>
  <si>
    <t>6 BILANCE PLYNÁRENSKÉ SOUSTAVY ČR V ZIMNÍM OBDOBÍ</t>
  </si>
  <si>
    <r>
      <t>mil.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</si>
  <si>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r>
      <t>Tok plynu do/z plynárenské soustavy ČR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</si>
  <si>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Tok plynu ze/do zásobníků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</si>
  <si>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Skutečná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</si>
  <si>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2022/23</t>
  </si>
  <si>
    <r>
      <t>Spotřeba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</si>
  <si>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9 DOPLŇUJÍCÍ INFORMACE K BSD</t>
  </si>
  <si>
    <r>
      <t>Přepočtená spotřeba zemního plynu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</si>
  <si>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Oddělení statistiky a sledování kvality</t>
  </si>
  <si>
    <t>plyn.statistika@eru.cz</t>
  </si>
  <si>
    <t>Chránění zákazníci (zákazníci s odběrnými místy zařazenými do skupin C1, D1, D2 a F podle vyhlášky č. 344/2012 Sb., ve znění pozdějších předpisů)</t>
  </si>
  <si>
    <t>Nechránění zákazníci (zákazníci s odběrnými místy zařazenými do skupin A, B1, B2, C2 a E podle vyhlášky č. 344/2012 Sb., ve znění pozdějších předpisů)</t>
  </si>
  <si>
    <t>Meziroční
odchylka</t>
  </si>
  <si>
    <t>Denní 
normál</t>
  </si>
  <si>
    <t>Podíl CHZ a NECHZ na celkové dodávce plynu v sezóně 2022/2023</t>
  </si>
  <si>
    <t>VS</t>
  </si>
  <si>
    <t>Vlastní spotřeba výrobců plynu</t>
  </si>
  <si>
    <r>
      <t>Stav zásob ve všech zásobnících plynu v ČR v sezóně 2022/2023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</si>
  <si>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2021/2022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</si>
  <si>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Stav zásob před sezónou</t>
  </si>
  <si>
    <t>7 SPOTŘEBA PLYNU V ČR V PRŮBĚHU ZIMNÍHO OBDOBÍ</t>
  </si>
  <si>
    <t>8 SPOTŘEBA PLYNU V ČR V ZIMNÍM OBDOBÍ V POSLEDNÍCH 10 LETECH</t>
  </si>
  <si>
    <t>Spotřeba zemního plynu v ČR v sezónách 2013/2014 - 2022/2023</t>
  </si>
  <si>
    <t xml:space="preserve">3.1 Počet obchodníků zajišťujících BSD a způsob jeho prokazování v ČR </t>
  </si>
  <si>
    <t>Vydání</t>
  </si>
  <si>
    <t>Energetický regulační úřad (ERÚ) v rámci svých kompetencí sleduje a vyhodnocuje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vztahují se k prvnímu dni sledovaného měsíce. Případné dodatečné opravy budou promítnuty vždy v následujícím měsíci.</t>
  </si>
  <si>
    <t>Zajištění jiným účastníkem trhu s plynem (vyhláška č. 344/2012 Sb. § 11 odst. 9 písm. b))</t>
  </si>
  <si>
    <t>9b)</t>
  </si>
  <si>
    <t xml:space="preserve">Následující  tabulka a graf  zobrazují  průměrnou denní  teplotu  na  území  ČR  v  zimní  sezóně  2023/2024  v porovnání  s dlouhodobým teplotním normálem stanoveným ČHMÚ a předchozí zimní sezónou. </t>
  </si>
  <si>
    <t>2023/2024</t>
  </si>
  <si>
    <t>2024</t>
  </si>
  <si>
    <t>Podíl CHZ a NECHZ na celkové dodávce plynu v sezóně 2023/2024</t>
  </si>
  <si>
    <t>Denní skutečná spotřeba plynu CHZ v sezóně 2023/2024</t>
  </si>
  <si>
    <t>Denní skutečná spotřeba plynu CHZ v sezóně 2022/2023 [MWh]</t>
  </si>
  <si>
    <r>
      <t>Množství uskladněného plynu v ČR v sezóně 2023/2024 a porovnání s předchozími sezónami 
(vždy k poslednímu dni v měsíci v 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</si>
  <si>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r>
      <t>Stav zásob ve všech zásobnících plynu v ČR v sezóně 2023/2024 (mil. m</t>
    </r>
    <r>
      <rPr>
        <b/>
        <vertAlign val="superscript"/>
        <sz val="10"/>
        <color rgb="FF153366"/>
        <rFont val="Arial"/>
        <family val="2"/>
        <charset val="238"/>
        <scheme val="minor"/>
      </rPr>
      <t>3</t>
    </r>
    <r>
      <rPr>
        <b/>
        <sz val="10"/>
        <color rgb="FF153366"/>
        <rFont val="Arial"/>
        <family val="2"/>
        <charset val="238"/>
        <scheme val="minor"/>
      </rPr>
      <t>)</t>
    </r>
  </si>
  <si>
    <t>Bilance plynárenské soustavy ČR v sezóně 2023/2024</t>
  </si>
  <si>
    <t>Spotřeba zemního plynu v sezóně 2023/2024</t>
  </si>
  <si>
    <t>2023/24</t>
  </si>
  <si>
    <t>Vstupní údaje pro výpočet bezpečnostního standardu dodávky plynu na období 2023/2024 v souladu s přílohou č. 4 k vyhlášce č. 344/2012 Sb., o stavu nouze v plynárenství a o způsobu zajištění bezpečnostního standardu dodávky plynu, ve znění pozdějších předpisů, jsou zveřejněny níže.</t>
  </si>
  <si>
    <t>Den G je 3. 2. 2024.</t>
  </si>
  <si>
    <t>Den H je 3. 2. 2023.</t>
  </si>
  <si>
    <t>Období I je definováno časovým intervalem od 24. 1. 2024 do 22. 2. 2024.</t>
  </si>
  <si>
    <t>Období J je definováno časovým intervalem od 24. 1. 2023 do 22. 2. 2023.</t>
  </si>
  <si>
    <t>Období T je definováno časovým intervalem od 29. 12. 2023 do 27. 1. 2024.</t>
  </si>
  <si>
    <t>Období U je definováno časovým intervalem od 29. 12. 2022 do 27. 1. 2023.</t>
  </si>
  <si>
    <t>Jedinou největší plynárenskou infrastrukturu v České republice určuje dle vyhlášky č. 344/2012 Sb. ze dne 10. října 2012 o stavu nouze v plynárenství a o způsobu zajištění bezpečnostního standardu dodávky plynu, ve znění pozdějších předpisů provozovatel přepravní soustavy, a to ve shodě s Ministerstvem průmyslu a obchodu, které zajišťuje provádění opatření stanovených nařízením Evropského parlamentu a Rady (EU) 2017/1938. V současné době je největší plynárenskou infrastrukturou v České republice vstupní bod Lanžhot. V minulých letech provedená virtualizace propojovacích bodů neměla vliv na technický provoz vstupních bodů plynárenských infrastruktur pro dodávky plynu pro Českou republiku.</t>
  </si>
  <si>
    <t>Odchylka 2023/2024</t>
  </si>
  <si>
    <r>
      <t>Celková naplněnost zásobníků plynu v ČR dosáhla svého maxima na počátku zimní sezóny 2023/2024 a činila cca 3,4 mld. m</t>
    </r>
    <r>
      <rPr>
        <vertAlign val="superscript"/>
        <sz val="11"/>
        <rFont val="Arial"/>
        <family val="2"/>
        <charset val="238"/>
        <scheme val="minor"/>
      </rPr>
      <t>3</t>
    </r>
    <r>
      <rPr>
        <sz val="11"/>
        <rFont val="Arial"/>
        <family val="2"/>
        <charset val="238"/>
        <scheme val="minor"/>
      </rPr>
      <t xml:space="preserve"> plynu, což představuje v současnosti 46 % roční spotřeby plynu v ČR a 73 % spotřeby plynu v topné sezóně v ČR. V této souvislosti však podotýkáme, že uskladněný plyn nemusí být určen pouze pro zákazníky v ČR, ale může ho zde mít uskladněn i obchodník pro své zákazníky v zahraničí. Naplnění zásobníků s plynem na území ČR v zimní sezóně 2023/2024 v porovnání s uplynulou zimní sezónou 2022/2023 je uvedeno v kapitole č. 5.</t>
    </r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</si>
  <si>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ZA PROSINEC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</si>
</sst>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  <numFmt numFmtId="184" formatCode="mm\/yyyy"/>
  </numFmts>
  <fonts count="14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0"/>
      <color theme="1" tint="0.499984740745262"/>
      <name val="Arial"/>
      <family val="2"/>
      <charset val="238"/>
      <scheme val="minor"/>
    </font>
    <font>
      <i/>
      <sz val="8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8"/>
      <color theme="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sz val="18"/>
      <color theme="8" tint="-0.249977111117893"/>
      <name val="Arial"/>
      <family val="2"/>
      <charset val="238"/>
      <scheme val="minor"/>
    </font>
    <font>
      <b/>
      <sz val="12"/>
      <color theme="8" tint="0.39997558519241921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vertAlign val="superscript"/>
      <sz val="11"/>
      <name val="Arial"/>
      <family val="2"/>
      <charset val="238"/>
      <scheme val="minor"/>
    </font>
    <font>
      <b/>
      <vertAlign val="superscript"/>
      <sz val="11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sz val="8"/>
      <color rgb="FF153366"/>
      <name val="Arial"/>
      <family val="2"/>
      <charset val="238"/>
      <scheme val="minor"/>
    </font>
    <font>
      <b/>
      <vertAlign val="superscript"/>
      <sz val="10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sz val="8"/>
      <color rgb="FF233060"/>
      <name val="Arial"/>
      <family val="2"/>
      <charset val="238"/>
      <scheme val="minor"/>
    </font>
    <font>
      <b/>
      <sz val="14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3" borderId="10" applyNumberFormat="0" applyFont="0" applyFill="0" applyAlignment="0" applyProtection="0"/>
    <xf numFmtId="0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3" fontId="15" fillId="23" borderId="0" applyFont="0" applyFill="0" applyBorder="0" applyAlignment="0" applyProtection="0"/>
    <xf numFmtId="0" fontId="16" fillId="23" borderId="0" applyNumberFormat="0" applyFont="0" applyFill="0" applyBorder="0" applyAlignment="0" applyProtection="0"/>
    <xf numFmtId="0" fontId="16" fillId="23" borderId="0" applyNumberFormat="0" applyFont="0" applyFill="0" applyBorder="0" applyAlignment="0" applyProtection="0"/>
    <xf numFmtId="168" fontId="15" fillId="23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3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3" borderId="0" applyNumberFormat="0" applyFill="0" applyBorder="0" applyAlignment="0" applyProtection="0"/>
    <xf numFmtId="0" fontId="19" fillId="23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69" fontId="13" fillId="27" borderId="9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171" fontId="13" fillId="28" borderId="9" applyBorder="0">
      <alignment horizontal="right"/>
      <protection locked="0"/>
    </xf>
    <xf numFmtId="0" fontId="42" fillId="0" borderId="0"/>
    <xf numFmtId="0" fontId="43" fillId="0" borderId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/>
    <xf numFmtId="0" fontId="44" fillId="0" borderId="0"/>
    <xf numFmtId="0" fontId="45" fillId="29" borderId="0" applyNumberFormat="0" applyBorder="0" applyAlignment="0" applyProtection="0"/>
    <xf numFmtId="0" fontId="45" fillId="10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10" borderId="0" applyNumberFormat="0" applyBorder="0" applyAlignment="0" applyProtection="0"/>
    <xf numFmtId="0" fontId="45" fillId="3" borderId="0" applyNumberFormat="0" applyBorder="0" applyAlignment="0" applyProtection="0"/>
    <xf numFmtId="0" fontId="45" fillId="9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6" fillId="32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32" borderId="0" applyNumberFormat="0" applyBorder="0" applyAlignment="0" applyProtection="0"/>
    <xf numFmtId="0" fontId="46" fillId="10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8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7" fillId="36" borderId="0" applyNumberFormat="0" applyBorder="0" applyAlignment="0" applyProtection="0"/>
    <xf numFmtId="0" fontId="47" fillId="42" borderId="0" applyNumberFormat="0" applyBorder="0" applyAlignment="0" applyProtection="0"/>
    <xf numFmtId="0" fontId="48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8" fillId="35" borderId="0" applyNumberFormat="0" applyBorder="0" applyAlignment="0" applyProtection="0"/>
    <xf numFmtId="0" fontId="47" fillId="28" borderId="0" applyNumberFormat="0" applyBorder="0" applyAlignment="0" applyProtection="0"/>
    <xf numFmtId="0" fontId="47" fillId="45" borderId="0" applyNumberFormat="0" applyBorder="0" applyAlignment="0" applyProtection="0"/>
    <xf numFmtId="0" fontId="48" fillId="46" borderId="0" applyNumberFormat="0" applyBorder="0" applyAlignment="0" applyProtection="0"/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49" fillId="20" borderId="5" applyNumberFormat="0" applyFont="0" applyFill="0" applyBorder="0" applyAlignment="0">
      <alignment vertical="center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0" fontId="50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51" fillId="0" borderId="11" applyAlignment="0">
      <alignment horizontal="left" vertical="center"/>
    </xf>
    <xf numFmtId="173" fontId="52" fillId="4" borderId="12" applyNumberFormat="0" applyFont="0" applyFill="0" applyBorder="0" applyAlignment="0">
      <alignment horizontal="center"/>
    </xf>
    <xf numFmtId="173" fontId="52" fillId="4" borderId="12" applyNumberFormat="0" applyFont="0" applyFill="0" applyBorder="0" applyAlignment="0">
      <alignment horizontal="center"/>
    </xf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3" fillId="0" borderId="13" applyNumberFormat="0" applyFill="0" applyAlignment="0" applyProtection="0"/>
    <xf numFmtId="0" fontId="54" fillId="0" borderId="14" applyNumberFormat="0" applyFill="0" applyAlignment="0" applyProtection="0"/>
    <xf numFmtId="0" fontId="55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8" fillId="0" borderId="0" applyNumberFormat="0" applyAlignment="0"/>
    <xf numFmtId="0" fontId="59" fillId="0" borderId="0" applyNumberFormat="0" applyAlignment="0"/>
    <xf numFmtId="0" fontId="58" fillId="0" borderId="0" applyNumberFormat="0" applyAlignment="0"/>
    <xf numFmtId="0" fontId="59" fillId="0" borderId="0" applyNumberFormat="0" applyAlignment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4" fontId="54" fillId="0" borderId="0" applyFill="0" applyBorder="0" applyAlignment="0" applyProtection="0"/>
    <xf numFmtId="0" fontId="60" fillId="0" borderId="0">
      <alignment horizontal="center" vertical="center"/>
    </xf>
    <xf numFmtId="0" fontId="60" fillId="47" borderId="0">
      <alignment horizontal="center" vertical="center"/>
    </xf>
    <xf numFmtId="0" fontId="60" fillId="48" borderId="0">
      <alignment horizontal="center" vertical="center"/>
    </xf>
    <xf numFmtId="0" fontId="60" fillId="49" borderId="0">
      <alignment horizontal="center" vertical="center"/>
    </xf>
    <xf numFmtId="15" fontId="44" fillId="0" borderId="0"/>
    <xf numFmtId="15" fontId="44" fillId="0" borderId="0"/>
    <xf numFmtId="15" fontId="44" fillId="0" borderId="0"/>
    <xf numFmtId="15" fontId="44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2" fillId="0" borderId="0" applyNumberFormat="0" applyAlignment="0">
      <alignment horizontal="left"/>
    </xf>
    <xf numFmtId="0" fontId="63" fillId="0" borderId="0" applyNumberFormat="0" applyAlignment="0">
      <alignment horizontal="left"/>
    </xf>
    <xf numFmtId="0" fontId="62" fillId="0" borderId="0" applyNumberFormat="0" applyAlignment="0">
      <alignment horizontal="left"/>
    </xf>
    <xf numFmtId="0" fontId="62" fillId="0" borderId="0" applyNumberFormat="0" applyAlignment="0">
      <alignment horizontal="left"/>
    </xf>
    <xf numFmtId="38" fontId="64" fillId="53" borderId="0" applyNumberFormat="0" applyBorder="0" applyAlignment="0" applyProtection="0"/>
    <xf numFmtId="0" fontId="65" fillId="0" borderId="15" applyNumberFormat="0" applyAlignment="0" applyProtection="0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5" fillId="0" borderId="4">
      <alignment horizontal="left" vertical="center"/>
    </xf>
    <xf numFmtId="0" fontId="66" fillId="54" borderId="0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0" fontId="64" fillId="21" borderId="9" applyNumberFormat="0" applyBorder="0" applyAlignment="0" applyProtection="0"/>
    <xf numFmtId="176" fontId="2" fillId="55" borderId="0"/>
    <xf numFmtId="176" fontId="2" fillId="55" borderId="0"/>
    <xf numFmtId="176" fontId="2" fillId="55" borderId="0"/>
    <xf numFmtId="176" fontId="2" fillId="55" borderId="0"/>
    <xf numFmtId="0" fontId="67" fillId="56" borderId="16" applyNumberFormat="0" applyAlignment="0" applyProtection="0"/>
    <xf numFmtId="176" fontId="2" fillId="57" borderId="0"/>
    <xf numFmtId="176" fontId="2" fillId="57" borderId="0"/>
    <xf numFmtId="176" fontId="2" fillId="57" borderId="0"/>
    <xf numFmtId="176" fontId="2" fillId="57" borderId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7" fontId="54" fillId="0" borderId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3" borderId="0" applyNumberFormat="0" applyBorder="0" applyAlignment="0" applyProtection="0"/>
    <xf numFmtId="0" fontId="21" fillId="26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2" fillId="0" borderId="0" applyNumberFormat="0" applyFill="0" applyBorder="0" applyAlignment="0" applyProtection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7" fillId="0" borderId="0"/>
    <xf numFmtId="0" fontId="77" fillId="0" borderId="0"/>
    <xf numFmtId="0" fontId="78" fillId="0" borderId="0"/>
    <xf numFmtId="0" fontId="4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4" fontId="50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2" fontId="54" fillId="0" borderId="0" applyFill="0" applyBorder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30" borderId="20" applyNumberFormat="0" applyFont="0" applyAlignment="0" applyProtection="0"/>
    <xf numFmtId="0" fontId="42" fillId="0" borderId="0"/>
    <xf numFmtId="0" fontId="4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0" borderId="21" applyNumberFormat="0" applyFill="0" applyAlignment="0" applyProtection="0"/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0" fontId="44" fillId="0" borderId="0" applyNumberFormat="0" applyFon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183" fontId="2" fillId="0" borderId="0" applyNumberFormat="0" applyFill="0" applyBorder="0" applyAlignment="0" applyProtection="0">
      <alignment horizontal="left"/>
    </xf>
    <xf numFmtId="0" fontId="55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0" fontId="2" fillId="0" borderId="0"/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80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2" fillId="0" borderId="0"/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0" fontId="81" fillId="3" borderId="8" applyNumberFormat="0" applyProtection="0">
      <alignment horizontal="left" vertical="top" indent="1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0" fontId="2" fillId="0" borderId="0"/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9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0" fontId="2" fillId="0" borderId="0"/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57" borderId="23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0" fontId="2" fillId="0" borderId="0"/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1" borderId="24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0" fontId="2" fillId="0" borderId="0"/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2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0" fontId="2" fillId="0" borderId="0"/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3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0" fontId="2" fillId="0" borderId="0"/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4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0" fontId="2" fillId="0" borderId="0"/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5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0" fontId="2" fillId="0" borderId="0"/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6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0" fontId="2" fillId="0" borderId="0"/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17" borderId="23" applyNumberFormat="0" applyProtection="0">
      <alignment horizontal="right" vertical="center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0" fontId="2" fillId="0" borderId="0"/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64" fillId="58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0" fontId="2" fillId="0" borderId="0"/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82" fillId="59" borderId="24" applyNumberFormat="0" applyProtection="0">
      <alignment horizontal="left" vertical="center" indent="1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0" fontId="2" fillId="0" borderId="0"/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7" borderId="23" applyNumberFormat="0" applyProtection="0">
      <alignment horizontal="right" vertical="center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0" fontId="2" fillId="0" borderId="0"/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6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2" fillId="0" borderId="0"/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4" fontId="64" fillId="7" borderId="24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61" borderId="22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2" fillId="0" borderId="0"/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60" borderId="23" applyNumberFormat="0" applyProtection="0">
      <alignment horizontal="left" vertical="center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2" fillId="0" borderId="0"/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59" borderId="8" applyNumberFormat="0" applyProtection="0">
      <alignment horizontal="left" vertical="top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2" fillId="0" borderId="0"/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62" borderId="23" applyNumberFormat="0" applyProtection="0">
      <alignment horizontal="left" vertical="center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2" fillId="0" borderId="0"/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7" borderId="8" applyNumberFormat="0" applyProtection="0">
      <alignment horizontal="left" vertical="top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2" fillId="0" borderId="0"/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23" applyNumberFormat="0" applyProtection="0">
      <alignment horizontal="left" vertical="center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2" fillId="0" borderId="0"/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29" borderId="8" applyNumberFormat="0" applyProtection="0">
      <alignment horizontal="left" vertical="top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2" fillId="0" borderId="0"/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23" applyNumberFormat="0" applyProtection="0">
      <alignment horizontal="left" vertical="center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0" borderId="0"/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64" fillId="6" borderId="8" applyNumberFormat="0" applyProtection="0">
      <alignment horizontal="left" vertical="top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64" fillId="65" borderId="25" applyNumberFormat="0">
      <protection locked="0"/>
    </xf>
    <xf numFmtId="0" fontId="2" fillId="0" borderId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0" fontId="83" fillId="59" borderId="26" applyBorder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0" fontId="2" fillId="0" borderId="0"/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4" fillId="30" borderId="8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4" fontId="80" fillId="21" borderId="27" applyNumberFormat="0" applyProtection="0">
      <alignment vertical="center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2" fillId="0" borderId="0"/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4" fontId="84" fillId="60" borderId="8" applyNumberFormat="0" applyProtection="0">
      <alignment horizontal="left" vertical="center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2" fillId="0" borderId="0"/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0" fontId="84" fillId="30" borderId="8" applyNumberFormat="0" applyProtection="0">
      <alignment horizontal="left" vertical="top" indent="1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0" fontId="2" fillId="0" borderId="0"/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64" fillId="0" borderId="23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5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0" borderId="0"/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4" fontId="10" fillId="66" borderId="22" applyNumberFormat="0" applyProtection="0">
      <alignment horizontal="right" vertical="center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51" fillId="0" borderId="0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0" borderId="0"/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2" fillId="64" borderId="22" applyNumberFormat="0" applyProtection="0">
      <alignment horizontal="left" vertical="center" indent="1"/>
    </xf>
    <xf numFmtId="0" fontId="85" fillId="0" borderId="0"/>
    <xf numFmtId="0" fontId="2" fillId="0" borderId="0"/>
    <xf numFmtId="0" fontId="85" fillId="0" borderId="0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0" fontId="64" fillId="67" borderId="9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2" fillId="0" borderId="0"/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4" fontId="86" fillId="65" borderId="23" applyNumberFormat="0" applyProtection="0">
      <alignment horizontal="right" vertical="center"/>
    </xf>
    <xf numFmtId="0" fontId="87" fillId="0" borderId="0" applyNumberFormat="0" applyFill="0" applyBorder="0" applyAlignment="0" applyProtection="0"/>
    <xf numFmtId="0" fontId="88" fillId="32" borderId="0" applyNumberFormat="0" applyBorder="0" applyAlignment="0" applyProtection="0"/>
    <xf numFmtId="0" fontId="20" fillId="25" borderId="0" applyNumberFormat="0" applyBorder="0" applyAlignment="0" applyProtection="0"/>
    <xf numFmtId="0" fontId="89" fillId="0" borderId="0"/>
    <xf numFmtId="40" fontId="90" fillId="0" borderId="0" applyBorder="0">
      <alignment horizontal="right"/>
    </xf>
    <xf numFmtId="0" fontId="79" fillId="0" borderId="0" applyNumberFormat="0" applyFill="0" applyBorder="0" applyAlignment="0" applyProtection="0"/>
    <xf numFmtId="0" fontId="91" fillId="3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1" fillId="31" borderId="28" applyNumberFormat="0" applyAlignment="0" applyProtection="0"/>
    <xf numFmtId="0" fontId="92" fillId="65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3" fillId="60" borderId="28" applyNumberFormat="0" applyAlignment="0" applyProtection="0"/>
    <xf numFmtId="0" fontId="94" fillId="65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4" fillId="60" borderId="22" applyNumberFormat="0" applyAlignment="0" applyProtection="0"/>
    <xf numFmtId="0" fontId="95" fillId="0" borderId="0" applyNumberFormat="0" applyFill="0" applyBorder="0" applyAlignment="0" applyProtection="0"/>
    <xf numFmtId="0" fontId="46" fillId="68" borderId="0" applyNumberFormat="0" applyBorder="0" applyAlignment="0" applyProtection="0"/>
    <xf numFmtId="0" fontId="46" fillId="14" borderId="0" applyNumberFormat="0" applyBorder="0" applyAlignment="0" applyProtection="0"/>
    <xf numFmtId="0" fontId="46" fillId="12" borderId="0" applyNumberFormat="0" applyBorder="0" applyAlignment="0" applyProtection="0"/>
    <xf numFmtId="0" fontId="46" fillId="59" borderId="0" applyNumberFormat="0" applyBorder="0" applyAlignment="0" applyProtection="0"/>
    <xf numFmtId="0" fontId="46" fillId="69" borderId="0" applyNumberFormat="0" applyBorder="0" applyAlignment="0" applyProtection="0"/>
    <xf numFmtId="0" fontId="46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29" fillId="0" borderId="0"/>
  </cellStyleXfs>
  <cellXfs count="641">
    <xf numFmtId="0" fontId="0" fillId="0" borderId="0" xfId="0"/>
    <xf numFmtId="0" fontId="22" fillId="8" borderId="0" xfId="20" applyFont="1" applyFill="1" applyAlignment="1">
      <alignment vertical="center"/>
    </xf>
    <xf numFmtId="0" fontId="22" fillId="8" borderId="0" xfId="20" applyFont="1" applyFill="1" applyAlignment="1"/>
    <xf numFmtId="0" fontId="22" fillId="8" borderId="0" xfId="20" applyFont="1" applyFill="1" applyBorder="1" applyAlignment="1">
      <alignment horizontal="right" vertical="center"/>
    </xf>
    <xf numFmtId="0" fontId="22" fillId="8" borderId="0" xfId="20" applyFont="1" applyFill="1" applyBorder="1" applyAlignment="1">
      <alignment vertical="center" wrapText="1"/>
    </xf>
    <xf numFmtId="167" fontId="22" fillId="8" borderId="0" xfId="20" applyNumberFormat="1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 wrapText="1"/>
    </xf>
    <xf numFmtId="0" fontId="22" fillId="8" borderId="0" xfId="20" applyFont="1" applyFill="1" applyAlignment="1">
      <alignment horizontal="right" vertical="center"/>
    </xf>
    <xf numFmtId="0" fontId="22" fillId="8" borderId="0" xfId="20" applyFont="1" applyFill="1" applyAlignment="1">
      <alignment vertical="center" wrapText="1"/>
    </xf>
    <xf numFmtId="167" fontId="22" fillId="8" borderId="0" xfId="20" applyNumberFormat="1" applyFont="1" applyFill="1" applyAlignment="1">
      <alignment horizontal="center" vertical="center"/>
    </xf>
    <xf numFmtId="3" fontId="22" fillId="8" borderId="0" xfId="20" applyNumberFormat="1" applyFont="1" applyFill="1" applyAlignment="1">
      <alignment vertical="center"/>
    </xf>
    <xf numFmtId="0" fontId="27" fillId="8" borderId="0" xfId="20" applyFont="1" applyFill="1" applyAlignment="1">
      <alignment vertical="top" wrapText="1"/>
    </xf>
    <xf numFmtId="0" fontId="22" fillId="2" borderId="0" xfId="0" applyFont="1" applyFill="1"/>
    <xf numFmtId="0" fontId="22" fillId="2" borderId="0" xfId="20" applyFont="1" applyFill="1" applyBorder="1" applyAlignment="1">
      <alignment horizontal="left" vertical="center"/>
    </xf>
    <xf numFmtId="0" fontId="22" fillId="2" borderId="0" xfId="20" applyFont="1" applyFill="1" applyBorder="1" applyAlignment="1">
      <alignment vertical="center"/>
    </xf>
    <xf numFmtId="0" fontId="22" fillId="8" borderId="0" xfId="20" applyFont="1" applyFill="1" applyAlignment="1">
      <alignment horizontal="left" vertical="center"/>
    </xf>
    <xf numFmtId="0" fontId="22" fillId="2" borderId="0" xfId="2" applyFont="1" applyFill="1"/>
    <xf numFmtId="1" fontId="25" fillId="2" borderId="0" xfId="2" applyNumberFormat="1" applyFont="1" applyFill="1" applyAlignment="1">
      <alignment vertical="top" wrapText="1"/>
    </xf>
    <xf numFmtId="0" fontId="32" fillId="2" borderId="0" xfId="2" applyFont="1" applyFill="1" applyAlignment="1">
      <alignment horizontal="left" wrapText="1"/>
    </xf>
    <xf numFmtId="0" fontId="25" fillId="2" borderId="0" xfId="2" applyFont="1" applyFill="1" applyAlignment="1">
      <alignment horizontal="center" wrapText="1"/>
    </xf>
    <xf numFmtId="0" fontId="32" fillId="2" borderId="0" xfId="2" applyFont="1" applyFill="1" applyAlignment="1">
      <alignment horizontal="right" wrapText="1"/>
    </xf>
    <xf numFmtId="0" fontId="28" fillId="2" borderId="0" xfId="2" applyFont="1" applyFill="1" applyAlignment="1">
      <alignment horizontal="right" wrapText="1"/>
    </xf>
    <xf numFmtId="9" fontId="34" fillId="2" borderId="0" xfId="1" applyFont="1" applyFill="1" applyAlignment="1">
      <alignment horizontal="left" wrapText="1"/>
    </xf>
    <xf numFmtId="9" fontId="28" fillId="2" borderId="0" xfId="1" applyFont="1" applyFill="1" applyAlignment="1">
      <alignment horizontal="left" wrapText="1"/>
    </xf>
    <xf numFmtId="9" fontId="28" fillId="2" borderId="0" xfId="2" applyNumberFormat="1" applyFont="1" applyFill="1" applyAlignment="1">
      <alignment horizontal="center" wrapText="1"/>
    </xf>
    <xf numFmtId="0" fontId="28" fillId="2" borderId="0" xfId="2" applyFont="1" applyFill="1" applyAlignment="1">
      <alignment horizontal="right"/>
    </xf>
    <xf numFmtId="9" fontId="28" fillId="2" borderId="0" xfId="1" applyNumberFormat="1" applyFont="1" applyFill="1" applyAlignment="1">
      <alignment horizontal="right" wrapText="1"/>
    </xf>
    <xf numFmtId="9" fontId="34" fillId="2" borderId="0" xfId="1" applyFont="1" applyFill="1" applyAlignment="1">
      <alignment horizontal="left"/>
    </xf>
    <xf numFmtId="9" fontId="28" fillId="2" borderId="0" xfId="1" applyFont="1" applyFill="1" applyAlignment="1">
      <alignment horizontal="left"/>
    </xf>
    <xf numFmtId="9" fontId="34" fillId="2" borderId="0" xfId="2" applyNumberFormat="1" applyFont="1" applyFill="1" applyAlignment="1">
      <alignment horizontal="left" wrapText="1"/>
    </xf>
    <xf numFmtId="9" fontId="28" fillId="2" borderId="0" xfId="2" applyNumberFormat="1" applyFont="1" applyFill="1" applyAlignment="1">
      <alignment horizontal="left" wrapText="1"/>
    </xf>
    <xf numFmtId="0" fontId="28" fillId="2" borderId="0" xfId="2" applyFont="1" applyFill="1" applyAlignment="1">
      <alignment horizontal="center" wrapText="1"/>
    </xf>
    <xf numFmtId="0" fontId="28" fillId="2" borderId="0" xfId="2" applyFont="1" applyFill="1"/>
    <xf numFmtId="0" fontId="22" fillId="2" borderId="0" xfId="2" applyFont="1" applyFill="1" applyBorder="1"/>
    <xf numFmtId="0" fontId="22" fillId="2" borderId="0" xfId="2" applyFont="1" applyFill="1" applyAlignment="1">
      <alignment horizontal="center"/>
    </xf>
    <xf numFmtId="0" fontId="28" fillId="2" borderId="0" xfId="2" applyFont="1" applyFill="1" applyAlignment="1">
      <alignment horizontal="left"/>
    </xf>
    <xf numFmtId="0" fontId="36" fillId="2" borderId="0" xfId="2" applyFont="1" applyFill="1"/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right"/>
    </xf>
    <xf numFmtId="0" fontId="36" fillId="2" borderId="0" xfId="2" applyFont="1" applyFill="1" applyAlignment="1">
      <alignment horizontal="center"/>
    </xf>
    <xf numFmtId="0" fontId="31" fillId="2" borderId="0" xfId="2" applyFont="1" applyFill="1"/>
    <xf numFmtId="0" fontId="22" fillId="0" borderId="0" xfId="2" applyFont="1" applyFill="1" applyBorder="1"/>
    <xf numFmtId="0" fontId="30" fillId="0" borderId="0" xfId="2" applyFont="1" applyFill="1" applyBorder="1" applyAlignment="1">
      <alignment vertical="top"/>
    </xf>
    <xf numFmtId="0" fontId="97" fillId="0" borderId="0" xfId="2" applyFont="1" applyFill="1" applyBorder="1" applyAlignment="1">
      <alignment horizontal="right"/>
    </xf>
    <xf numFmtId="0" fontId="25" fillId="0" borderId="0" xfId="2" applyFont="1" applyFill="1" applyBorder="1" applyAlignment="1">
      <alignment horizontal="left"/>
    </xf>
    <xf numFmtId="0" fontId="96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horizontal="justify" vertical="top"/>
    </xf>
    <xf numFmtId="0" fontId="96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/>
    </xf>
    <xf numFmtId="0" fontId="30" fillId="0" borderId="0" xfId="2" applyFont="1" applyFill="1" applyBorder="1" applyAlignment="1">
      <alignment horizontal="left" vertical="top" wrapText="1"/>
    </xf>
    <xf numFmtId="0" fontId="30" fillId="0" borderId="0" xfId="2" applyFont="1" applyFill="1" applyBorder="1" applyAlignment="1">
      <alignment vertical="top" wrapText="1"/>
    </xf>
    <xf numFmtId="0" fontId="30" fillId="0" borderId="0" xfId="527" applyFont="1" applyFill="1" applyBorder="1" applyAlignment="1">
      <alignment vertical="top" wrapText="1"/>
    </xf>
    <xf numFmtId="0" fontId="30" fillId="0" borderId="0" xfId="2" applyFont="1" applyFill="1" applyBorder="1" applyAlignment="1">
      <alignment horizontal="justify" vertical="top" wrapText="1"/>
    </xf>
    <xf numFmtId="0" fontId="98" fillId="0" borderId="0" xfId="2" applyFont="1" applyFill="1" applyBorder="1"/>
    <xf numFmtId="0" fontId="32" fillId="2" borderId="0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left" wrapText="1"/>
    </xf>
    <xf numFmtId="0" fontId="28" fillId="2" borderId="0" xfId="20" applyFont="1" applyFill="1"/>
    <xf numFmtId="0" fontId="24" fillId="2" borderId="0" xfId="20" applyFont="1" applyFill="1" applyAlignment="1">
      <alignment horizontal="center"/>
    </xf>
    <xf numFmtId="0" fontId="28" fillId="2" borderId="0" xfId="20" applyFont="1" applyFill="1" applyBorder="1"/>
    <xf numFmtId="0" fontId="28" fillId="2" borderId="0" xfId="20" applyFont="1" applyFill="1" applyBorder="1" applyAlignment="1">
      <alignment vertical="center"/>
    </xf>
    <xf numFmtId="0" fontId="28" fillId="2" borderId="0" xfId="20" applyFont="1" applyFill="1" applyAlignment="1">
      <alignment vertical="center"/>
    </xf>
    <xf numFmtId="0" fontId="99" fillId="2" borderId="0" xfId="20" applyFont="1" applyFill="1" applyBorder="1" applyAlignment="1">
      <alignment horizontal="center" vertical="center"/>
    </xf>
    <xf numFmtId="1" fontId="28" fillId="2" borderId="0" xfId="20" applyNumberFormat="1" applyFont="1" applyFill="1" applyBorder="1" applyAlignment="1">
      <alignment vertical="center"/>
    </xf>
    <xf numFmtId="1" fontId="28" fillId="22" borderId="0" xfId="0" applyNumberFormat="1" applyFont="1" applyFill="1" applyBorder="1"/>
    <xf numFmtId="3" fontId="28" fillId="2" borderId="0" xfId="20" applyNumberFormat="1" applyFont="1" applyFill="1" applyAlignment="1">
      <alignment vertical="center"/>
    </xf>
    <xf numFmtId="0" fontId="25" fillId="2" borderId="0" xfId="20" applyFont="1" applyFill="1" applyBorder="1" applyAlignment="1">
      <alignment vertical="center"/>
    </xf>
    <xf numFmtId="0" fontId="25" fillId="2" borderId="0" xfId="20" applyFont="1" applyFill="1" applyBorder="1" applyAlignment="1">
      <alignment horizontal="left" vertical="center"/>
    </xf>
    <xf numFmtId="0" fontId="25" fillId="2" borderId="0" xfId="20" applyFont="1" applyFill="1" applyBorder="1" applyAlignment="1">
      <alignment horizontal="center" vertical="center"/>
    </xf>
    <xf numFmtId="3" fontId="28" fillId="2" borderId="0" xfId="20" applyNumberFormat="1" applyFont="1" applyFill="1" applyBorder="1" applyAlignment="1">
      <alignment vertical="center"/>
    </xf>
    <xf numFmtId="3" fontId="28" fillId="2" borderId="0" xfId="20" applyNumberFormat="1" applyFont="1" applyFill="1"/>
    <xf numFmtId="3" fontId="28" fillId="2" borderId="0" xfId="20" applyNumberFormat="1" applyFont="1" applyFill="1" applyBorder="1" applyAlignment="1">
      <alignment horizontal="right" vertical="center"/>
    </xf>
    <xf numFmtId="2" fontId="28" fillId="2" borderId="0" xfId="20" applyNumberFormat="1" applyFont="1" applyFill="1" applyAlignment="1">
      <alignment vertical="center"/>
    </xf>
    <xf numFmtId="165" fontId="102" fillId="2" borderId="0" xfId="20" applyNumberFormat="1" applyFont="1" applyFill="1" applyBorder="1" applyAlignment="1">
      <alignment horizontal="right" vertical="center"/>
    </xf>
    <xf numFmtId="165" fontId="28" fillId="2" borderId="0" xfId="20" applyNumberFormat="1" applyFont="1" applyFill="1" applyBorder="1" applyAlignment="1">
      <alignment horizontal="right" vertical="center"/>
    </xf>
    <xf numFmtId="164" fontId="28" fillId="2" borderId="0" xfId="1" applyNumberFormat="1" applyFont="1" applyFill="1" applyAlignment="1">
      <alignment vertical="center"/>
    </xf>
    <xf numFmtId="14" fontId="28" fillId="2" borderId="0" xfId="20" applyNumberFormat="1" applyFont="1" applyFill="1" applyBorder="1" applyAlignment="1">
      <alignment horizontal="left" vertical="center"/>
    </xf>
    <xf numFmtId="164" fontId="28" fillId="2" borderId="0" xfId="1" applyNumberFormat="1" applyFont="1" applyFill="1" applyBorder="1" applyAlignment="1">
      <alignment horizontal="right" vertical="center"/>
    </xf>
    <xf numFmtId="3" fontId="28" fillId="2" borderId="0" xfId="20" applyNumberFormat="1" applyFont="1" applyFill="1" applyBorder="1" applyAlignment="1">
      <alignment horizontal="left" vertical="center"/>
    </xf>
    <xf numFmtId="165" fontId="28" fillId="2" borderId="0" xfId="20" applyNumberFormat="1" applyFont="1" applyFill="1" applyBorder="1" applyAlignment="1">
      <alignment horizontal="left" vertical="center"/>
    </xf>
    <xf numFmtId="0" fontId="102" fillId="2" borderId="0" xfId="20" applyNumberFormat="1" applyFont="1" applyFill="1" applyBorder="1" applyAlignment="1">
      <alignment horizontal="right" vertical="center"/>
    </xf>
    <xf numFmtId="3" fontId="28" fillId="2" borderId="7" xfId="20" applyNumberFormat="1" applyFont="1" applyFill="1" applyBorder="1" applyAlignment="1">
      <alignment horizontal="right" vertical="center"/>
    </xf>
    <xf numFmtId="0" fontId="28" fillId="2" borderId="0" xfId="20" applyFont="1" applyFill="1" applyBorder="1" applyAlignment="1">
      <alignment horizontal="right" vertical="center"/>
    </xf>
    <xf numFmtId="0" fontId="28" fillId="2" borderId="0" xfId="20" applyFont="1" applyFill="1" applyAlignment="1"/>
    <xf numFmtId="0" fontId="28" fillId="2" borderId="0" xfId="2" applyFont="1" applyFill="1" applyBorder="1" applyAlignment="1"/>
    <xf numFmtId="165" fontId="28" fillId="2" borderId="0" xfId="20" applyNumberFormat="1" applyFont="1" applyFill="1"/>
    <xf numFmtId="2" fontId="28" fillId="2" borderId="0" xfId="20" applyNumberFormat="1" applyFont="1" applyFill="1"/>
    <xf numFmtId="165" fontId="28" fillId="8" borderId="0" xfId="2" applyNumberFormat="1" applyFont="1" applyFill="1" applyBorder="1" applyAlignment="1">
      <alignment horizontal="right"/>
    </xf>
    <xf numFmtId="165" fontId="103" fillId="8" borderId="0" xfId="2" applyNumberFormat="1" applyFont="1" applyFill="1" applyBorder="1" applyAlignment="1">
      <alignment horizontal="right"/>
    </xf>
    <xf numFmtId="0" fontId="28" fillId="2" borderId="0" xfId="0" applyFont="1" applyFill="1"/>
    <xf numFmtId="2" fontId="28" fillId="2" borderId="0" xfId="0" applyNumberFormat="1" applyFont="1" applyFill="1"/>
    <xf numFmtId="3" fontId="28" fillId="2" borderId="0" xfId="0" applyNumberFormat="1" applyFont="1" applyFill="1"/>
    <xf numFmtId="10" fontId="28" fillId="2" borderId="0" xfId="58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right"/>
    </xf>
    <xf numFmtId="3" fontId="28" fillId="2" borderId="0" xfId="2" applyNumberFormat="1" applyFont="1" applyFill="1" applyBorder="1" applyAlignment="1">
      <alignment horizontal="right"/>
    </xf>
    <xf numFmtId="16" fontId="28" fillId="2" borderId="0" xfId="0" applyNumberFormat="1" applyFont="1" applyFill="1"/>
    <xf numFmtId="165" fontId="28" fillId="2" borderId="0" xfId="0" applyNumberFormat="1" applyFont="1" applyFill="1"/>
    <xf numFmtId="0" fontId="28" fillId="2" borderId="0" xfId="0" applyFont="1" applyFill="1" applyBorder="1"/>
    <xf numFmtId="0" fontId="28" fillId="2" borderId="0" xfId="0" applyFont="1" applyFill="1" applyBorder="1" applyAlignment="1"/>
    <xf numFmtId="0" fontId="25" fillId="2" borderId="0" xfId="0" applyFont="1" applyFill="1" applyBorder="1" applyAlignment="1">
      <alignment vertical="center"/>
    </xf>
    <xf numFmtId="0" fontId="28" fillId="2" borderId="0" xfId="2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9" fontId="28" fillId="2" borderId="0" xfId="2" applyNumberFormat="1" applyFont="1" applyFill="1" applyBorder="1" applyAlignment="1">
      <alignment horizontal="center"/>
    </xf>
    <xf numFmtId="164" fontId="28" fillId="2" borderId="0" xfId="58" applyNumberFormat="1" applyFont="1" applyFill="1"/>
    <xf numFmtId="0" fontId="25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wrapText="1"/>
    </xf>
    <xf numFmtId="0" fontId="28" fillId="2" borderId="0" xfId="0" applyFont="1" applyFill="1" applyBorder="1" applyAlignment="1">
      <alignment vertical="center" wrapText="1"/>
    </xf>
    <xf numFmtId="165" fontId="28" fillId="2" borderId="0" xfId="2" applyNumberFormat="1" applyFont="1" applyFill="1" applyBorder="1" applyAlignment="1">
      <alignment horizontal="right"/>
    </xf>
    <xf numFmtId="165" fontId="28" fillId="2" borderId="0" xfId="58" applyNumberFormat="1" applyFont="1" applyFill="1" applyBorder="1" applyAlignment="1">
      <alignment horizontal="right"/>
    </xf>
    <xf numFmtId="165" fontId="28" fillId="2" borderId="0" xfId="0" applyNumberFormat="1" applyFont="1" applyFill="1" applyBorder="1"/>
    <xf numFmtId="0" fontId="28" fillId="2" borderId="0" xfId="0" applyFont="1" applyFill="1" applyBorder="1" applyAlignment="1">
      <alignment horizontal="right"/>
    </xf>
    <xf numFmtId="0" fontId="104" fillId="2" borderId="0" xfId="0" applyFont="1" applyFill="1" applyBorder="1" applyAlignment="1">
      <alignment horizontal="right"/>
    </xf>
    <xf numFmtId="14" fontId="104" fillId="2" borderId="0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right"/>
    </xf>
    <xf numFmtId="0" fontId="22" fillId="2" borderId="0" xfId="20" applyFont="1" applyFill="1" applyBorder="1" applyAlignment="1">
      <alignment horizontal="center"/>
    </xf>
    <xf numFmtId="0" fontId="22" fillId="2" borderId="0" xfId="20" applyFont="1" applyFill="1" applyBorder="1" applyAlignment="1"/>
    <xf numFmtId="0" fontId="34" fillId="2" borderId="0" xfId="20" applyFont="1" applyFill="1" applyBorder="1" applyAlignment="1">
      <alignment vertical="center"/>
    </xf>
    <xf numFmtId="0" fontId="34" fillId="2" borderId="0" xfId="20" applyFont="1" applyFill="1" applyBorder="1" applyAlignment="1">
      <alignment horizontal="right" vertical="center"/>
    </xf>
    <xf numFmtId="3" fontId="34" fillId="2" borderId="0" xfId="20" applyNumberFormat="1" applyFont="1" applyFill="1" applyBorder="1" applyAlignment="1">
      <alignment vertical="center"/>
    </xf>
    <xf numFmtId="0" fontId="104" fillId="2" borderId="0" xfId="20" applyFont="1" applyFill="1" applyBorder="1" applyAlignment="1">
      <alignment vertical="center"/>
    </xf>
    <xf numFmtId="164" fontId="34" fillId="2" borderId="0" xfId="1" applyNumberFormat="1" applyFont="1" applyFill="1" applyBorder="1" applyAlignment="1">
      <alignment vertical="center"/>
    </xf>
    <xf numFmtId="164" fontId="34" fillId="2" borderId="0" xfId="20" applyNumberFormat="1" applyFont="1" applyFill="1" applyBorder="1" applyAlignment="1">
      <alignment vertical="center"/>
    </xf>
    <xf numFmtId="49" fontId="28" fillId="2" borderId="0" xfId="20" applyNumberFormat="1" applyFont="1" applyFill="1" applyBorder="1" applyAlignment="1">
      <alignment horizontal="right"/>
    </xf>
    <xf numFmtId="0" fontId="26" fillId="2" borderId="0" xfId="20" applyFont="1" applyFill="1" applyBorder="1" applyAlignment="1">
      <alignment horizontal="center"/>
    </xf>
    <xf numFmtId="49" fontId="34" fillId="2" borderId="0" xfId="20" applyNumberFormat="1" applyFont="1" applyFill="1" applyBorder="1" applyAlignment="1">
      <alignment horizontal="right"/>
    </xf>
    <xf numFmtId="3" fontId="34" fillId="2" borderId="0" xfId="20" applyNumberFormat="1" applyFont="1" applyFill="1" applyBorder="1" applyAlignment="1">
      <alignment horizontal="right" vertical="center"/>
    </xf>
    <xf numFmtId="3" fontId="28" fillId="2" borderId="3" xfId="20" applyNumberFormat="1" applyFont="1" applyFill="1" applyBorder="1"/>
    <xf numFmtId="3" fontId="34" fillId="2" borderId="0" xfId="1" applyNumberFormat="1" applyFont="1" applyFill="1" applyBorder="1" applyAlignment="1">
      <alignment vertical="center"/>
    </xf>
    <xf numFmtId="164" fontId="28" fillId="2" borderId="0" xfId="1" applyNumberFormat="1" applyFont="1" applyFill="1" applyBorder="1" applyAlignment="1">
      <alignment vertical="center"/>
    </xf>
    <xf numFmtId="165" fontId="34" fillId="2" borderId="0" xfId="20" applyNumberFormat="1" applyFont="1" applyFill="1" applyBorder="1" applyAlignment="1">
      <alignment vertical="center"/>
    </xf>
    <xf numFmtId="165" fontId="28" fillId="2" borderId="0" xfId="20" applyNumberFormat="1" applyFont="1" applyFill="1" applyBorder="1" applyAlignment="1">
      <alignment vertical="center"/>
    </xf>
    <xf numFmtId="164" fontId="28" fillId="2" borderId="0" xfId="20" applyNumberFormat="1" applyFont="1" applyFill="1" applyBorder="1" applyAlignment="1">
      <alignment vertical="center"/>
    </xf>
    <xf numFmtId="0" fontId="28" fillId="2" borderId="6" xfId="20" applyFont="1" applyFill="1" applyBorder="1" applyAlignment="1">
      <alignment vertical="center"/>
    </xf>
    <xf numFmtId="3" fontId="28" fillId="2" borderId="7" xfId="20" applyNumberFormat="1" applyFont="1" applyFill="1" applyBorder="1" applyAlignment="1">
      <alignment vertical="center"/>
    </xf>
    <xf numFmtId="3" fontId="28" fillId="2" borderId="0" xfId="20" applyNumberFormat="1" applyFont="1" applyFill="1" applyBorder="1"/>
    <xf numFmtId="3" fontId="28" fillId="2" borderId="7" xfId="20" applyNumberFormat="1" applyFont="1" applyFill="1" applyBorder="1"/>
    <xf numFmtId="0" fontId="28" fillId="2" borderId="1" xfId="20" applyFont="1" applyFill="1" applyBorder="1" applyAlignment="1">
      <alignment vertical="center"/>
    </xf>
    <xf numFmtId="3" fontId="28" fillId="2" borderId="2" xfId="20" applyNumberFormat="1" applyFont="1" applyFill="1" applyBorder="1"/>
    <xf numFmtId="0" fontId="28" fillId="2" borderId="1" xfId="20" applyFont="1" applyFill="1" applyBorder="1" applyAlignment="1">
      <alignment horizontal="right"/>
    </xf>
    <xf numFmtId="0" fontId="28" fillId="2" borderId="3" xfId="20" applyFont="1" applyFill="1" applyBorder="1" applyAlignment="1">
      <alignment horizontal="right" vertical="center"/>
    </xf>
    <xf numFmtId="0" fontId="28" fillId="2" borderId="2" xfId="20" applyFont="1" applyFill="1" applyBorder="1" applyAlignment="1">
      <alignment horizontal="right" vertical="center"/>
    </xf>
    <xf numFmtId="0" fontId="23" fillId="2" borderId="0" xfId="20" applyFont="1" applyFill="1" applyBorder="1" applyAlignment="1">
      <alignment horizontal="center" vertical="center"/>
    </xf>
    <xf numFmtId="0" fontId="22" fillId="8" borderId="0" xfId="20" applyFont="1" applyFill="1" applyBorder="1" applyAlignment="1">
      <alignment horizontal="left" vertical="center" wrapText="1"/>
    </xf>
    <xf numFmtId="3" fontId="22" fillId="24" borderId="0" xfId="20" applyNumberFormat="1" applyFont="1" applyFill="1" applyBorder="1" applyAlignment="1">
      <alignment vertical="center"/>
    </xf>
    <xf numFmtId="0" fontId="31" fillId="2" borderId="0" xfId="20" applyFont="1" applyFill="1" applyBorder="1" applyAlignment="1"/>
    <xf numFmtId="0" fontId="22" fillId="2" borderId="0" xfId="20" applyFont="1" applyFill="1" applyAlignment="1">
      <alignment vertical="center"/>
    </xf>
    <xf numFmtId="0" fontId="28" fillId="2" borderId="0" xfId="2" applyFont="1" applyFill="1" applyBorder="1"/>
    <xf numFmtId="3" fontId="28" fillId="2" borderId="0" xfId="2" applyNumberFormat="1" applyFont="1" applyFill="1" applyBorder="1"/>
    <xf numFmtId="165" fontId="28" fillId="2" borderId="0" xfId="2" applyNumberFormat="1" applyFont="1" applyFill="1" applyBorder="1" applyAlignment="1">
      <alignment vertical="center"/>
    </xf>
    <xf numFmtId="0" fontId="28" fillId="8" borderId="0" xfId="2" applyFont="1" applyFill="1" applyBorder="1" applyAlignment="1">
      <alignment wrapText="1"/>
    </xf>
    <xf numFmtId="165" fontId="28" fillId="2" borderId="0" xfId="2" applyNumberFormat="1" applyFont="1" applyFill="1" applyBorder="1"/>
    <xf numFmtId="1" fontId="28" fillId="2" borderId="0" xfId="2" applyNumberFormat="1" applyFont="1" applyFill="1" applyBorder="1"/>
    <xf numFmtId="2" fontId="28" fillId="2" borderId="0" xfId="2" applyNumberFormat="1" applyFont="1" applyFill="1" applyBorder="1"/>
    <xf numFmtId="0" fontId="22" fillId="2" borderId="0" xfId="2" applyFont="1" applyFill="1" applyAlignment="1">
      <alignment vertical="center"/>
    </xf>
    <xf numFmtId="167" fontId="22" fillId="2" borderId="0" xfId="2" applyNumberFormat="1" applyFont="1" applyFill="1" applyAlignment="1">
      <alignment vertical="center"/>
    </xf>
    <xf numFmtId="4" fontId="22" fillId="2" borderId="0" xfId="2" applyNumberFormat="1" applyFont="1" applyFill="1"/>
    <xf numFmtId="0" fontId="28" fillId="2" borderId="0" xfId="2" applyFont="1" applyFill="1" applyBorder="1" applyAlignment="1">
      <alignment vertical="center"/>
    </xf>
    <xf numFmtId="49" fontId="28" fillId="2" borderId="0" xfId="2" applyNumberFormat="1" applyFont="1" applyFill="1" applyBorder="1" applyAlignment="1">
      <alignment horizontal="center" vertical="center"/>
    </xf>
    <xf numFmtId="165" fontId="28" fillId="2" borderId="0" xfId="2" applyNumberFormat="1" applyFont="1" applyFill="1" applyBorder="1" applyAlignment="1">
      <alignment horizontal="center" vertical="center"/>
    </xf>
    <xf numFmtId="3" fontId="28" fillId="2" borderId="0" xfId="2" applyNumberFormat="1" applyFont="1" applyFill="1"/>
    <xf numFmtId="165" fontId="28" fillId="2" borderId="0" xfId="2" applyNumberFormat="1" applyFont="1" applyFill="1"/>
    <xf numFmtId="165" fontId="22" fillId="2" borderId="0" xfId="2" applyNumberFormat="1" applyFont="1" applyFill="1"/>
    <xf numFmtId="3" fontId="28" fillId="70" borderId="0" xfId="20" applyNumberFormat="1" applyFont="1" applyFill="1" applyAlignment="1">
      <alignment vertical="center"/>
    </xf>
    <xf numFmtId="0" fontId="22" fillId="2" borderId="0" xfId="2" applyFont="1" applyFill="1" applyBorder="1" applyAlignment="1">
      <alignment horizontal="center"/>
    </xf>
    <xf numFmtId="14" fontId="102" fillId="2" borderId="0" xfId="20" applyNumberFormat="1" applyFont="1" applyFill="1" applyBorder="1" applyAlignment="1">
      <alignment horizontal="right" vertical="center"/>
    </xf>
    <xf numFmtId="9" fontId="28" fillId="2" borderId="0" xfId="1" applyFont="1" applyFill="1" applyBorder="1" applyAlignment="1">
      <alignment horizontal="left" vertical="center"/>
    </xf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 applyAlignment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51" fillId="2" borderId="0" xfId="20" applyFont="1" applyFill="1"/>
    <xf numFmtId="0" fontId="107" fillId="2" borderId="0" xfId="20" applyFont="1" applyFill="1" applyAlignment="1">
      <alignment horizontal="center"/>
    </xf>
    <xf numFmtId="0" fontId="51" fillId="2" borderId="0" xfId="20" applyFont="1" applyFill="1" applyAlignment="1">
      <alignment horizontal="left" vertical="top" wrapText="1"/>
    </xf>
    <xf numFmtId="0" fontId="51" fillId="2" borderId="0" xfId="20" applyFont="1" applyFill="1" applyAlignment="1">
      <alignment vertical="center"/>
    </xf>
    <xf numFmtId="0" fontId="2" fillId="2" borderId="0" xfId="0" applyFont="1" applyFill="1"/>
    <xf numFmtId="0" fontId="10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vertical="center"/>
    </xf>
    <xf numFmtId="166" fontId="51" fillId="2" borderId="0" xfId="20" applyNumberFormat="1" applyFont="1" applyFill="1" applyBorder="1" applyAlignment="1">
      <alignment horizontal="center" vertical="center"/>
    </xf>
    <xf numFmtId="0" fontId="51" fillId="2" borderId="0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horizontal="left" vertical="center"/>
    </xf>
    <xf numFmtId="0" fontId="51" fillId="2" borderId="3" xfId="20" applyFont="1" applyFill="1" applyBorder="1" applyAlignment="1">
      <alignment vertical="center"/>
    </xf>
    <xf numFmtId="0" fontId="51" fillId="2" borderId="3" xfId="0" applyFont="1" applyFill="1" applyBorder="1"/>
    <xf numFmtId="0" fontId="51" fillId="2" borderId="3" xfId="0" applyFont="1" applyFill="1" applyBorder="1" applyAlignment="1">
      <alignment horizontal="left"/>
    </xf>
    <xf numFmtId="0" fontId="51" fillId="2" borderId="35" xfId="0" applyFont="1" applyFill="1" applyBorder="1" applyAlignment="1">
      <alignment horizontal="left"/>
    </xf>
    <xf numFmtId="0" fontId="22" fillId="0" borderId="0" xfId="1535" applyFont="1"/>
    <xf numFmtId="0" fontId="37" fillId="0" borderId="0" xfId="1535" applyFont="1" applyAlignment="1">
      <alignment horizontal="left" vertical="center"/>
    </xf>
    <xf numFmtId="0" fontId="105" fillId="0" borderId="0" xfId="1536" applyFont="1" applyAlignment="1">
      <alignment horizontal="left" vertical="center" wrapText="1"/>
    </xf>
    <xf numFmtId="0" fontId="37" fillId="0" borderId="0" xfId="1535" applyFont="1" applyAlignment="1">
      <alignment horizontal="center" vertical="center"/>
    </xf>
    <xf numFmtId="49" fontId="36" fillId="0" borderId="0" xfId="1536" applyNumberFormat="1" applyFont="1" applyAlignment="1">
      <alignment vertical="top" wrapText="1"/>
    </xf>
    <xf numFmtId="49" fontId="38" fillId="0" borderId="0" xfId="1535" applyNumberFormat="1" applyFont="1" applyAlignment="1">
      <alignment vertical="center"/>
    </xf>
    <xf numFmtId="0" fontId="39" fillId="0" borderId="0" xfId="1535" applyFont="1"/>
    <xf numFmtId="0" fontId="33" fillId="0" borderId="0" xfId="1535" applyFont="1"/>
    <xf numFmtId="0" fontId="22" fillId="0" borderId="0" xfId="1535" applyFont="1" applyAlignment="1">
      <alignment horizontal="left" vertical="center"/>
    </xf>
    <xf numFmtId="0" fontId="33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40" fillId="0" borderId="0" xfId="1535" applyFont="1"/>
    <xf numFmtId="0" fontId="40" fillId="0" borderId="0" xfId="1535" applyFont="1" applyAlignment="1">
      <alignment horizontal="right" vertical="center"/>
    </xf>
    <xf numFmtId="0" fontId="40" fillId="0" borderId="0" xfId="1535" applyFont="1" applyAlignment="1">
      <alignment horizontal="left" vertical="center" indent="1"/>
    </xf>
    <xf numFmtId="49" fontId="37" fillId="0" borderId="0" xfId="1535" applyNumberFormat="1" applyFont="1" applyAlignment="1">
      <alignment vertical="center"/>
    </xf>
    <xf numFmtId="0" fontId="114" fillId="0" borderId="0" xfId="2" applyFont="1" applyFill="1" applyBorder="1"/>
    <xf numFmtId="0" fontId="115" fillId="0" borderId="0" xfId="2" applyFont="1" applyFill="1" applyBorder="1" applyAlignment="1">
      <alignment horizontal="right"/>
    </xf>
    <xf numFmtId="0" fontId="116" fillId="0" borderId="0" xfId="2" applyFont="1" applyFill="1" applyBorder="1"/>
    <xf numFmtId="0" fontId="117" fillId="0" borderId="0" xfId="2" applyFont="1" applyFill="1" applyBorder="1"/>
    <xf numFmtId="0" fontId="118" fillId="0" borderId="0" xfId="2" quotePrefix="1" applyFont="1" applyFill="1" applyBorder="1" applyAlignment="1">
      <alignment horizontal="left"/>
    </xf>
    <xf numFmtId="0" fontId="118" fillId="0" borderId="0" xfId="2" applyFont="1" applyFill="1" applyBorder="1" applyAlignment="1">
      <alignment horizontal="left"/>
    </xf>
    <xf numFmtId="0" fontId="118" fillId="0" borderId="0" xfId="2" applyFont="1" applyFill="1" applyBorder="1" applyAlignment="1">
      <alignment horizontal="right"/>
    </xf>
    <xf numFmtId="0" fontId="119" fillId="0" borderId="0" xfId="2" quotePrefix="1" applyFont="1" applyFill="1" applyBorder="1" applyAlignment="1">
      <alignment horizontal="left"/>
    </xf>
    <xf numFmtId="0" fontId="119" fillId="0" borderId="0" xfId="2" applyFont="1" applyFill="1" applyBorder="1" applyAlignment="1">
      <alignment horizontal="left"/>
    </xf>
    <xf numFmtId="0" fontId="119" fillId="0" borderId="0" xfId="2" applyFont="1" applyFill="1" applyBorder="1" applyAlignment="1">
      <alignment horizontal="right"/>
    </xf>
    <xf numFmtId="49" fontId="119" fillId="0" borderId="0" xfId="2" applyNumberFormat="1" applyFont="1" applyFill="1" applyBorder="1" applyAlignment="1">
      <alignment horizontal="left"/>
    </xf>
    <xf numFmtId="0" fontId="119" fillId="0" borderId="0" xfId="2" applyNumberFormat="1" applyFont="1" applyFill="1" applyBorder="1" applyAlignment="1">
      <alignment horizontal="left"/>
    </xf>
    <xf numFmtId="0" fontId="30" fillId="2" borderId="0" xfId="0" applyFont="1" applyFill="1"/>
    <xf numFmtId="0" fontId="30" fillId="8" borderId="0" xfId="20" applyFont="1" applyFill="1" applyAlignment="1">
      <alignment horizontal="right"/>
    </xf>
    <xf numFmtId="0" fontId="30" fillId="8" borderId="0" xfId="20" applyFont="1" applyFill="1" applyAlignment="1"/>
    <xf numFmtId="0" fontId="30" fillId="8" borderId="0" xfId="20" applyFont="1" applyFill="1" applyAlignment="1">
      <alignment vertical="center"/>
    </xf>
    <xf numFmtId="3" fontId="96" fillId="8" borderId="0" xfId="20" applyNumberFormat="1" applyFont="1" applyFill="1" applyAlignment="1">
      <alignment vertical="center"/>
    </xf>
    <xf numFmtId="0" fontId="96" fillId="8" borderId="0" xfId="20" applyFont="1" applyFill="1" applyAlignment="1">
      <alignment horizontal="left" vertical="center" wrapText="1"/>
    </xf>
    <xf numFmtId="3" fontId="96" fillId="8" borderId="0" xfId="20" applyNumberFormat="1" applyFont="1" applyFill="1" applyAlignment="1">
      <alignment horizontal="right" vertical="center" wrapText="1"/>
    </xf>
    <xf numFmtId="0" fontId="96" fillId="8" borderId="0" xfId="20" applyFont="1" applyFill="1" applyAlignment="1">
      <alignment horizontal="left" vertical="center"/>
    </xf>
    <xf numFmtId="0" fontId="96" fillId="2" borderId="0" xfId="20" applyFont="1" applyFill="1" applyBorder="1" applyAlignment="1">
      <alignment horizontal="left" vertical="center"/>
    </xf>
    <xf numFmtId="3" fontId="96" fillId="8" borderId="0" xfId="20" applyNumberFormat="1" applyFont="1" applyFill="1" applyAlignment="1">
      <alignment horizontal="right" vertical="center"/>
    </xf>
    <xf numFmtId="0" fontId="115" fillId="0" borderId="0" xfId="0" applyFont="1" applyAlignment="1">
      <alignment horizontal="left" vertical="center" readingOrder="1"/>
    </xf>
    <xf numFmtId="0" fontId="28" fillId="2" borderId="37" xfId="20" applyFont="1" applyFill="1" applyBorder="1" applyAlignment="1">
      <alignment horizontal="left" vertical="center"/>
    </xf>
    <xf numFmtId="0" fontId="35" fillId="2" borderId="37" xfId="20" applyFont="1" applyFill="1" applyBorder="1" applyAlignment="1"/>
    <xf numFmtId="0" fontId="35" fillId="2" borderId="2" xfId="20" applyFont="1" applyFill="1" applyBorder="1" applyAlignment="1"/>
    <xf numFmtId="0" fontId="28" fillId="2" borderId="7" xfId="20" applyFont="1" applyFill="1" applyBorder="1" applyAlignment="1">
      <alignment horizontal="left" vertical="center"/>
    </xf>
    <xf numFmtId="0" fontId="28" fillId="2" borderId="2" xfId="20" applyFont="1" applyFill="1" applyBorder="1" applyAlignment="1">
      <alignment horizontal="left" vertical="center"/>
    </xf>
    <xf numFmtId="0" fontId="35" fillId="2" borderId="35" xfId="20" applyFont="1" applyFill="1" applyBorder="1" applyAlignment="1"/>
    <xf numFmtId="0" fontId="35" fillId="2" borderId="3" xfId="20" applyFont="1" applyFill="1" applyBorder="1" applyAlignment="1"/>
    <xf numFmtId="0" fontId="28" fillId="2" borderId="41" xfId="20" applyFont="1" applyFill="1" applyBorder="1" applyAlignment="1">
      <alignment vertical="center"/>
    </xf>
    <xf numFmtId="0" fontId="22" fillId="8" borderId="43" xfId="20" applyFont="1" applyFill="1" applyBorder="1" applyAlignment="1">
      <alignment vertical="center"/>
    </xf>
    <xf numFmtId="0" fontId="120" fillId="0" borderId="0" xfId="2" applyFont="1" applyFill="1" applyBorder="1"/>
    <xf numFmtId="0" fontId="28" fillId="2" borderId="41" xfId="2" applyFont="1" applyFill="1" applyBorder="1" applyAlignment="1">
      <alignment horizontal="left"/>
    </xf>
    <xf numFmtId="0" fontId="28" fillId="2" borderId="2" xfId="2" applyFont="1" applyFill="1" applyBorder="1" applyAlignment="1">
      <alignment horizontal="left"/>
    </xf>
    <xf numFmtId="0" fontId="28" fillId="2" borderId="37" xfId="2" applyFont="1" applyFill="1" applyBorder="1" applyAlignment="1">
      <alignment horizontal="left"/>
    </xf>
    <xf numFmtId="0" fontId="28" fillId="2" borderId="27" xfId="2" applyFont="1" applyFill="1" applyBorder="1" applyAlignment="1">
      <alignment horizontal="right" vertical="top"/>
    </xf>
    <xf numFmtId="0" fontId="28" fillId="2" borderId="41" xfId="2" applyFont="1" applyFill="1" applyBorder="1" applyAlignment="1">
      <alignment horizontal="right" vertical="top"/>
    </xf>
    <xf numFmtId="0" fontId="22" fillId="2" borderId="43" xfId="2" applyFont="1" applyFill="1" applyBorder="1" applyAlignment="1">
      <alignment vertical="top"/>
    </xf>
    <xf numFmtId="0" fontId="28" fillId="2" borderId="37" xfId="2" applyFont="1" applyFill="1" applyBorder="1" applyAlignment="1">
      <alignment horizontal="right" vertical="top"/>
    </xf>
    <xf numFmtId="0" fontId="28" fillId="2" borderId="7" xfId="2" applyFont="1" applyFill="1" applyBorder="1" applyAlignment="1">
      <alignment horizontal="right" vertical="top"/>
    </xf>
    <xf numFmtId="0" fontId="28" fillId="2" borderId="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right" vertical="top"/>
    </xf>
    <xf numFmtId="0" fontId="28" fillId="2" borderId="36" xfId="2" applyFont="1" applyFill="1" applyBorder="1" applyAlignment="1">
      <alignment horizontal="right" vertical="top"/>
    </xf>
    <xf numFmtId="0" fontId="28" fillId="2" borderId="38" xfId="2" applyFont="1" applyFill="1" applyBorder="1" applyAlignment="1">
      <alignment horizontal="right" vertical="top"/>
    </xf>
    <xf numFmtId="0" fontId="28" fillId="2" borderId="6" xfId="2" applyFont="1" applyFill="1" applyBorder="1" applyAlignment="1">
      <alignment horizontal="right" vertical="top"/>
    </xf>
    <xf numFmtId="0" fontId="28" fillId="2" borderId="40" xfId="2" applyFont="1" applyFill="1" applyBorder="1" applyAlignment="1">
      <alignment horizontal="right" vertical="top"/>
    </xf>
    <xf numFmtId="0" fontId="28" fillId="2" borderId="1" xfId="2" applyFont="1" applyFill="1" applyBorder="1" applyAlignment="1">
      <alignment horizontal="right" vertical="top"/>
    </xf>
    <xf numFmtId="0" fontId="28" fillId="2" borderId="42" xfId="2" applyFont="1" applyFill="1" applyBorder="1" applyAlignment="1">
      <alignment horizontal="right" vertical="top"/>
    </xf>
    <xf numFmtId="0" fontId="28" fillId="2" borderId="39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39" xfId="2" applyFont="1" applyFill="1" applyBorder="1" applyAlignment="1">
      <alignment horizontal="right"/>
    </xf>
    <xf numFmtId="0" fontId="28" fillId="2" borderId="38" xfId="2" applyFont="1" applyFill="1" applyBorder="1" applyAlignment="1">
      <alignment horizontal="right"/>
    </xf>
    <xf numFmtId="0" fontId="28" fillId="2" borderId="40" xfId="2" applyFont="1" applyFill="1" applyBorder="1" applyAlignment="1">
      <alignment horizontal="right"/>
    </xf>
    <xf numFmtId="0" fontId="28" fillId="2" borderId="37" xfId="2" applyFont="1" applyFill="1" applyBorder="1" applyAlignment="1">
      <alignment horizontal="right"/>
    </xf>
    <xf numFmtId="0" fontId="28" fillId="2" borderId="36" xfId="2" applyFont="1" applyFill="1" applyBorder="1" applyAlignment="1">
      <alignment horizontal="right"/>
    </xf>
    <xf numFmtId="0" fontId="28" fillId="2" borderId="7" xfId="2" applyFont="1" applyFill="1" applyBorder="1" applyAlignment="1">
      <alignment horizontal="right"/>
    </xf>
    <xf numFmtId="0" fontId="28" fillId="2" borderId="6" xfId="2" applyFont="1" applyFill="1" applyBorder="1" applyAlignment="1">
      <alignment horizontal="right"/>
    </xf>
    <xf numFmtId="0" fontId="28" fillId="2" borderId="2" xfId="2" applyFont="1" applyFill="1" applyBorder="1" applyAlignment="1">
      <alignment horizontal="right"/>
    </xf>
    <xf numFmtId="0" fontId="28" fillId="2" borderId="1" xfId="2" applyFont="1" applyFill="1" applyBorder="1" applyAlignment="1">
      <alignment horizontal="right"/>
    </xf>
    <xf numFmtId="0" fontId="28" fillId="2" borderId="37" xfId="20" applyFont="1" applyFill="1" applyBorder="1" applyAlignment="1">
      <alignment vertical="center"/>
    </xf>
    <xf numFmtId="0" fontId="28" fillId="2" borderId="2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horizontal="right" vertical="center"/>
    </xf>
    <xf numFmtId="0" fontId="28" fillId="2" borderId="35" xfId="20" applyFont="1" applyFill="1" applyBorder="1" applyAlignment="1">
      <alignment vertical="center"/>
    </xf>
    <xf numFmtId="3" fontId="28" fillId="2" borderId="35" xfId="20" applyNumberFormat="1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horizontal="right" vertical="center"/>
    </xf>
    <xf numFmtId="0" fontId="28" fillId="2" borderId="3" xfId="20" applyFont="1" applyFill="1" applyBorder="1" applyAlignment="1">
      <alignment vertical="center"/>
    </xf>
    <xf numFmtId="3" fontId="28" fillId="2" borderId="3" xfId="20" applyNumberFormat="1" applyFont="1" applyFill="1" applyBorder="1" applyAlignment="1">
      <alignment vertical="center"/>
    </xf>
    <xf numFmtId="0" fontId="28" fillId="2" borderId="7" xfId="20" applyFont="1" applyFill="1" applyBorder="1" applyAlignment="1">
      <alignment vertical="center"/>
    </xf>
    <xf numFmtId="9" fontId="28" fillId="2" borderId="7" xfId="1" applyFont="1" applyFill="1" applyBorder="1" applyAlignment="1">
      <alignment horizontal="left" vertical="center"/>
    </xf>
    <xf numFmtId="3" fontId="28" fillId="2" borderId="36" xfId="20" applyNumberFormat="1" applyFont="1" applyFill="1" applyBorder="1" applyAlignment="1">
      <alignment horizontal="right" vertical="center"/>
    </xf>
    <xf numFmtId="3" fontId="28" fillId="2" borderId="6" xfId="20" applyNumberFormat="1" applyFont="1" applyFill="1" applyBorder="1" applyAlignment="1">
      <alignment horizontal="right" vertical="center"/>
    </xf>
    <xf numFmtId="3" fontId="28" fillId="2" borderId="1" xfId="20" applyNumberFormat="1" applyFont="1" applyFill="1" applyBorder="1" applyAlignment="1">
      <alignment horizontal="right" vertical="center"/>
    </xf>
    <xf numFmtId="165" fontId="28" fillId="2" borderId="6" xfId="20" applyNumberFormat="1" applyFont="1" applyFill="1" applyBorder="1" applyAlignment="1">
      <alignment horizontal="right" vertical="center"/>
    </xf>
    <xf numFmtId="14" fontId="28" fillId="2" borderId="6" xfId="20" applyNumberFormat="1" applyFont="1" applyFill="1" applyBorder="1" applyAlignment="1">
      <alignment horizontal="right" vertical="center"/>
    </xf>
    <xf numFmtId="3" fontId="28" fillId="2" borderId="37" xfId="20" applyNumberFormat="1" applyFont="1" applyFill="1" applyBorder="1" applyAlignment="1">
      <alignment horizontal="right" vertical="center"/>
    </xf>
    <xf numFmtId="3" fontId="28" fillId="2" borderId="2" xfId="20" applyNumberFormat="1" applyFont="1" applyFill="1" applyBorder="1" applyAlignment="1">
      <alignment horizontal="right" vertical="center"/>
    </xf>
    <xf numFmtId="0" fontId="33" fillId="2" borderId="3" xfId="20" applyFont="1" applyFill="1" applyBorder="1" applyAlignment="1">
      <alignment horizontal="center" vertical="center"/>
    </xf>
    <xf numFmtId="165" fontId="28" fillId="2" borderId="1" xfId="20" applyNumberFormat="1" applyFont="1" applyFill="1" applyBorder="1" applyAlignment="1">
      <alignment horizontal="right" vertical="center"/>
    </xf>
    <xf numFmtId="0" fontId="28" fillId="2" borderId="1" xfId="20" applyNumberFormat="1" applyFont="1" applyFill="1" applyBorder="1" applyAlignment="1">
      <alignment horizontal="right" vertical="center"/>
    </xf>
    <xf numFmtId="165" fontId="28" fillId="2" borderId="2" xfId="20" applyNumberFormat="1" applyFont="1" applyFill="1" applyBorder="1" applyAlignment="1">
      <alignment horizontal="right" vertical="center"/>
    </xf>
    <xf numFmtId="165" fontId="28" fillId="2" borderId="7" xfId="20" applyNumberFormat="1" applyFont="1" applyFill="1" applyBorder="1" applyAlignment="1">
      <alignment horizontal="right" vertical="center"/>
    </xf>
    <xf numFmtId="14" fontId="28" fillId="2" borderId="7" xfId="20" applyNumberFormat="1" applyFont="1" applyFill="1" applyBorder="1" applyAlignment="1">
      <alignment horizontal="right" vertical="center"/>
    </xf>
    <xf numFmtId="0" fontId="28" fillId="2" borderId="2" xfId="20" applyNumberFormat="1" applyFont="1" applyFill="1" applyBorder="1" applyAlignment="1">
      <alignment horizontal="right" vertical="center"/>
    </xf>
    <xf numFmtId="165" fontId="28" fillId="2" borderId="3" xfId="20" applyNumberFormat="1" applyFont="1" applyFill="1" applyBorder="1" applyAlignment="1">
      <alignment horizontal="right" vertical="center"/>
    </xf>
    <xf numFmtId="14" fontId="28" fillId="2" borderId="0" xfId="20" applyNumberFormat="1" applyFont="1" applyFill="1" applyBorder="1" applyAlignment="1">
      <alignment horizontal="right" vertical="center"/>
    </xf>
    <xf numFmtId="0" fontId="28" fillId="2" borderId="3" xfId="20" applyNumberFormat="1" applyFont="1" applyFill="1" applyBorder="1" applyAlignment="1">
      <alignment horizontal="right" vertical="center"/>
    </xf>
    <xf numFmtId="49" fontId="28" fillId="2" borderId="1" xfId="20" applyNumberFormat="1" applyFont="1" applyFill="1" applyBorder="1" applyAlignment="1">
      <alignment horizontal="right" vertical="center"/>
    </xf>
    <xf numFmtId="49" fontId="28" fillId="2" borderId="3" xfId="20" applyNumberFormat="1" applyFont="1" applyFill="1" applyBorder="1" applyAlignment="1">
      <alignment horizontal="right" vertical="center"/>
    </xf>
    <xf numFmtId="49" fontId="28" fillId="2" borderId="2" xfId="20" applyNumberFormat="1" applyFont="1" applyFill="1" applyBorder="1" applyAlignment="1">
      <alignment horizontal="right" vertical="center"/>
    </xf>
    <xf numFmtId="0" fontId="100" fillId="2" borderId="2" xfId="20" applyFont="1" applyFill="1" applyBorder="1" applyAlignment="1">
      <alignment vertical="center"/>
    </xf>
    <xf numFmtId="0" fontId="100" fillId="2" borderId="7" xfId="20" applyFont="1" applyFill="1" applyBorder="1" applyAlignment="1">
      <alignment vertical="center"/>
    </xf>
    <xf numFmtId="49" fontId="35" fillId="2" borderId="35" xfId="20" applyNumberFormat="1" applyFont="1" applyFill="1" applyBorder="1" applyAlignment="1">
      <alignment vertical="top"/>
    </xf>
    <xf numFmtId="49" fontId="35" fillId="2" borderId="35" xfId="20" applyNumberFormat="1" applyFont="1" applyFill="1" applyBorder="1" applyAlignment="1">
      <alignment vertical="center"/>
    </xf>
    <xf numFmtId="49" fontId="35" fillId="2" borderId="36" xfId="20" applyNumberFormat="1" applyFont="1" applyFill="1" applyBorder="1" applyAlignment="1">
      <alignment vertical="center"/>
    </xf>
    <xf numFmtId="0" fontId="28" fillId="8" borderId="39" xfId="2" applyFont="1" applyFill="1" applyBorder="1" applyAlignment="1">
      <alignment horizontal="left"/>
    </xf>
    <xf numFmtId="0" fontId="28" fillId="8" borderId="38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right"/>
    </xf>
    <xf numFmtId="0" fontId="28" fillId="8" borderId="1" xfId="2" applyFont="1" applyFill="1" applyBorder="1" applyAlignment="1">
      <alignment horizontal="right"/>
    </xf>
    <xf numFmtId="165" fontId="103" fillId="8" borderId="3" xfId="2" applyNumberFormat="1" applyFont="1" applyFill="1" applyBorder="1" applyAlignment="1">
      <alignment horizontal="right"/>
    </xf>
    <xf numFmtId="165" fontId="28" fillId="8" borderId="3" xfId="2" applyNumberFormat="1" applyFont="1" applyFill="1" applyBorder="1" applyAlignment="1">
      <alignment horizontal="right"/>
    </xf>
    <xf numFmtId="0" fontId="28" fillId="8" borderId="40" xfId="2" applyFont="1" applyFill="1" applyBorder="1" applyAlignment="1">
      <alignment horizontal="left"/>
    </xf>
    <xf numFmtId="0" fontId="35" fillId="2" borderId="1" xfId="2" applyFont="1" applyFill="1" applyBorder="1" applyAlignment="1">
      <alignment horizontal="right"/>
    </xf>
    <xf numFmtId="0" fontId="35" fillId="2" borderId="2" xfId="2" applyFont="1" applyFill="1" applyBorder="1" applyAlignment="1">
      <alignment horizontal="right"/>
    </xf>
    <xf numFmtId="0" fontId="35" fillId="2" borderId="3" xfId="2" applyFont="1" applyFill="1" applyBorder="1" applyAlignment="1">
      <alignment horizontal="right"/>
    </xf>
    <xf numFmtId="3" fontId="28" fillId="2" borderId="36" xfId="2" applyNumberFormat="1" applyFont="1" applyFill="1" applyBorder="1" applyAlignment="1">
      <alignment horizontal="right"/>
    </xf>
    <xf numFmtId="3" fontId="28" fillId="2" borderId="6" xfId="2" applyNumberFormat="1" applyFont="1" applyFill="1" applyBorder="1" applyAlignment="1">
      <alignment horizontal="right"/>
    </xf>
    <xf numFmtId="4" fontId="28" fillId="2" borderId="0" xfId="58" applyNumberFormat="1" applyFont="1" applyFill="1" applyBorder="1" applyAlignment="1">
      <alignment horizontal="center"/>
    </xf>
    <xf numFmtId="165" fontId="28" fillId="2" borderId="36" xfId="2" applyNumberFormat="1" applyFont="1" applyFill="1" applyBorder="1" applyAlignment="1">
      <alignment horizontal="right"/>
    </xf>
    <xf numFmtId="165" fontId="34" fillId="8" borderId="3" xfId="2" applyNumberFormat="1" applyFont="1" applyFill="1" applyBorder="1" applyAlignment="1">
      <alignment horizontal="right"/>
    </xf>
    <xf numFmtId="165" fontId="28" fillId="8" borderId="37" xfId="2" applyNumberFormat="1" applyFont="1" applyFill="1" applyBorder="1" applyAlignment="1">
      <alignment horizontal="right"/>
    </xf>
    <xf numFmtId="165" fontId="28" fillId="8" borderId="35" xfId="2" applyNumberFormat="1" applyFont="1" applyFill="1" applyBorder="1" applyAlignment="1">
      <alignment horizontal="right"/>
    </xf>
    <xf numFmtId="165" fontId="28" fillId="8" borderId="7" xfId="2" applyNumberFormat="1" applyFont="1" applyFill="1" applyBorder="1" applyAlignment="1">
      <alignment horizontal="right"/>
    </xf>
    <xf numFmtId="165" fontId="28" fillId="8" borderId="2" xfId="2" applyNumberFormat="1" applyFont="1" applyFill="1" applyBorder="1" applyAlignment="1">
      <alignment horizontal="right"/>
    </xf>
    <xf numFmtId="165" fontId="28" fillId="2" borderId="37" xfId="2" applyNumberFormat="1" applyFont="1" applyFill="1" applyBorder="1" applyAlignment="1">
      <alignment horizontal="right"/>
    </xf>
    <xf numFmtId="165" fontId="28" fillId="2" borderId="7" xfId="2" applyNumberFormat="1" applyFont="1" applyFill="1" applyBorder="1" applyAlignment="1">
      <alignment horizontal="right"/>
    </xf>
    <xf numFmtId="165" fontId="28" fillId="2" borderId="2" xfId="2" applyNumberFormat="1" applyFont="1" applyFill="1" applyBorder="1" applyAlignment="1">
      <alignment horizontal="right"/>
    </xf>
    <xf numFmtId="10" fontId="28" fillId="8" borderId="39" xfId="1" applyNumberFormat="1" applyFont="1" applyFill="1" applyBorder="1" applyAlignment="1">
      <alignment horizontal="right"/>
    </xf>
    <xf numFmtId="10" fontId="28" fillId="2" borderId="39" xfId="1" applyNumberFormat="1" applyFont="1" applyFill="1" applyBorder="1" applyAlignment="1">
      <alignment horizontal="right"/>
    </xf>
    <xf numFmtId="0" fontId="28" fillId="2" borderId="0" xfId="57" applyFont="1" applyFill="1" applyBorder="1" applyAlignment="1">
      <alignment vertical="center"/>
    </xf>
    <xf numFmtId="0" fontId="28" fillId="2" borderId="0" xfId="57" applyFont="1" applyFill="1" applyBorder="1" applyAlignment="1">
      <alignment horizontal="right" vertical="center"/>
    </xf>
    <xf numFmtId="0" fontId="125" fillId="2" borderId="0" xfId="20" applyFont="1" applyFill="1" applyBorder="1" applyAlignment="1">
      <alignment vertical="center"/>
    </xf>
    <xf numFmtId="0" fontId="28" fillId="2" borderId="42" xfId="2" applyFont="1" applyFill="1" applyBorder="1" applyAlignment="1">
      <alignment horizontal="right" vertical="top" wrapText="1"/>
    </xf>
    <xf numFmtId="0" fontId="28" fillId="2" borderId="41" xfId="2" applyFont="1" applyFill="1" applyBorder="1" applyAlignment="1">
      <alignment horizontal="right" vertical="top" wrapText="1"/>
    </xf>
    <xf numFmtId="0" fontId="28" fillId="2" borderId="43" xfId="2" applyFont="1" applyFill="1" applyBorder="1" applyAlignment="1">
      <alignment horizontal="right" vertical="top" wrapText="1"/>
    </xf>
    <xf numFmtId="165" fontId="28" fillId="2" borderId="36" xfId="2" applyNumberFormat="1" applyFont="1" applyFill="1" applyBorder="1" applyAlignment="1">
      <alignment horizontal="right" vertical="center"/>
    </xf>
    <xf numFmtId="165" fontId="28" fillId="2" borderId="35" xfId="2" applyNumberFormat="1" applyFont="1" applyFill="1" applyBorder="1" applyAlignment="1">
      <alignment horizontal="right" vertical="center"/>
    </xf>
    <xf numFmtId="165" fontId="28" fillId="2" borderId="37" xfId="2" applyNumberFormat="1" applyFont="1" applyFill="1" applyBorder="1" applyAlignment="1">
      <alignment horizontal="right" vertical="center"/>
    </xf>
    <xf numFmtId="165" fontId="28" fillId="2" borderId="39" xfId="2" applyNumberFormat="1" applyFont="1" applyFill="1" applyBorder="1" applyAlignment="1">
      <alignment horizontal="right" vertical="center"/>
    </xf>
    <xf numFmtId="165" fontId="28" fillId="2" borderId="1" xfId="2" applyNumberFormat="1" applyFont="1" applyFill="1" applyBorder="1" applyAlignment="1">
      <alignment horizontal="right" vertical="center"/>
    </xf>
    <xf numFmtId="165" fontId="28" fillId="2" borderId="3" xfId="2" applyNumberFormat="1" applyFont="1" applyFill="1" applyBorder="1" applyAlignment="1">
      <alignment horizontal="right" vertical="center"/>
    </xf>
    <xf numFmtId="165" fontId="28" fillId="2" borderId="2" xfId="2" applyNumberFormat="1" applyFont="1" applyFill="1" applyBorder="1" applyAlignment="1">
      <alignment horizontal="right" vertical="center"/>
    </xf>
    <xf numFmtId="165" fontId="28" fillId="2" borderId="40" xfId="2" applyNumberFormat="1" applyFont="1" applyFill="1" applyBorder="1" applyAlignment="1">
      <alignment horizontal="right" vertical="center"/>
    </xf>
    <xf numFmtId="165" fontId="28" fillId="2" borderId="6" xfId="2" applyNumberFormat="1" applyFont="1" applyFill="1" applyBorder="1" applyAlignment="1">
      <alignment horizontal="right" vertical="center"/>
    </xf>
    <xf numFmtId="165" fontId="28" fillId="2" borderId="0" xfId="2" applyNumberFormat="1" applyFont="1" applyFill="1" applyBorder="1" applyAlignment="1">
      <alignment horizontal="right" vertical="center"/>
    </xf>
    <xf numFmtId="165" fontId="28" fillId="2" borderId="7" xfId="2" applyNumberFormat="1" applyFont="1" applyFill="1" applyBorder="1" applyAlignment="1">
      <alignment horizontal="right" vertical="center"/>
    </xf>
    <xf numFmtId="165" fontId="28" fillId="2" borderId="38" xfId="2" applyNumberFormat="1" applyFont="1" applyFill="1" applyBorder="1" applyAlignment="1">
      <alignment horizontal="right" vertical="center"/>
    </xf>
    <xf numFmtId="0" fontId="28" fillId="2" borderId="37" xfId="2" applyNumberFormat="1" applyFont="1" applyFill="1" applyBorder="1" applyAlignment="1">
      <alignment horizontal="left" vertical="center"/>
    </xf>
    <xf numFmtId="0" fontId="28" fillId="2" borderId="7" xfId="2" applyNumberFormat="1" applyFont="1" applyFill="1" applyBorder="1" applyAlignment="1">
      <alignment horizontal="left" vertical="center"/>
    </xf>
    <xf numFmtId="49" fontId="28" fillId="2" borderId="2" xfId="2" applyNumberFormat="1" applyFont="1" applyFill="1" applyBorder="1" applyAlignment="1">
      <alignment horizontal="left" vertical="center"/>
    </xf>
    <xf numFmtId="0" fontId="115" fillId="2" borderId="0" xfId="2" applyFont="1" applyFill="1" applyBorder="1"/>
    <xf numFmtId="165" fontId="28" fillId="2" borderId="0" xfId="21" applyNumberFormat="1" applyFont="1" applyFill="1" applyBorder="1" applyAlignment="1">
      <alignment vertical="center"/>
    </xf>
    <xf numFmtId="164" fontId="28" fillId="2" borderId="39" xfId="1" applyNumberFormat="1" applyFont="1" applyFill="1" applyBorder="1" applyAlignment="1">
      <alignment vertical="center"/>
    </xf>
    <xf numFmtId="164" fontId="28" fillId="2" borderId="40" xfId="1" applyNumberFormat="1" applyFont="1" applyFill="1" applyBorder="1" applyAlignment="1">
      <alignment vertical="center"/>
    </xf>
    <xf numFmtId="2" fontId="28" fillId="2" borderId="2" xfId="2" applyNumberFormat="1" applyFont="1" applyFill="1" applyBorder="1" applyAlignment="1">
      <alignment horizontal="left" vertical="center"/>
    </xf>
    <xf numFmtId="165" fontId="28" fillId="2" borderId="36" xfId="21" applyNumberFormat="1" applyFont="1" applyFill="1" applyBorder="1" applyAlignment="1">
      <alignment vertical="center"/>
    </xf>
    <xf numFmtId="165" fontId="28" fillId="2" borderId="6" xfId="21" applyNumberFormat="1" applyFont="1" applyFill="1" applyBorder="1" applyAlignment="1">
      <alignment vertical="center"/>
    </xf>
    <xf numFmtId="164" fontId="28" fillId="2" borderId="37" xfId="1" applyNumberFormat="1" applyFont="1" applyFill="1" applyBorder="1" applyAlignment="1">
      <alignment vertical="center"/>
    </xf>
    <xf numFmtId="164" fontId="28" fillId="2" borderId="7" xfId="1" applyNumberFormat="1" applyFont="1" applyFill="1" applyBorder="1" applyAlignment="1">
      <alignment vertical="center"/>
    </xf>
    <xf numFmtId="164" fontId="28" fillId="2" borderId="2" xfId="1" applyNumberFormat="1" applyFont="1" applyFill="1" applyBorder="1" applyAlignment="1">
      <alignment vertical="center"/>
    </xf>
    <xf numFmtId="165" fontId="28" fillId="2" borderId="35" xfId="21" applyNumberFormat="1" applyFont="1" applyFill="1" applyBorder="1" applyAlignment="1">
      <alignment vertical="center"/>
    </xf>
    <xf numFmtId="165" fontId="28" fillId="2" borderId="36" xfId="2" applyNumberFormat="1" applyFont="1" applyFill="1" applyBorder="1" applyAlignment="1">
      <alignment vertical="center"/>
    </xf>
    <xf numFmtId="165" fontId="28" fillId="2" borderId="6" xfId="2" applyNumberFormat="1" applyFont="1" applyFill="1" applyBorder="1" applyAlignment="1">
      <alignment vertical="center"/>
    </xf>
    <xf numFmtId="164" fontId="28" fillId="2" borderId="36" xfId="1" applyNumberFormat="1" applyFont="1" applyFill="1" applyBorder="1" applyAlignment="1">
      <alignment vertical="center"/>
    </xf>
    <xf numFmtId="165" fontId="28" fillId="2" borderId="37" xfId="2" applyNumberFormat="1" applyFont="1" applyFill="1" applyBorder="1" applyAlignment="1">
      <alignment vertical="center"/>
    </xf>
    <xf numFmtId="165" fontId="28" fillId="2" borderId="7" xfId="2" applyNumberFormat="1" applyFont="1" applyFill="1" applyBorder="1" applyAlignment="1">
      <alignment vertical="center"/>
    </xf>
    <xf numFmtId="164" fontId="28" fillId="2" borderId="35" xfId="1" applyNumberFormat="1" applyFont="1" applyFill="1" applyBorder="1" applyAlignment="1">
      <alignment horizontal="right" vertical="center"/>
    </xf>
    <xf numFmtId="164" fontId="28" fillId="2" borderId="3" xfId="1" applyNumberFormat="1" applyFont="1" applyFill="1" applyBorder="1" applyAlignment="1">
      <alignment vertical="center"/>
    </xf>
    <xf numFmtId="49" fontId="28" fillId="2" borderId="3" xfId="2" applyNumberFormat="1" applyFont="1" applyFill="1" applyBorder="1" applyAlignment="1">
      <alignment horizontal="right" wrapText="1"/>
    </xf>
    <xf numFmtId="0" fontId="28" fillId="2" borderId="2" xfId="2" applyFont="1" applyFill="1" applyBorder="1" applyAlignment="1">
      <alignment horizontal="right" wrapText="1"/>
    </xf>
    <xf numFmtId="49" fontId="28" fillId="2" borderId="1" xfId="2" applyNumberFormat="1" applyFont="1" applyFill="1" applyBorder="1" applyAlignment="1">
      <alignment horizontal="right" wrapText="1"/>
    </xf>
    <xf numFmtId="0" fontId="115" fillId="2" borderId="0" xfId="2" applyFont="1" applyFill="1" applyBorder="1" applyAlignment="1">
      <alignment vertical="center"/>
    </xf>
    <xf numFmtId="0" fontId="28" fillId="2" borderId="1" xfId="2" applyFont="1" applyFill="1" applyBorder="1" applyAlignment="1">
      <alignment horizontal="right" vertical="center"/>
    </xf>
    <xf numFmtId="0" fontId="28" fillId="2" borderId="2" xfId="2" applyFont="1" applyFill="1" applyBorder="1" applyAlignment="1">
      <alignment horizontal="right" vertical="center"/>
    </xf>
    <xf numFmtId="0" fontId="28" fillId="2" borderId="37" xfId="2" applyFont="1" applyFill="1" applyBorder="1" applyAlignment="1">
      <alignment horizontal="left" vertical="center"/>
    </xf>
    <xf numFmtId="167" fontId="28" fillId="2" borderId="36" xfId="2" applyNumberFormat="1" applyFont="1" applyFill="1" applyBorder="1" applyAlignment="1">
      <alignment horizontal="center" vertical="center"/>
    </xf>
    <xf numFmtId="0" fontId="28" fillId="2" borderId="2" xfId="2" applyFont="1" applyFill="1" applyBorder="1" applyAlignment="1">
      <alignment horizontal="left" vertical="center"/>
    </xf>
    <xf numFmtId="167" fontId="28" fillId="2" borderId="1" xfId="2" applyNumberFormat="1" applyFont="1" applyFill="1" applyBorder="1" applyAlignment="1">
      <alignment horizontal="center" vertical="center"/>
    </xf>
    <xf numFmtId="0" fontId="127" fillId="2" borderId="0" xfId="20" applyFont="1" applyFill="1"/>
    <xf numFmtId="0" fontId="128" fillId="2" borderId="3" xfId="0" applyFont="1" applyFill="1" applyBorder="1"/>
    <xf numFmtId="0" fontId="128" fillId="2" borderId="3" xfId="20" applyFont="1" applyFill="1" applyBorder="1" applyAlignment="1">
      <alignment vertical="center"/>
    </xf>
    <xf numFmtId="49" fontId="28" fillId="2" borderId="0" xfId="2" applyNumberFormat="1" applyFont="1" applyFill="1" applyBorder="1"/>
    <xf numFmtId="9" fontId="22" fillId="2" borderId="0" xfId="1" applyNumberFormat="1" applyFont="1" applyFill="1"/>
    <xf numFmtId="167" fontId="22" fillId="2" borderId="0" xfId="1" applyNumberFormat="1" applyFont="1" applyFill="1"/>
    <xf numFmtId="3" fontId="28" fillId="2" borderId="35" xfId="2" applyNumberFormat="1" applyFont="1" applyFill="1" applyBorder="1" applyAlignment="1">
      <alignment horizontal="right"/>
    </xf>
    <xf numFmtId="3" fontId="28" fillId="2" borderId="37" xfId="2" applyNumberFormat="1" applyFont="1" applyFill="1" applyBorder="1" applyAlignment="1">
      <alignment horizontal="right"/>
    </xf>
    <xf numFmtId="3" fontId="28" fillId="2" borderId="7" xfId="2" applyNumberFormat="1" applyFont="1" applyFill="1" applyBorder="1" applyAlignment="1">
      <alignment horizontal="right"/>
    </xf>
    <xf numFmtId="3" fontId="28" fillId="2" borderId="3" xfId="2" applyNumberFormat="1" applyFont="1" applyFill="1" applyBorder="1" applyAlignment="1">
      <alignment horizontal="right"/>
    </xf>
    <xf numFmtId="3" fontId="28" fillId="2" borderId="2" xfId="2" applyNumberFormat="1" applyFont="1" applyFill="1" applyBorder="1" applyAlignment="1">
      <alignment horizontal="right"/>
    </xf>
    <xf numFmtId="0" fontId="28" fillId="2" borderId="2" xfId="2" applyNumberFormat="1" applyFont="1" applyFill="1" applyBorder="1" applyAlignment="1">
      <alignment horizontal="left" vertical="center"/>
    </xf>
    <xf numFmtId="165" fontId="28" fillId="2" borderId="3" xfId="2" applyNumberFormat="1" applyFont="1" applyFill="1" applyBorder="1" applyAlignment="1">
      <alignment vertical="center"/>
    </xf>
    <xf numFmtId="165" fontId="28" fillId="2" borderId="1" xfId="21" applyNumberFormat="1" applyFont="1" applyFill="1" applyBorder="1" applyAlignment="1">
      <alignment vertical="center"/>
    </xf>
    <xf numFmtId="165" fontId="28" fillId="2" borderId="3" xfId="21" applyNumberFormat="1" applyFont="1" applyFill="1" applyBorder="1" applyAlignment="1">
      <alignment vertical="center"/>
    </xf>
    <xf numFmtId="165" fontId="28" fillId="2" borderId="2" xfId="2" applyNumberFormat="1" applyFont="1" applyFill="1" applyBorder="1" applyAlignment="1">
      <alignment vertical="center"/>
    </xf>
    <xf numFmtId="165" fontId="28" fillId="2" borderId="1" xfId="2" applyNumberFormat="1" applyFont="1" applyFill="1" applyBorder="1" applyAlignment="1">
      <alignment vertical="center"/>
    </xf>
    <xf numFmtId="164" fontId="28" fillId="2" borderId="3" xfId="1" applyNumberFormat="1" applyFont="1" applyFill="1" applyBorder="1" applyAlignment="1">
      <alignment horizontal="right" vertical="center"/>
    </xf>
    <xf numFmtId="0" fontId="2" fillId="0" borderId="0" xfId="1537" applyFont="1"/>
    <xf numFmtId="0" fontId="2" fillId="0" borderId="0" xfId="1537"/>
    <xf numFmtId="0" fontId="130" fillId="0" borderId="0" xfId="1538" applyFont="1" applyFill="1"/>
    <xf numFmtId="0" fontId="130" fillId="0" borderId="0" xfId="1537" applyFont="1"/>
    <xf numFmtId="0" fontId="96" fillId="0" borderId="0" xfId="2" applyFont="1" applyAlignment="1">
      <alignment vertical="top" wrapText="1"/>
    </xf>
    <xf numFmtId="0" fontId="30" fillId="0" borderId="0" xfId="2" applyFont="1" applyAlignment="1">
      <alignment vertical="top" wrapText="1"/>
    </xf>
    <xf numFmtId="165" fontId="28" fillId="2" borderId="43" xfId="2" applyNumberFormat="1" applyFont="1" applyFill="1" applyBorder="1" applyAlignment="1">
      <alignment horizontal="right" vertical="center"/>
    </xf>
    <xf numFmtId="165" fontId="28" fillId="2" borderId="42" xfId="2" applyNumberFormat="1" applyFont="1" applyFill="1" applyBorder="1" applyAlignment="1">
      <alignment horizontal="right" vertical="center"/>
    </xf>
    <xf numFmtId="165" fontId="34" fillId="2" borderId="2" xfId="20" applyNumberFormat="1" applyFont="1" applyFill="1" applyBorder="1" applyAlignment="1">
      <alignment horizontal="right" vertical="center"/>
    </xf>
    <xf numFmtId="4" fontId="28" fillId="2" borderId="42" xfId="20" applyNumberFormat="1" applyFont="1" applyFill="1" applyBorder="1" applyAlignment="1">
      <alignment horizontal="right" vertical="center"/>
    </xf>
    <xf numFmtId="0" fontId="51" fillId="2" borderId="1" xfId="20" applyFont="1" applyFill="1" applyBorder="1" applyAlignment="1">
      <alignment horizontal="right"/>
    </xf>
    <xf numFmtId="0" fontId="51" fillId="2" borderId="3" xfId="20" applyFont="1" applyFill="1" applyBorder="1" applyAlignment="1">
      <alignment horizontal="right"/>
    </xf>
    <xf numFmtId="166" fontId="51" fillId="2" borderId="6" xfId="20" applyNumberFormat="1" applyFont="1" applyFill="1" applyBorder="1" applyAlignment="1">
      <alignment horizontal="right" vertical="center"/>
    </xf>
    <xf numFmtId="166" fontId="51" fillId="2" borderId="0" xfId="20" applyNumberFormat="1" applyFont="1" applyFill="1" applyBorder="1" applyAlignment="1">
      <alignment horizontal="right" vertical="center"/>
    </xf>
    <xf numFmtId="166" fontId="51" fillId="2" borderId="1" xfId="20" applyNumberFormat="1" applyFont="1" applyFill="1" applyBorder="1" applyAlignment="1">
      <alignment horizontal="right" vertical="center"/>
    </xf>
    <xf numFmtId="166" fontId="51" fillId="2" borderId="3" xfId="20" applyNumberFormat="1" applyFont="1" applyFill="1" applyBorder="1" applyAlignment="1">
      <alignment horizontal="right" vertical="center"/>
    </xf>
    <xf numFmtId="0" fontId="51" fillId="2" borderId="40" xfId="20" applyFont="1" applyFill="1" applyBorder="1" applyAlignment="1">
      <alignment horizontal="right"/>
    </xf>
    <xf numFmtId="166" fontId="51" fillId="2" borderId="38" xfId="20" applyNumberFormat="1" applyFont="1" applyFill="1" applyBorder="1" applyAlignment="1">
      <alignment horizontal="right" vertical="center"/>
    </xf>
    <xf numFmtId="166" fontId="51" fillId="2" borderId="40" xfId="20" applyNumberFormat="1" applyFont="1" applyFill="1" applyBorder="1" applyAlignment="1">
      <alignment horizontal="right" vertical="center"/>
    </xf>
    <xf numFmtId="0" fontId="51" fillId="2" borderId="1" xfId="0" applyFont="1" applyFill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1" fillId="2" borderId="2" xfId="0" applyFont="1" applyFill="1" applyBorder="1" applyAlignment="1">
      <alignment horizontal="right"/>
    </xf>
    <xf numFmtId="167" fontId="51" fillId="2" borderId="3" xfId="0" applyNumberFormat="1" applyFont="1" applyFill="1" applyBorder="1" applyAlignment="1">
      <alignment horizontal="right"/>
    </xf>
    <xf numFmtId="166" fontId="51" fillId="2" borderId="36" xfId="20" applyNumberFormat="1" applyFont="1" applyFill="1" applyBorder="1" applyAlignment="1">
      <alignment horizontal="right" vertical="center"/>
    </xf>
    <xf numFmtId="0" fontId="51" fillId="2" borderId="0" xfId="20" applyFont="1" applyFill="1" applyBorder="1" applyAlignment="1">
      <alignment horizontal="right" vertical="center"/>
    </xf>
    <xf numFmtId="0" fontId="110" fillId="2" borderId="0" xfId="20" applyFont="1" applyFill="1" applyAlignment="1">
      <alignment horizontal="right" vertical="center"/>
    </xf>
    <xf numFmtId="0" fontId="51" fillId="2" borderId="0" xfId="20" applyFont="1" applyFill="1" applyAlignment="1">
      <alignment horizontal="right" vertical="center"/>
    </xf>
    <xf numFmtId="0" fontId="51" fillId="2" borderId="3" xfId="20" applyFont="1" applyFill="1" applyBorder="1" applyAlignment="1">
      <alignment horizontal="right" vertical="center"/>
    </xf>
    <xf numFmtId="0" fontId="110" fillId="2" borderId="3" xfId="20" applyFont="1" applyFill="1" applyBorder="1" applyAlignment="1">
      <alignment horizontal="right" vertical="center"/>
    </xf>
    <xf numFmtId="0" fontId="110" fillId="2" borderId="36" xfId="20" applyFont="1" applyFill="1" applyBorder="1" applyAlignment="1">
      <alignment horizontal="left" vertical="center"/>
    </xf>
    <xf numFmtId="0" fontId="110" fillId="2" borderId="44" xfId="20" applyFont="1" applyFill="1" applyBorder="1" applyAlignment="1">
      <alignment horizontal="left" vertical="center"/>
    </xf>
    <xf numFmtId="0" fontId="110" fillId="2" borderId="0" xfId="20" applyFont="1" applyFill="1" applyBorder="1" applyAlignment="1">
      <alignment horizontal="left" vertical="center"/>
    </xf>
    <xf numFmtId="0" fontId="133" fillId="0" borderId="0" xfId="2" quotePrefix="1" applyFont="1" applyFill="1" applyBorder="1" applyAlignment="1">
      <alignment horizontal="left"/>
    </xf>
    <xf numFmtId="0" fontId="133" fillId="0" borderId="0" xfId="2" applyFont="1" applyFill="1" applyBorder="1" applyAlignment="1">
      <alignment horizontal="left"/>
    </xf>
    <xf numFmtId="0" fontId="133" fillId="0" borderId="0" xfId="2" applyFont="1" applyFill="1" applyBorder="1" applyAlignment="1">
      <alignment horizontal="right"/>
    </xf>
    <xf numFmtId="0" fontId="134" fillId="2" borderId="0" xfId="20" applyFont="1" applyFill="1" applyAlignment="1"/>
    <xf numFmtId="0" fontId="134" fillId="0" borderId="0" xfId="2" applyFont="1" applyFill="1" applyBorder="1" applyAlignment="1">
      <alignment horizontal="left"/>
    </xf>
    <xf numFmtId="0" fontId="134" fillId="8" borderId="0" xfId="20" applyFont="1" applyFill="1" applyAlignment="1"/>
    <xf numFmtId="0" fontId="134" fillId="2" borderId="0" xfId="2" applyFont="1" applyFill="1"/>
    <xf numFmtId="0" fontId="135" fillId="2" borderId="0" xfId="2" applyFont="1" applyFill="1"/>
    <xf numFmtId="0" fontId="136" fillId="2" borderId="0" xfId="2" applyFont="1" applyFill="1"/>
    <xf numFmtId="1" fontId="137" fillId="2" borderId="0" xfId="2" applyNumberFormat="1" applyFont="1" applyFill="1" applyAlignment="1">
      <alignment vertical="top" wrapText="1"/>
    </xf>
    <xf numFmtId="0" fontId="137" fillId="2" borderId="0" xfId="2" applyFont="1" applyFill="1" applyAlignment="1">
      <alignment horizontal="left" wrapText="1"/>
    </xf>
    <xf numFmtId="0" fontId="137" fillId="2" borderId="0" xfId="2" applyFont="1" applyFill="1" applyAlignment="1">
      <alignment horizontal="center" wrapText="1"/>
    </xf>
    <xf numFmtId="0" fontId="137" fillId="2" borderId="0" xfId="20" applyFont="1" applyFill="1" applyAlignment="1">
      <alignment horizontal="center"/>
    </xf>
    <xf numFmtId="49" fontId="137" fillId="2" borderId="0" xfId="20" applyNumberFormat="1" applyFont="1" applyFill="1" applyAlignment="1">
      <alignment horizontal="center"/>
    </xf>
    <xf numFmtId="0" fontId="134" fillId="2" borderId="0" xfId="2" applyFont="1" applyFill="1" applyBorder="1" applyAlignment="1">
      <alignment horizontal="left"/>
    </xf>
    <xf numFmtId="0" fontId="139" fillId="2" borderId="0" xfId="20" applyFont="1" applyFill="1"/>
    <xf numFmtId="0" fontId="140" fillId="0" borderId="0" xfId="2" applyFont="1" applyFill="1" applyBorder="1" applyAlignment="1">
      <alignment horizontal="left"/>
    </xf>
    <xf numFmtId="0" fontId="141" fillId="0" borderId="0" xfId="1537" applyFont="1"/>
    <xf numFmtId="3" fontId="28" fillId="2" borderId="45" xfId="57" applyNumberFormat="1" applyFont="1" applyFill="1" applyBorder="1" applyAlignment="1">
      <alignment horizontal="right" vertical="center"/>
    </xf>
    <xf numFmtId="3" fontId="28" fillId="2" borderId="46" xfId="57" applyNumberFormat="1" applyFont="1" applyFill="1" applyBorder="1" applyAlignment="1">
      <alignment horizontal="right" vertical="center"/>
    </xf>
    <xf numFmtId="165" fontId="28" fillId="2" borderId="6" xfId="57" applyNumberFormat="1" applyFont="1" applyFill="1" applyBorder="1" applyAlignment="1">
      <alignment horizontal="right" vertical="center"/>
    </xf>
    <xf numFmtId="165" fontId="34" fillId="2" borderId="7" xfId="57" applyNumberFormat="1" applyFont="1" applyFill="1" applyBorder="1" applyAlignment="1">
      <alignment vertical="center"/>
    </xf>
    <xf numFmtId="14" fontId="28" fillId="2" borderId="6" xfId="57" applyNumberFormat="1" applyFont="1" applyFill="1" applyBorder="1" applyAlignment="1">
      <alignment horizontal="right" vertical="center"/>
    </xf>
    <xf numFmtId="14" fontId="34" fillId="2" borderId="7" xfId="57" applyNumberFormat="1" applyFont="1" applyFill="1" applyBorder="1" applyAlignment="1">
      <alignment vertical="center"/>
    </xf>
    <xf numFmtId="14" fontId="28" fillId="2" borderId="1" xfId="57" applyNumberFormat="1" applyFont="1" applyFill="1" applyBorder="1" applyAlignment="1">
      <alignment horizontal="right" vertical="center"/>
    </xf>
    <xf numFmtId="14" fontId="34" fillId="2" borderId="2" xfId="57" applyNumberFormat="1" applyFont="1" applyFill="1" applyBorder="1" applyAlignment="1">
      <alignment horizontal="right" vertical="center"/>
    </xf>
    <xf numFmtId="3" fontId="28" fillId="2" borderId="6" xfId="57" applyNumberFormat="1" applyFont="1" applyFill="1" applyBorder="1" applyAlignment="1">
      <alignment horizontal="right" vertical="center"/>
    </xf>
    <xf numFmtId="3" fontId="28" fillId="2" borderId="7" xfId="57" applyNumberFormat="1" applyFont="1" applyFill="1" applyBorder="1" applyAlignment="1">
      <alignment horizontal="right" vertical="center"/>
    </xf>
    <xf numFmtId="0" fontId="142" fillId="0" borderId="0" xfId="1537" applyFont="1" applyAlignment="1">
      <alignment horizontal="left"/>
    </xf>
    <xf numFmtId="184" fontId="142" fillId="0" borderId="0" xfId="1537" applyNumberFormat="1" applyFont="1" applyAlignment="1">
      <alignment horizontal="left"/>
    </xf>
    <xf numFmtId="1" fontId="28" fillId="2" borderId="0" xfId="20" applyNumberFormat="1" applyFont="1" applyFill="1"/>
    <xf numFmtId="9" fontId="28" fillId="2" borderId="0" xfId="1" applyFont="1" applyFill="1" applyAlignment="1">
      <alignment vertical="center"/>
    </xf>
    <xf numFmtId="165" fontId="34" fillId="2" borderId="6" xfId="2" applyNumberFormat="1" applyFont="1" applyFill="1" applyBorder="1" applyAlignment="1">
      <alignment horizontal="right"/>
    </xf>
    <xf numFmtId="165" fontId="34" fillId="2" borderId="1" xfId="2" applyNumberFormat="1" applyFont="1" applyFill="1" applyBorder="1" applyAlignment="1">
      <alignment horizontal="right"/>
    </xf>
    <xf numFmtId="10" fontId="34" fillId="8" borderId="38" xfId="1" applyNumberFormat="1" applyFont="1" applyFill="1" applyBorder="1" applyAlignment="1">
      <alignment horizontal="right"/>
    </xf>
    <xf numFmtId="10" fontId="34" fillId="8" borderId="40" xfId="1" applyNumberFormat="1" applyFont="1" applyFill="1" applyBorder="1" applyAlignment="1">
      <alignment horizontal="right"/>
    </xf>
    <xf numFmtId="10" fontId="34" fillId="2" borderId="38" xfId="1" applyNumberFormat="1" applyFont="1" applyFill="1" applyBorder="1" applyAlignment="1">
      <alignment horizontal="right"/>
    </xf>
    <xf numFmtId="10" fontId="34" fillId="2" borderId="40" xfId="1" applyNumberFormat="1" applyFont="1" applyFill="1" applyBorder="1" applyAlignment="1">
      <alignment horizontal="right"/>
    </xf>
    <xf numFmtId="0" fontId="103" fillId="2" borderId="1" xfId="20" applyFont="1" applyFill="1" applyBorder="1" applyAlignment="1">
      <alignment vertical="center"/>
    </xf>
    <xf numFmtId="0" fontId="103" fillId="2" borderId="3" xfId="20" applyFont="1" applyFill="1" applyBorder="1" applyAlignment="1">
      <alignment horizontal="right" vertical="center"/>
    </xf>
    <xf numFmtId="0" fontId="103" fillId="2" borderId="2" xfId="20" applyFont="1" applyFill="1" applyBorder="1" applyAlignment="1">
      <alignment horizontal="right" vertical="center"/>
    </xf>
    <xf numFmtId="0" fontId="103" fillId="2" borderId="6" xfId="20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vertical="center"/>
    </xf>
    <xf numFmtId="3" fontId="103" fillId="2" borderId="7" xfId="20" applyNumberFormat="1" applyFont="1" applyFill="1" applyBorder="1" applyAlignment="1">
      <alignment vertical="center"/>
    </xf>
    <xf numFmtId="3" fontId="103" fillId="2" borderId="0" xfId="20" applyNumberFormat="1" applyFont="1" applyFill="1" applyBorder="1" applyAlignment="1">
      <alignment horizontal="right" vertical="center"/>
    </xf>
    <xf numFmtId="3" fontId="103" fillId="2" borderId="7" xfId="20" applyNumberFormat="1" applyFont="1" applyFill="1" applyBorder="1" applyAlignment="1">
      <alignment horizontal="right" vertical="center"/>
    </xf>
    <xf numFmtId="3" fontId="103" fillId="2" borderId="0" xfId="20" applyNumberFormat="1" applyFont="1" applyFill="1" applyBorder="1"/>
    <xf numFmtId="3" fontId="103" fillId="2" borderId="7" xfId="20" applyNumberFormat="1" applyFont="1" applyFill="1" applyBorder="1"/>
    <xf numFmtId="3" fontId="103" fillId="2" borderId="3" xfId="20" applyNumberFormat="1" applyFont="1" applyFill="1" applyBorder="1"/>
    <xf numFmtId="3" fontId="103" fillId="2" borderId="2" xfId="20" applyNumberFormat="1" applyFont="1" applyFill="1" applyBorder="1"/>
    <xf numFmtId="0" fontId="103" fillId="2" borderId="1" xfId="20" applyFont="1" applyFill="1" applyBorder="1" applyAlignment="1">
      <alignment horizontal="right"/>
    </xf>
    <xf numFmtId="164" fontId="34" fillId="2" borderId="7" xfId="1" applyNumberFormat="1" applyFont="1" applyFill="1" applyBorder="1" applyAlignment="1">
      <alignment vertical="center"/>
    </xf>
    <xf numFmtId="164" fontId="34" fillId="2" borderId="2" xfId="1" applyNumberFormat="1" applyFont="1" applyFill="1" applyBorder="1" applyAlignment="1">
      <alignment vertical="center"/>
    </xf>
    <xf numFmtId="164" fontId="34" fillId="2" borderId="6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vertical="center"/>
    </xf>
    <xf numFmtId="164" fontId="34" fillId="2" borderId="1" xfId="1" applyNumberFormat="1" applyFont="1" applyFill="1" applyBorder="1" applyAlignment="1">
      <alignment horizontal="right" vertical="center"/>
    </xf>
    <xf numFmtId="164" fontId="34" fillId="2" borderId="3" xfId="1" applyNumberFormat="1" applyFont="1" applyFill="1" applyBorder="1" applyAlignment="1">
      <alignment vertical="center"/>
    </xf>
    <xf numFmtId="167" fontId="34" fillId="2" borderId="1" xfId="2" applyNumberFormat="1" applyFont="1" applyFill="1" applyBorder="1" applyAlignment="1">
      <alignment horizontal="center" vertical="center"/>
    </xf>
    <xf numFmtId="3" fontId="34" fillId="2" borderId="6" xfId="2" applyNumberFormat="1" applyFont="1" applyFill="1" applyBorder="1" applyAlignment="1">
      <alignment horizontal="right"/>
    </xf>
    <xf numFmtId="3" fontId="34" fillId="2" borderId="1" xfId="2" applyNumberFormat="1" applyFont="1" applyFill="1" applyBorder="1" applyAlignment="1">
      <alignment horizontal="right"/>
    </xf>
    <xf numFmtId="165" fontId="34" fillId="2" borderId="42" xfId="2" applyNumberFormat="1" applyFont="1" applyFill="1" applyBorder="1" applyAlignment="1">
      <alignment horizontal="right" vertical="center"/>
    </xf>
    <xf numFmtId="165" fontId="34" fillId="2" borderId="43" xfId="2" applyNumberFormat="1" applyFont="1" applyFill="1" applyBorder="1" applyAlignment="1">
      <alignment horizontal="right" vertical="center"/>
    </xf>
    <xf numFmtId="165" fontId="34" fillId="2" borderId="41" xfId="2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top" wrapText="1"/>
    </xf>
    <xf numFmtId="0" fontId="35" fillId="2" borderId="3" xfId="0" applyFont="1" applyFill="1" applyBorder="1" applyAlignment="1">
      <alignment horizontal="right" vertical="top" wrapText="1"/>
    </xf>
    <xf numFmtId="0" fontId="35" fillId="2" borderId="2" xfId="0" applyFont="1" applyFill="1" applyBorder="1" applyAlignment="1">
      <alignment horizontal="right" vertical="top" wrapText="1"/>
    </xf>
    <xf numFmtId="165" fontId="34" fillId="2" borderId="0" xfId="2" applyNumberFormat="1" applyFont="1" applyFill="1" applyBorder="1" applyAlignment="1">
      <alignment horizontal="right" vertical="center"/>
    </xf>
    <xf numFmtId="165" fontId="34" fillId="2" borderId="3" xfId="2" applyNumberFormat="1" applyFont="1" applyFill="1" applyBorder="1" applyAlignment="1">
      <alignment horizontal="right" vertical="center"/>
    </xf>
    <xf numFmtId="165" fontId="34" fillId="2" borderId="35" xfId="2" applyNumberFormat="1" applyFont="1" applyFill="1" applyBorder="1" applyAlignment="1">
      <alignment horizontal="right" vertical="center"/>
    </xf>
    <xf numFmtId="165" fontId="34" fillId="2" borderId="7" xfId="2" applyNumberFormat="1" applyFont="1" applyFill="1" applyBorder="1" applyAlignment="1">
      <alignment horizontal="right" vertical="center"/>
    </xf>
    <xf numFmtId="165" fontId="34" fillId="2" borderId="2" xfId="2" applyNumberFormat="1" applyFont="1" applyFill="1" applyBorder="1" applyAlignment="1">
      <alignment horizontal="right" vertical="center"/>
    </xf>
    <xf numFmtId="165" fontId="34" fillId="2" borderId="37" xfId="2" applyNumberFormat="1" applyFont="1" applyFill="1" applyBorder="1" applyAlignment="1">
      <alignment horizontal="right" vertical="center"/>
    </xf>
    <xf numFmtId="164" fontId="34" fillId="2" borderId="40" xfId="1" applyNumberFormat="1" applyFont="1" applyFill="1" applyBorder="1" applyAlignment="1">
      <alignment vertical="center"/>
    </xf>
    <xf numFmtId="165" fontId="34" fillId="2" borderId="1" xfId="2" applyNumberFormat="1" applyFont="1" applyFill="1" applyBorder="1" applyAlignment="1">
      <alignment horizontal="right" vertical="center"/>
    </xf>
    <xf numFmtId="10" fontId="28" fillId="8" borderId="38" xfId="1" applyNumberFormat="1" applyFont="1" applyFill="1" applyBorder="1" applyAlignment="1">
      <alignment horizontal="right"/>
    </xf>
    <xf numFmtId="10" fontId="28" fillId="2" borderId="38" xfId="1" applyNumberFormat="1" applyFont="1" applyFill="1" applyBorder="1" applyAlignment="1">
      <alignment horizontal="right"/>
    </xf>
    <xf numFmtId="165" fontId="28" fillId="2" borderId="6" xfId="2" applyNumberFormat="1" applyFont="1" applyFill="1" applyBorder="1" applyAlignment="1">
      <alignment horizontal="right"/>
    </xf>
    <xf numFmtId="164" fontId="28" fillId="2" borderId="6" xfId="1" applyNumberFormat="1" applyFont="1" applyFill="1" applyBorder="1" applyAlignment="1">
      <alignment vertical="center"/>
    </xf>
    <xf numFmtId="4" fontId="28" fillId="2" borderId="43" xfId="20" applyNumberFormat="1" applyFont="1" applyFill="1" applyBorder="1" applyAlignment="1">
      <alignment horizontal="right" vertical="center"/>
    </xf>
    <xf numFmtId="4" fontId="28" fillId="2" borderId="41" xfId="20" applyNumberFormat="1" applyFont="1" applyFill="1" applyBorder="1" applyAlignment="1">
      <alignment horizontal="right" vertical="center"/>
    </xf>
    <xf numFmtId="4" fontId="34" fillId="2" borderId="42" xfId="20" applyNumberFormat="1" applyFont="1" applyFill="1" applyBorder="1" applyAlignment="1">
      <alignment horizontal="right" vertical="center"/>
    </xf>
    <xf numFmtId="4" fontId="34" fillId="2" borderId="43" xfId="20" applyNumberFormat="1" applyFont="1" applyFill="1" applyBorder="1" applyAlignment="1">
      <alignment horizontal="right" vertical="center"/>
    </xf>
    <xf numFmtId="0" fontId="111" fillId="0" borderId="0" xfId="1535" applyFont="1" applyAlignment="1">
      <alignment horizontal="left" vertical="center" wrapText="1"/>
    </xf>
    <xf numFmtId="0" fontId="113" fillId="0" borderId="0" xfId="1535" applyFont="1" applyAlignment="1">
      <alignment horizontal="left" vertical="center" wrapText="1"/>
    </xf>
    <xf numFmtId="0" fontId="41" fillId="0" borderId="0" xfId="1535" applyFont="1" applyAlignment="1">
      <alignment horizontal="center"/>
    </xf>
    <xf numFmtId="49" fontId="41" fillId="0" borderId="0" xfId="1535" applyNumberFormat="1" applyFont="1" applyAlignment="1">
      <alignment horizontal="center" vertical="center"/>
    </xf>
    <xf numFmtId="49" fontId="29" fillId="0" borderId="0" xfId="1535" applyNumberFormat="1" applyFont="1" applyAlignment="1">
      <alignment horizontal="center" vertical="center"/>
    </xf>
    <xf numFmtId="0" fontId="31" fillId="2" borderId="0" xfId="20" applyFont="1" applyFill="1" applyAlignment="1">
      <alignment horizontal="justify" vertical="top" wrapText="1"/>
    </xf>
    <xf numFmtId="49" fontId="25" fillId="2" borderId="0" xfId="20" applyNumberFormat="1" applyFont="1" applyFill="1" applyBorder="1" applyAlignment="1">
      <alignment horizontal="center" vertical="center"/>
    </xf>
    <xf numFmtId="0" fontId="25" fillId="2" borderId="0" xfId="20" applyFont="1" applyFill="1" applyBorder="1" applyAlignment="1">
      <alignment horizontal="center" vertical="center"/>
    </xf>
    <xf numFmtId="49" fontId="115" fillId="2" borderId="33" xfId="2" applyNumberFormat="1" applyFont="1" applyFill="1" applyBorder="1" applyAlignment="1">
      <alignment horizontal="left" vertical="top" wrapText="1"/>
    </xf>
    <xf numFmtId="49" fontId="115" fillId="2" borderId="32" xfId="2" applyNumberFormat="1" applyFont="1" applyFill="1" applyBorder="1" applyAlignment="1">
      <alignment horizontal="left" vertical="top" wrapText="1"/>
    </xf>
    <xf numFmtId="49" fontId="115" fillId="2" borderId="34" xfId="2" applyNumberFormat="1" applyFont="1" applyFill="1" applyBorder="1" applyAlignment="1">
      <alignment horizontal="left" vertical="top" wrapText="1"/>
    </xf>
    <xf numFmtId="0" fontId="35" fillId="2" borderId="48" xfId="0" applyFont="1" applyFill="1" applyBorder="1" applyAlignment="1">
      <alignment horizontal="left" wrapText="1"/>
    </xf>
    <xf numFmtId="0" fontId="35" fillId="2" borderId="48" xfId="2" applyFont="1" applyFill="1" applyBorder="1" applyAlignment="1">
      <alignment horizontal="left" wrapText="1"/>
    </xf>
    <xf numFmtId="0" fontId="35" fillId="2" borderId="47" xfId="2" applyFont="1" applyFill="1" applyBorder="1" applyAlignment="1">
      <alignment horizontal="left" wrapText="1"/>
    </xf>
    <xf numFmtId="0" fontId="28" fillId="8" borderId="0" xfId="20" applyFont="1" applyFill="1" applyAlignment="1">
      <alignment horizontal="justify" vertical="top" wrapText="1"/>
    </xf>
    <xf numFmtId="0" fontId="35" fillId="2" borderId="43" xfId="20" applyFont="1" applyFill="1" applyBorder="1" applyAlignment="1">
      <alignment horizontal="left" vertical="top"/>
    </xf>
    <xf numFmtId="0" fontId="30" fillId="8" borderId="0" xfId="20" applyFont="1" applyFill="1" applyAlignment="1">
      <alignment horizontal="justify" vertical="top" wrapText="1"/>
    </xf>
    <xf numFmtId="0" fontId="30" fillId="2" borderId="0" xfId="20" applyFont="1" applyFill="1" applyAlignment="1">
      <alignment horizontal="justify" vertical="center" wrapText="1"/>
    </xf>
    <xf numFmtId="0" fontId="30" fillId="8" borderId="0" xfId="20" applyFont="1" applyFill="1" applyAlignment="1">
      <alignment horizontal="left" wrapText="1"/>
    </xf>
    <xf numFmtId="0" fontId="30" fillId="8" borderId="0" xfId="20" applyFont="1" applyFill="1" applyAlignment="1">
      <alignment horizontal="justify" wrapText="1"/>
    </xf>
    <xf numFmtId="0" fontId="25" fillId="2" borderId="0" xfId="2" applyFont="1" applyFill="1" applyAlignment="1">
      <alignment horizontal="center"/>
    </xf>
    <xf numFmtId="0" fontId="28" fillId="2" borderId="39" xfId="2" applyFont="1" applyFill="1" applyBorder="1" applyAlignment="1">
      <alignment horizontal="left"/>
    </xf>
    <xf numFmtId="0" fontId="28" fillId="2" borderId="38" xfId="2" applyFont="1" applyFill="1" applyBorder="1" applyAlignment="1">
      <alignment horizontal="left"/>
    </xf>
    <xf numFmtId="0" fontId="28" fillId="2" borderId="40" xfId="2" applyFont="1" applyFill="1" applyBorder="1" applyAlignment="1">
      <alignment horizontal="left"/>
    </xf>
    <xf numFmtId="0" fontId="35" fillId="2" borderId="42" xfId="2" applyFont="1" applyFill="1" applyBorder="1" applyAlignment="1">
      <alignment horizontal="left" vertical="top" wrapText="1"/>
    </xf>
    <xf numFmtId="0" fontId="35" fillId="2" borderId="42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wrapText="1"/>
    </xf>
    <xf numFmtId="0" fontId="28" fillId="2" borderId="27" xfId="2" applyFont="1" applyFill="1" applyBorder="1" applyAlignment="1">
      <alignment horizontal="right" wrapText="1"/>
    </xf>
    <xf numFmtId="0" fontId="28" fillId="2" borderId="42" xfId="2" applyFont="1" applyFill="1" applyBorder="1" applyAlignment="1">
      <alignment horizontal="right" wrapText="1"/>
    </xf>
    <xf numFmtId="0" fontId="32" fillId="2" borderId="0" xfId="2" applyFont="1" applyFill="1" applyBorder="1" applyAlignment="1">
      <alignment horizontal="center" wrapText="1"/>
    </xf>
    <xf numFmtId="0" fontId="35" fillId="2" borderId="27" xfId="2" applyFont="1" applyFill="1" applyBorder="1" applyAlignment="1">
      <alignment horizontal="left" vertical="top" wrapText="1"/>
    </xf>
    <xf numFmtId="0" fontId="28" fillId="2" borderId="39" xfId="2" applyFont="1" applyFill="1" applyBorder="1" applyAlignment="1">
      <alignment horizontal="left" vertical="top"/>
    </xf>
    <xf numFmtId="0" fontId="28" fillId="2" borderId="38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vertical="top" wrapText="1"/>
    </xf>
    <xf numFmtId="0" fontId="35" fillId="2" borderId="27" xfId="2" applyFont="1" applyFill="1" applyBorder="1" applyAlignment="1">
      <alignment horizontal="left" vertical="top"/>
    </xf>
    <xf numFmtId="0" fontId="35" fillId="2" borderId="35" xfId="2" applyFont="1" applyFill="1" applyBorder="1" applyAlignment="1">
      <alignment horizontal="left" vertical="top"/>
    </xf>
    <xf numFmtId="0" fontId="35" fillId="2" borderId="37" xfId="2" applyFont="1" applyFill="1" applyBorder="1" applyAlignment="1">
      <alignment horizontal="left" vertical="top"/>
    </xf>
    <xf numFmtId="0" fontId="35" fillId="2" borderId="3" xfId="2" applyFont="1" applyFill="1" applyBorder="1" applyAlignment="1">
      <alignment horizontal="left" vertical="top"/>
    </xf>
    <xf numFmtId="0" fontId="35" fillId="2" borderId="2" xfId="2" applyFont="1" applyFill="1" applyBorder="1" applyAlignment="1">
      <alignment horizontal="left" vertical="top"/>
    </xf>
    <xf numFmtId="0" fontId="28" fillId="2" borderId="40" xfId="2" applyFont="1" applyFill="1" applyBorder="1" applyAlignment="1">
      <alignment horizontal="left" wrapText="1"/>
    </xf>
    <xf numFmtId="0" fontId="28" fillId="2" borderId="40" xfId="2" applyFont="1" applyFill="1" applyBorder="1" applyAlignment="1">
      <alignment horizontal="right" wrapText="1"/>
    </xf>
    <xf numFmtId="0" fontId="28" fillId="2" borderId="1" xfId="2" applyFont="1" applyFill="1" applyBorder="1" applyAlignment="1">
      <alignment horizontal="right" wrapText="1"/>
    </xf>
    <xf numFmtId="0" fontId="28" fillId="2" borderId="39" xfId="2" applyFont="1" applyFill="1" applyBorder="1" applyAlignment="1">
      <alignment horizontal="left" wrapText="1"/>
    </xf>
    <xf numFmtId="0" fontId="28" fillId="2" borderId="39" xfId="2" applyFont="1" applyFill="1" applyBorder="1" applyAlignment="1">
      <alignment horizontal="right" wrapText="1"/>
    </xf>
    <xf numFmtId="0" fontId="28" fillId="2" borderId="36" xfId="2" applyFont="1" applyFill="1" applyBorder="1" applyAlignment="1">
      <alignment horizontal="right" wrapText="1"/>
    </xf>
    <xf numFmtId="0" fontId="35" fillId="2" borderId="43" xfId="2" applyFont="1" applyFill="1" applyBorder="1" applyAlignment="1">
      <alignment horizontal="left" vertical="top" wrapText="1"/>
    </xf>
    <xf numFmtId="0" fontId="35" fillId="2" borderId="41" xfId="2" applyFont="1" applyFill="1" applyBorder="1" applyAlignment="1">
      <alignment horizontal="left" vertical="top" wrapText="1"/>
    </xf>
    <xf numFmtId="0" fontId="138" fillId="2" borderId="0" xfId="20" applyFont="1" applyFill="1" applyAlignment="1">
      <alignment horizontal="left" vertical="center"/>
    </xf>
    <xf numFmtId="0" fontId="138" fillId="2" borderId="0" xfId="20" applyFont="1" applyFill="1" applyBorder="1" applyAlignment="1">
      <alignment horizontal="left" vertical="center"/>
    </xf>
    <xf numFmtId="0" fontId="27" fillId="2" borderId="0" xfId="20" applyFont="1" applyFill="1" applyAlignment="1">
      <alignment horizontal="left" wrapText="1"/>
    </xf>
    <xf numFmtId="49" fontId="136" fillId="2" borderId="0" xfId="20" applyNumberFormat="1" applyFont="1" applyFill="1" applyBorder="1" applyAlignment="1">
      <alignment horizontal="left"/>
    </xf>
    <xf numFmtId="0" fontId="28" fillId="2" borderId="41" xfId="20" applyFont="1" applyFill="1" applyBorder="1" applyAlignment="1">
      <alignment horizontal="left" vertical="center"/>
    </xf>
    <xf numFmtId="0" fontId="28" fillId="2" borderId="27" xfId="20" applyFont="1" applyFill="1" applyBorder="1" applyAlignment="1">
      <alignment horizontal="left" vertical="center"/>
    </xf>
    <xf numFmtId="0" fontId="28" fillId="2" borderId="35" xfId="20" applyFont="1" applyFill="1" applyBorder="1" applyAlignment="1">
      <alignment horizontal="left" vertical="top" wrapText="1"/>
    </xf>
    <xf numFmtId="0" fontId="28" fillId="2" borderId="0" xfId="20" applyFont="1" applyFill="1" applyBorder="1" applyAlignment="1">
      <alignment horizontal="left" vertical="top"/>
    </xf>
    <xf numFmtId="0" fontId="28" fillId="2" borderId="3" xfId="20" applyFont="1" applyFill="1" applyBorder="1" applyAlignment="1">
      <alignment horizontal="left" vertical="top"/>
    </xf>
    <xf numFmtId="0" fontId="28" fillId="2" borderId="0" xfId="20" applyFont="1" applyFill="1" applyBorder="1" applyAlignment="1">
      <alignment horizontal="left" vertical="top" wrapText="1"/>
    </xf>
    <xf numFmtId="4" fontId="28" fillId="2" borderId="27" xfId="57" applyNumberFormat="1" applyFont="1" applyFill="1" applyBorder="1" applyAlignment="1">
      <alignment horizontal="center" vertical="center"/>
    </xf>
    <xf numFmtId="0" fontId="100" fillId="2" borderId="37" xfId="20" applyFont="1" applyFill="1" applyBorder="1" applyAlignment="1">
      <alignment horizontal="center" vertical="center"/>
    </xf>
    <xf numFmtId="0" fontId="100" fillId="2" borderId="2" xfId="20" applyFont="1" applyFill="1" applyBorder="1" applyAlignment="1">
      <alignment horizontal="center" vertical="center"/>
    </xf>
    <xf numFmtId="49" fontId="35" fillId="2" borderId="39" xfId="20" applyNumberFormat="1" applyFont="1" applyFill="1" applyBorder="1" applyAlignment="1">
      <alignment horizontal="left" vertical="top" wrapText="1"/>
    </xf>
    <xf numFmtId="49" fontId="35" fillId="2" borderId="40" xfId="20" applyNumberFormat="1" applyFont="1" applyFill="1" applyBorder="1" applyAlignment="1">
      <alignment horizontal="left" vertical="top" wrapText="1"/>
    </xf>
    <xf numFmtId="49" fontId="35" fillId="2" borderId="36" xfId="20" applyNumberFormat="1" applyFont="1" applyFill="1" applyBorder="1" applyAlignment="1">
      <alignment horizontal="left" vertical="top" wrapText="1"/>
    </xf>
    <xf numFmtId="49" fontId="35" fillId="2" borderId="1" xfId="20" applyNumberFormat="1" applyFont="1" applyFill="1" applyBorder="1" applyAlignment="1">
      <alignment horizontal="left" vertical="top" wrapText="1"/>
    </xf>
    <xf numFmtId="0" fontId="123" fillId="2" borderId="0" xfId="20" applyFont="1" applyFill="1" applyBorder="1" applyAlignment="1">
      <alignment horizontal="left"/>
    </xf>
    <xf numFmtId="49" fontId="35" fillId="2" borderId="36" xfId="20" applyNumberFormat="1" applyFont="1" applyFill="1" applyBorder="1" applyAlignment="1">
      <alignment horizontal="left" vertical="top"/>
    </xf>
    <xf numFmtId="49" fontId="35" fillId="2" borderId="1" xfId="20" applyNumberFormat="1" applyFont="1" applyFill="1" applyBorder="1" applyAlignment="1">
      <alignment horizontal="left" vertical="top"/>
    </xf>
    <xf numFmtId="49" fontId="35" fillId="2" borderId="37" xfId="20" applyNumberFormat="1" applyFont="1" applyFill="1" applyBorder="1" applyAlignment="1">
      <alignment horizontal="left" vertical="top"/>
    </xf>
    <xf numFmtId="49" fontId="35" fillId="2" borderId="2" xfId="20" applyNumberFormat="1" applyFont="1" applyFill="1" applyBorder="1" applyAlignment="1">
      <alignment horizontal="left" vertical="top"/>
    </xf>
    <xf numFmtId="49" fontId="28" fillId="2" borderId="38" xfId="20" applyNumberFormat="1" applyFont="1" applyFill="1" applyBorder="1" applyAlignment="1">
      <alignment horizontal="left" vertical="center"/>
    </xf>
    <xf numFmtId="49" fontId="28" fillId="2" borderId="6" xfId="20" applyNumberFormat="1" applyFont="1" applyFill="1" applyBorder="1" applyAlignment="1">
      <alignment horizontal="left" vertical="center"/>
    </xf>
    <xf numFmtId="49" fontId="28" fillId="2" borderId="0" xfId="20" applyNumberFormat="1" applyFont="1" applyFill="1" applyBorder="1" applyAlignment="1">
      <alignment horizontal="left" vertical="center"/>
    </xf>
    <xf numFmtId="49" fontId="28" fillId="2" borderId="7" xfId="20" applyNumberFormat="1" applyFont="1" applyFill="1" applyBorder="1" applyAlignment="1">
      <alignment horizontal="left" vertical="center"/>
    </xf>
    <xf numFmtId="0" fontId="28" fillId="2" borderId="43" xfId="20" applyFont="1" applyFill="1" applyBorder="1" applyAlignment="1">
      <alignment horizontal="left" vertical="top" wrapText="1"/>
    </xf>
    <xf numFmtId="0" fontId="28" fillId="2" borderId="43" xfId="20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right" vertical="top"/>
    </xf>
    <xf numFmtId="0" fontId="35" fillId="2" borderId="39" xfId="2" applyFont="1" applyFill="1" applyBorder="1" applyAlignment="1">
      <alignment horizontal="left" vertical="top"/>
    </xf>
    <xf numFmtId="0" fontId="35" fillId="2" borderId="36" xfId="2" applyFont="1" applyFill="1" applyBorder="1" applyAlignment="1">
      <alignment horizontal="left" vertical="top"/>
    </xf>
    <xf numFmtId="0" fontId="35" fillId="2" borderId="41" xfId="20" applyFont="1" applyFill="1" applyBorder="1" applyAlignment="1">
      <alignment horizontal="left" vertical="top" wrapText="1"/>
    </xf>
    <xf numFmtId="0" fontId="35" fillId="2" borderId="41" xfId="20" applyFont="1" applyFill="1" applyBorder="1" applyAlignment="1">
      <alignment horizontal="left" vertical="top"/>
    </xf>
    <xf numFmtId="0" fontId="35" fillId="2" borderId="27" xfId="2" applyFont="1" applyFill="1" applyBorder="1" applyAlignment="1">
      <alignment horizontal="right" wrapText="1"/>
    </xf>
    <xf numFmtId="0" fontId="35" fillId="2" borderId="41" xfId="0" applyFont="1" applyFill="1" applyBorder="1" applyAlignment="1">
      <alignment horizontal="right" vertical="top"/>
    </xf>
    <xf numFmtId="0" fontId="136" fillId="2" borderId="0" xfId="20" applyFont="1" applyFill="1" applyBorder="1" applyAlignment="1">
      <alignment horizontal="left"/>
    </xf>
    <xf numFmtId="0" fontId="35" fillId="2" borderId="40" xfId="2" applyFont="1" applyFill="1" applyBorder="1" applyAlignment="1">
      <alignment horizontal="left" vertical="top"/>
    </xf>
    <xf numFmtId="0" fontId="28" fillId="2" borderId="29" xfId="20" applyFont="1" applyFill="1" applyBorder="1" applyAlignment="1">
      <alignment horizontal="center" vertical="center"/>
    </xf>
    <xf numFmtId="0" fontId="28" fillId="2" borderId="30" xfId="20" applyFont="1" applyFill="1" applyBorder="1" applyAlignment="1">
      <alignment horizontal="center" vertical="center"/>
    </xf>
    <xf numFmtId="0" fontId="28" fillId="2" borderId="31" xfId="20" applyFont="1" applyFill="1" applyBorder="1" applyAlignment="1">
      <alignment horizontal="center" vertical="center"/>
    </xf>
    <xf numFmtId="0" fontId="103" fillId="2" borderId="29" xfId="20" applyFont="1" applyFill="1" applyBorder="1" applyAlignment="1">
      <alignment horizontal="center" vertical="center"/>
    </xf>
    <xf numFmtId="0" fontId="103" fillId="2" borderId="30" xfId="20" applyFont="1" applyFill="1" applyBorder="1" applyAlignment="1">
      <alignment horizontal="center" vertical="center"/>
    </xf>
    <xf numFmtId="0" fontId="103" fillId="2" borderId="31" xfId="20" applyFont="1" applyFill="1" applyBorder="1" applyAlignment="1">
      <alignment horizontal="center" vertical="center"/>
    </xf>
    <xf numFmtId="0" fontId="138" fillId="2" borderId="0" xfId="20" applyFont="1" applyFill="1" applyBorder="1" applyAlignment="1">
      <alignment horizontal="left"/>
    </xf>
    <xf numFmtId="0" fontId="120" fillId="2" borderId="0" xfId="20" applyFont="1" applyFill="1" applyAlignment="1">
      <alignment horizontal="left"/>
    </xf>
    <xf numFmtId="0" fontId="115" fillId="2" borderId="0" xfId="20" applyFont="1" applyFill="1" applyBorder="1" applyAlignment="1">
      <alignment horizontal="left" wrapText="1"/>
    </xf>
    <xf numFmtId="0" fontId="24" fillId="2" borderId="0" xfId="20" applyFont="1" applyFill="1" applyBorder="1" applyAlignment="1">
      <alignment horizontal="center" vertical="center" wrapText="1"/>
    </xf>
    <xf numFmtId="0" fontId="115" fillId="2" borderId="0" xfId="20" applyFont="1" applyFill="1" applyBorder="1" applyAlignment="1">
      <alignment horizontal="left" vertical="top" wrapText="1"/>
    </xf>
    <xf numFmtId="0" fontId="120" fillId="2" borderId="0" xfId="2" applyFont="1" applyFill="1" applyBorder="1" applyAlignment="1">
      <alignment horizontal="left"/>
    </xf>
    <xf numFmtId="0" fontId="28" fillId="2" borderId="0" xfId="2" applyFont="1" applyFill="1" applyBorder="1" applyAlignment="1">
      <alignment horizontal="right" vertical="center"/>
    </xf>
    <xf numFmtId="0" fontId="35" fillId="2" borderId="27" xfId="2" applyFont="1" applyFill="1" applyBorder="1" applyAlignment="1">
      <alignment vertical="top" wrapText="1"/>
    </xf>
    <xf numFmtId="0" fontId="35" fillId="2" borderId="42" xfId="2" applyFont="1" applyFill="1" applyBorder="1" applyAlignment="1">
      <alignment vertical="top" wrapText="1"/>
    </xf>
    <xf numFmtId="2" fontId="115" fillId="2" borderId="2" xfId="2" applyNumberFormat="1" applyFont="1" applyFill="1" applyBorder="1" applyAlignment="1">
      <alignment horizontal="left" vertical="center" wrapText="1"/>
    </xf>
    <xf numFmtId="2" fontId="115" fillId="2" borderId="40" xfId="2" applyNumberFormat="1" applyFont="1" applyFill="1" applyBorder="1" applyAlignment="1">
      <alignment horizontal="left" vertical="center" wrapText="1"/>
    </xf>
    <xf numFmtId="2" fontId="115" fillId="2" borderId="1" xfId="2" applyNumberFormat="1" applyFont="1" applyFill="1" applyBorder="1" applyAlignment="1">
      <alignment horizontal="left" vertical="center" wrapText="1"/>
    </xf>
    <xf numFmtId="0" fontId="35" fillId="2" borderId="7" xfId="2" applyFont="1" applyFill="1" applyBorder="1" applyAlignment="1">
      <alignment horizontal="left" vertical="top"/>
    </xf>
    <xf numFmtId="0" fontId="28" fillId="2" borderId="27" xfId="2" applyFont="1" applyFill="1" applyBorder="1" applyAlignment="1">
      <alignment horizontal="left" vertical="top" wrapText="1"/>
    </xf>
    <xf numFmtId="0" fontId="28" fillId="2" borderId="27" xfId="2" applyFont="1" applyFill="1" applyBorder="1" applyAlignment="1">
      <alignment horizontal="right" vertical="top" wrapText="1"/>
    </xf>
    <xf numFmtId="0" fontId="28" fillId="2" borderId="42" xfId="2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center" wrapText="1"/>
    </xf>
    <xf numFmtId="0" fontId="28" fillId="2" borderId="39" xfId="2" applyFont="1" applyFill="1" applyBorder="1" applyAlignment="1">
      <alignment horizontal="left" vertical="top" wrapText="1"/>
    </xf>
    <xf numFmtId="0" fontId="28" fillId="2" borderId="42" xfId="2" applyFont="1" applyFill="1" applyBorder="1" applyAlignment="1">
      <alignment horizontal="left" vertical="top" wrapText="1"/>
    </xf>
    <xf numFmtId="0" fontId="28" fillId="2" borderId="36" xfId="2" applyFont="1" applyFill="1" applyBorder="1" applyAlignment="1">
      <alignment horizontal="left" vertical="top" wrapText="1"/>
    </xf>
    <xf numFmtId="0" fontId="28" fillId="2" borderId="0" xfId="2" applyFont="1" applyFill="1" applyBorder="1" applyAlignment="1">
      <alignment horizontal="right"/>
    </xf>
    <xf numFmtId="49" fontId="115" fillId="2" borderId="2" xfId="2" applyNumberFormat="1" applyFont="1" applyFill="1" applyBorder="1" applyAlignment="1">
      <alignment horizontal="left" wrapText="1"/>
    </xf>
    <xf numFmtId="49" fontId="115" fillId="2" borderId="40" xfId="2" applyNumberFormat="1" applyFont="1" applyFill="1" applyBorder="1" applyAlignment="1">
      <alignment horizontal="left" wrapText="1"/>
    </xf>
    <xf numFmtId="49" fontId="115" fillId="2" borderId="1" xfId="2" applyNumberFormat="1" applyFont="1" applyFill="1" applyBorder="1" applyAlignment="1">
      <alignment horizontal="left" wrapText="1"/>
    </xf>
    <xf numFmtId="2" fontId="35" fillId="2" borderId="42" xfId="2" applyNumberFormat="1" applyFont="1" applyFill="1" applyBorder="1" applyAlignment="1">
      <alignment horizontal="right" vertical="top" wrapText="1"/>
    </xf>
    <xf numFmtId="2" fontId="35" fillId="2" borderId="36" xfId="2" applyNumberFormat="1" applyFont="1" applyFill="1" applyBorder="1" applyAlignment="1">
      <alignment horizontal="right" vertical="top" wrapText="1"/>
    </xf>
    <xf numFmtId="0" fontId="28" fillId="8" borderId="0" xfId="2" applyFont="1" applyFill="1" applyBorder="1" applyAlignment="1">
      <alignment horizontal="right" vertical="center"/>
    </xf>
    <xf numFmtId="2" fontId="35" fillId="2" borderId="27" xfId="2" applyNumberFormat="1" applyFont="1" applyFill="1" applyBorder="1" applyAlignment="1">
      <alignment horizontal="left" vertical="top"/>
    </xf>
    <xf numFmtId="2" fontId="35" fillId="2" borderId="39" xfId="2" applyNumberFormat="1" applyFont="1" applyFill="1" applyBorder="1" applyAlignment="1">
      <alignment horizontal="left" vertical="top"/>
    </xf>
    <xf numFmtId="0" fontId="115" fillId="2" borderId="33" xfId="2" applyFont="1" applyFill="1" applyBorder="1" applyAlignment="1">
      <alignment horizontal="left"/>
    </xf>
    <xf numFmtId="0" fontId="115" fillId="2" borderId="32" xfId="2" applyFont="1" applyFill="1" applyBorder="1" applyAlignment="1">
      <alignment horizontal="left"/>
    </xf>
    <xf numFmtId="0" fontId="115" fillId="2" borderId="34" xfId="2" applyFont="1" applyFill="1" applyBorder="1" applyAlignment="1">
      <alignment horizontal="left"/>
    </xf>
    <xf numFmtId="2" fontId="35" fillId="2" borderId="27" xfId="2" applyNumberFormat="1" applyFont="1" applyFill="1" applyBorder="1" applyAlignment="1">
      <alignment horizontal="right" vertical="top" wrapText="1"/>
    </xf>
    <xf numFmtId="0" fontId="35" fillId="2" borderId="37" xfId="2" applyFont="1" applyFill="1" applyBorder="1" applyAlignment="1">
      <alignment horizontal="left" vertical="top" wrapText="1"/>
    </xf>
    <xf numFmtId="0" fontId="35" fillId="2" borderId="7" xfId="2" applyFont="1" applyFill="1" applyBorder="1" applyAlignment="1">
      <alignment horizontal="left" vertical="top" wrapText="1"/>
    </xf>
    <xf numFmtId="0" fontId="35" fillId="2" borderId="2" xfId="2" applyFont="1" applyFill="1" applyBorder="1" applyAlignment="1">
      <alignment horizontal="left" vertical="top" wrapText="1"/>
    </xf>
    <xf numFmtId="0" fontId="106" fillId="8" borderId="0" xfId="20" applyFont="1" applyFill="1" applyBorder="1" applyAlignment="1">
      <alignment horizontal="right"/>
    </xf>
    <xf numFmtId="0" fontId="128" fillId="2" borderId="0" xfId="20" applyFont="1" applyFill="1" applyAlignment="1">
      <alignment horizontal="left"/>
    </xf>
    <xf numFmtId="0" fontId="51" fillId="2" borderId="0" xfId="20" applyFont="1" applyFill="1" applyBorder="1" applyAlignment="1">
      <alignment horizontal="left"/>
    </xf>
    <xf numFmtId="0" fontId="51" fillId="2" borderId="3" xfId="20" applyFont="1" applyFill="1" applyBorder="1" applyAlignment="1">
      <alignment horizontal="left"/>
    </xf>
    <xf numFmtId="0" fontId="51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51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10" fillId="2" borderId="36" xfId="0" applyFont="1" applyFill="1" applyBorder="1" applyAlignment="1">
      <alignment horizontal="left"/>
    </xf>
    <xf numFmtId="0" fontId="110" fillId="2" borderId="35" xfId="0" applyFont="1" applyFill="1" applyBorder="1" applyAlignment="1">
      <alignment horizontal="left"/>
    </xf>
    <xf numFmtId="0" fontId="110" fillId="2" borderId="37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1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233060"/>
      <color rgb="FF9196B0"/>
      <color rgb="FFDF2B20"/>
      <color rgb="FFE86159"/>
      <color rgb="FFF0948F"/>
      <color rgb="FF596387"/>
      <color rgb="FFD0D0D0"/>
      <color rgb="FF000000"/>
      <color rgb="FFC7CCD6"/>
      <color rgb="FF15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00145815106446E-2"/>
          <c:y val="4.3452951359803434E-2"/>
          <c:w val="0.95449985418489358"/>
          <c:h val="0.755009325961914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'2'!$D$24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91-454D-A11A-7F67698A3C8B}"/>
              </c:ext>
            </c:extLst>
          </c:dPt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'2'!$D$25:$D$30</c:f>
              <c:numCache>
                <c:formatCode>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4-8897-CB019C6FF533}"/>
            </c:ext>
          </c:extLst>
        </c:ser>
        <c:ser>
          <c:idx val="2"/>
          <c:order val="2"/>
          <c:tx>
            <c:strRef>
              <c:f>'2'!$F$24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'2'!$F$25:$F$30</c:f>
              <c:numCache>
                <c:formatCode>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4962304"/>
        <c:axId val="144963840"/>
      </c:barChart>
      <c:lineChart>
        <c:grouping val="standard"/>
        <c:varyColors val="0"/>
        <c:ser>
          <c:idx val="1"/>
          <c:order val="1"/>
          <c:tx>
            <c:strRef>
              <c:f>'2'!$E$24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ln w="19050" cap="rnd" cmpd="sng" algn="ctr">
              <a:solidFill>
                <a:srgbClr val="D0D0D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'2'!$C$25:$C$30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'2'!$E$25:$E$30</c:f>
              <c:numCache>
                <c:formatCode>0.0</c:formatCode>
                <c:ptCount val="6"/>
                <c:pt idx="0">
                  <c:v>8.3548387096774199</c:v>
                </c:pt>
                <c:pt idx="1">
                  <c:v>3.5466666666666664</c:v>
                </c:pt>
                <c:pt idx="2">
                  <c:v>-0.38387096774193602</c:v>
                </c:pt>
                <c:pt idx="3">
                  <c:v>-1.2258064516129035</c:v>
                </c:pt>
                <c:pt idx="4">
                  <c:v>-0.15517241379310354</c:v>
                </c:pt>
                <c:pt idx="5">
                  <c:v>3.512903225806451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737-4AE4-8897-CB019C6F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962304"/>
        <c:axId val="144963840"/>
      </c:lineChart>
      <c:catAx>
        <c:axId val="1449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3840"/>
        <c:crossesAt val="0"/>
        <c:auto val="1"/>
        <c:lblAlgn val="ctr"/>
        <c:lblOffset val="100"/>
        <c:noMultiLvlLbl val="0"/>
      </c:catAx>
      <c:valAx>
        <c:axId val="144963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4962304"/>
        <c:crosses val="autoZero"/>
        <c:crossBetween val="between"/>
        <c:majorUnit val="2.5"/>
        <c:minorUnit val="1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03732782681712E-3"/>
          <c:y val="0.90520270623542576"/>
          <c:w val="0.55955672207640705"/>
          <c:h val="8.4230300999609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70662503393973"/>
          <c:y val="9.4929849083964332E-2"/>
          <c:w val="0.78268417956376146"/>
          <c:h val="0.57487260577339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'3.5'!$C$20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99F-445A-BBB9-B931FF35643A}"/>
              </c:ext>
            </c:extLst>
          </c:dPt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'3.5'!$C$21:$C$26</c:f>
              <c:numCache>
                <c:formatCode>#,##0.0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F-445A-BBB9-B931FF35643A}"/>
            </c:ext>
          </c:extLst>
        </c:ser>
        <c:ser>
          <c:idx val="1"/>
          <c:order val="1"/>
          <c:tx>
            <c:strRef>
              <c:f>'3.5'!$D$20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'3.5'!$B$21:$B$26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'3.5'!$D$21:$D$26</c:f>
              <c:numCache>
                <c:formatCode>#,##0.0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F-445A-BBB9-B931FF35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76512"/>
        <c:axId val="168578048"/>
      </c:barChart>
      <c:catAx>
        <c:axId val="16857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8048"/>
        <c:crosses val="autoZero"/>
        <c:auto val="1"/>
        <c:lblAlgn val="ctr"/>
        <c:lblOffset val="100"/>
        <c:noMultiLvlLbl val="0"/>
      </c:catAx>
      <c:valAx>
        <c:axId val="1685780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Ho</a:t>
                </a:r>
                <a:r>
                  <a:rPr lang="en-US"/>
                  <a:t>dnoty BSD v MWh</a:t>
                </a:r>
              </a:p>
            </c:rich>
          </c:tx>
          <c:layout>
            <c:manualLayout>
              <c:xMode val="edge"/>
              <c:yMode val="edge"/>
              <c:x val="2.7263573185427295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7651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133173570694701E-3"/>
          <c:y val="0.88209563668047575"/>
          <c:w val="0.25525724067100308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3206155024615"/>
          <c:y val="9.4929849083964332E-2"/>
          <c:w val="0.77789440483029748"/>
          <c:h val="0.566242619493032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'3.5'!$C$36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4C8-4F61-9805-CEA77540EBD3}"/>
              </c:ext>
            </c:extLst>
          </c:dPt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'3.5'!$C$37:$C$42</c:f>
              <c:numCache>
                <c:formatCode>#,##0.0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8-4F61-9805-CEA77540EBD3}"/>
            </c:ext>
          </c:extLst>
        </c:ser>
        <c:ser>
          <c:idx val="1"/>
          <c:order val="1"/>
          <c:tx>
            <c:strRef>
              <c:f>'3.5'!$D$36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'3.5'!$B$37:$B$42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'3.5'!$D$37:$D$42</c:f>
              <c:numCache>
                <c:formatCode>#,##0.0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8-4F61-9805-CEA77540E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600320"/>
        <c:axId val="168601856"/>
      </c:barChart>
      <c:catAx>
        <c:axId val="1686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1856"/>
        <c:crosses val="autoZero"/>
        <c:auto val="1"/>
        <c:lblAlgn val="ctr"/>
        <c:lblOffset val="100"/>
        <c:noMultiLvlLbl val="0"/>
      </c:catAx>
      <c:valAx>
        <c:axId val="168601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5102799650043741E-3"/>
              <c:y val="2.588995884108118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600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38194879619289E-3"/>
          <c:y val="0.89609388304189608"/>
          <c:w val="0.25393237610004632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Bezpečnostní standard dodávky plynu - R30dnů</a:t>
            </a:r>
            <a:r>
              <a:rPr lang="cs-CZ" sz="1000" b="1">
                <a:solidFill>
                  <a:srgbClr val="233060"/>
                </a:solidFill>
              </a:rPr>
              <a:t> (MWh)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6.9642641562958521E-4"/>
          <c:y val="2.08567230531590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0924212377667203E-2"/>
          <c:y val="0.13937132266049682"/>
          <c:w val="0.92671672797657068"/>
          <c:h val="0.60700146931394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'3.6'!$C$27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'3.6'!$C$28:$C$33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34-47CC-972F-7E7B2D932D0F}"/>
            </c:ext>
          </c:extLst>
        </c:ser>
        <c:ser>
          <c:idx val="1"/>
          <c:order val="1"/>
          <c:tx>
            <c:strRef>
              <c:f>'3.6'!$D$27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'3.6'!$D$28:$D$33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4-47CC-972F-7E7B2D932D0F}"/>
            </c:ext>
          </c:extLst>
        </c:ser>
        <c:ser>
          <c:idx val="2"/>
          <c:order val="2"/>
          <c:tx>
            <c:strRef>
              <c:f>'3.6'!$E$27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'3.6'!$E$28:$E$33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34-47CC-972F-7E7B2D932D0F}"/>
            </c:ext>
          </c:extLst>
        </c:ser>
        <c:ser>
          <c:idx val="3"/>
          <c:order val="3"/>
          <c:tx>
            <c:strRef>
              <c:f>'3.6'!$F$27</c:f>
              <c:strCache>
                <c:ptCount val="1"/>
                <c:pt idx="0">
                  <c:v>2020/2021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'3.6'!$F$28:$F$33</c:f>
              <c:numCache>
                <c:formatCode>#,##0</c:formatCode>
                <c:ptCount val="6"/>
                <c:pt idx="0">
                  <c:v>4174657.1491299984</c:v>
                </c:pt>
                <c:pt idx="1">
                  <c:v>7295428.1412690012</c:v>
                </c:pt>
                <c:pt idx="2">
                  <c:v>9367807.2628719993</c:v>
                </c:pt>
                <c:pt idx="3">
                  <c:v>10428644.512821</c:v>
                </c:pt>
                <c:pt idx="4">
                  <c:v>9382303.9745889995</c:v>
                </c:pt>
                <c:pt idx="5">
                  <c:v>7305518.1465800004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34-47CC-972F-7E7B2D932D0F}"/>
            </c:ext>
          </c:extLst>
        </c:ser>
        <c:ser>
          <c:idx val="4"/>
          <c:order val="4"/>
          <c:tx>
            <c:strRef>
              <c:f>'3.6'!$G$27</c:f>
              <c:strCache>
                <c:ptCount val="1"/>
                <c:pt idx="0">
                  <c:v>2019/2020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cat>
            <c:strRef>
              <c:f>'3.6'!$B$28:$B$33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'3.6'!$G$28:$G$33</c:f>
              <c:numCache>
                <c:formatCode>#,##0</c:formatCode>
                <c:ptCount val="6"/>
                <c:pt idx="0">
                  <c:v>3773901.7885000003</c:v>
                </c:pt>
                <c:pt idx="1">
                  <c:v>6591397.2119999994</c:v>
                </c:pt>
                <c:pt idx="2">
                  <c:v>8559393.656919999</c:v>
                </c:pt>
                <c:pt idx="3">
                  <c:v>9226125.3894110043</c:v>
                </c:pt>
                <c:pt idx="4">
                  <c:v>8208817.411901</c:v>
                </c:pt>
                <c:pt idx="5">
                  <c:v>6351995.5504649999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4-47CC-972F-7E7B2D932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100000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  <c:majorUnit val="100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9122920023721E-3"/>
          <c:y val="0.89891170302276813"/>
          <c:w val="0.35728553646959538"/>
          <c:h val="6.4266625762688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'4'!$A$41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'4'!$B$41:$G$41</c:f>
              <c:numCache>
                <c:formatCode>0.0%</c:formatCode>
                <c:ptCount val="6"/>
                <c:pt idx="0">
                  <c:v>0.50973753568675639</c:v>
                </c:pt>
                <c:pt idx="1">
                  <c:v>0.61035706731022454</c:v>
                </c:pt>
                <c:pt idx="2">
                  <c:v>0.66158375212584364</c:v>
                </c:pt>
                <c:pt idx="3">
                  <c:v>0.65603993448484799</c:v>
                </c:pt>
                <c:pt idx="4">
                  <c:v>0.64445955582434988</c:v>
                </c:pt>
                <c:pt idx="5">
                  <c:v>0.61373367615110885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9-4B6A-A8F9-FA2278C904A7}"/>
            </c:ext>
          </c:extLst>
        </c:ser>
        <c:ser>
          <c:idx val="1"/>
          <c:order val="1"/>
          <c:tx>
            <c:strRef>
              <c:f>'4'!$A$42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'4'!$B$40:$G$40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'4'!$B$42:$G$42</c:f>
              <c:numCache>
                <c:formatCode>0.0%</c:formatCode>
                <c:ptCount val="6"/>
                <c:pt idx="0">
                  <c:v>0.49026246431324355</c:v>
                </c:pt>
                <c:pt idx="1">
                  <c:v>0.38964293268977546</c:v>
                </c:pt>
                <c:pt idx="2">
                  <c:v>0.33841624787415642</c:v>
                </c:pt>
                <c:pt idx="3">
                  <c:v>0.34396006551515201</c:v>
                </c:pt>
                <c:pt idx="4">
                  <c:v>0.35554044417565012</c:v>
                </c:pt>
                <c:pt idx="5">
                  <c:v>0.38626632384889115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9-4B6A-A8F9-FA2278C90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3.6215952091860661E-2"/>
          <c:w val="0.91105208616566546"/>
          <c:h val="0.66069994576251145"/>
        </c:manualLayout>
      </c:layout>
      <c:lineChart>
        <c:grouping val="standard"/>
        <c:varyColors val="0"/>
        <c:ser>
          <c:idx val="0"/>
          <c:order val="0"/>
          <c:tx>
            <c:strRef>
              <c:f>'4'!$S$7</c:f>
              <c:strCache>
                <c:ptCount val="1"/>
                <c:pt idx="0">
                  <c:v>Říjen</c:v>
                </c:pt>
              </c:strCache>
            </c:strRef>
          </c:tx>
          <c:spPr>
            <a:ln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'4'!$S$8:$S$38</c:f>
              <c:numCache>
                <c:formatCode>#,##0</c:formatCode>
                <c:ptCount val="31"/>
                <c:pt idx="0">
                  <c:v>86689.626999999979</c:v>
                </c:pt>
                <c:pt idx="1">
                  <c:v>84957.191999999995</c:v>
                </c:pt>
                <c:pt idx="2">
                  <c:v>95023.593000000008</c:v>
                </c:pt>
                <c:pt idx="3">
                  <c:v>90640.90300000002</c:v>
                </c:pt>
                <c:pt idx="4">
                  <c:v>87650.573000000019</c:v>
                </c:pt>
                <c:pt idx="5">
                  <c:v>82743.12400000004</c:v>
                </c:pt>
                <c:pt idx="6">
                  <c:v>78867.250999999989</c:v>
                </c:pt>
                <c:pt idx="7">
                  <c:v>74862.681000000011</c:v>
                </c:pt>
                <c:pt idx="8">
                  <c:v>83430.79300000002</c:v>
                </c:pt>
                <c:pt idx="9">
                  <c:v>88629.684000000008</c:v>
                </c:pt>
                <c:pt idx="10">
                  <c:v>91115.333999999973</c:v>
                </c:pt>
                <c:pt idx="11">
                  <c:v>94315.275000000009</c:v>
                </c:pt>
                <c:pt idx="12">
                  <c:v>95768.121000000014</c:v>
                </c:pt>
                <c:pt idx="13">
                  <c:v>90460.314000000013</c:v>
                </c:pt>
                <c:pt idx="14">
                  <c:v>81334.90400000001</c:v>
                </c:pt>
                <c:pt idx="15">
                  <c:v>69076.930000000022</c:v>
                </c:pt>
                <c:pt idx="16">
                  <c:v>73666.33600000001</c:v>
                </c:pt>
                <c:pt idx="17">
                  <c:v>76894.024999999994</c:v>
                </c:pt>
                <c:pt idx="18">
                  <c:v>95934.968000000023</c:v>
                </c:pt>
                <c:pt idx="19">
                  <c:v>108302.13800000001</c:v>
                </c:pt>
                <c:pt idx="20">
                  <c:v>111630.28499999997</c:v>
                </c:pt>
                <c:pt idx="21">
                  <c:v>103601.39899999998</c:v>
                </c:pt>
                <c:pt idx="22">
                  <c:v>94600.734000000026</c:v>
                </c:pt>
                <c:pt idx="23">
                  <c:v>94120.097999999998</c:v>
                </c:pt>
                <c:pt idx="24">
                  <c:v>93100.023999999947</c:v>
                </c:pt>
                <c:pt idx="25">
                  <c:v>100899.82299999995</c:v>
                </c:pt>
                <c:pt idx="26">
                  <c:v>90966.665999999997</c:v>
                </c:pt>
                <c:pt idx="27">
                  <c:v>88903.229999999981</c:v>
                </c:pt>
                <c:pt idx="28">
                  <c:v>85616.514999999999</c:v>
                </c:pt>
                <c:pt idx="29">
                  <c:v>88403.464999999982</c:v>
                </c:pt>
                <c:pt idx="30">
                  <c:v>100276.82999999996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B-4D6F-8D45-C80CFD2416D1}"/>
            </c:ext>
          </c:extLst>
        </c:ser>
        <c:ser>
          <c:idx val="1"/>
          <c:order val="1"/>
          <c:tx>
            <c:strRef>
              <c:f>'4'!$T$7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'4'!$T$8:$T$38</c:f>
              <c:numCache>
                <c:formatCode>#,##0</c:formatCode>
                <c:ptCount val="31"/>
                <c:pt idx="0">
                  <c:v>105488.37499999994</c:v>
                </c:pt>
                <c:pt idx="1">
                  <c:v>110625.68900000003</c:v>
                </c:pt>
                <c:pt idx="2">
                  <c:v>117424.19000000003</c:v>
                </c:pt>
                <c:pt idx="3">
                  <c:v>121645.18499999997</c:v>
                </c:pt>
                <c:pt idx="4">
                  <c:v>120081.71699999995</c:v>
                </c:pt>
                <c:pt idx="5">
                  <c:v>129926.376</c:v>
                </c:pt>
                <c:pt idx="6">
                  <c:v>133450.89999999994</c:v>
                </c:pt>
                <c:pt idx="7">
                  <c:v>130198.70600000003</c:v>
                </c:pt>
                <c:pt idx="8">
                  <c:v>132303.4</c:v>
                </c:pt>
                <c:pt idx="9">
                  <c:v>133355.17299999998</c:v>
                </c:pt>
                <c:pt idx="10">
                  <c:v>141329.65400000004</c:v>
                </c:pt>
                <c:pt idx="11">
                  <c:v>139795.00799999997</c:v>
                </c:pt>
                <c:pt idx="12">
                  <c:v>148724.76999999993</c:v>
                </c:pt>
                <c:pt idx="13">
                  <c:v>154836.731</c:v>
                </c:pt>
                <c:pt idx="14">
                  <c:v>162355.05099999992</c:v>
                </c:pt>
                <c:pt idx="15">
                  <c:v>156932.50000000006</c:v>
                </c:pt>
                <c:pt idx="16">
                  <c:v>163228.33000000002</c:v>
                </c:pt>
                <c:pt idx="17">
                  <c:v>186306.01099999988</c:v>
                </c:pt>
                <c:pt idx="18">
                  <c:v>200791.39200000002</c:v>
                </c:pt>
                <c:pt idx="19">
                  <c:v>209492.81100000002</c:v>
                </c:pt>
                <c:pt idx="20">
                  <c:v>210576.41899999988</c:v>
                </c:pt>
                <c:pt idx="21">
                  <c:v>209391.07300000015</c:v>
                </c:pt>
                <c:pt idx="22">
                  <c:v>199234.31500000015</c:v>
                </c:pt>
                <c:pt idx="23">
                  <c:v>194067.22600000008</c:v>
                </c:pt>
                <c:pt idx="24">
                  <c:v>185007.83600000004</c:v>
                </c:pt>
                <c:pt idx="25">
                  <c:v>169074.11400000003</c:v>
                </c:pt>
                <c:pt idx="26">
                  <c:v>181955.42100000009</c:v>
                </c:pt>
                <c:pt idx="27">
                  <c:v>200178.90800000002</c:v>
                </c:pt>
                <c:pt idx="28">
                  <c:v>203094.10000000009</c:v>
                </c:pt>
                <c:pt idx="29">
                  <c:v>210825.78699999995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B-4D6F-8D45-C80CFD2416D1}"/>
            </c:ext>
          </c:extLst>
        </c:ser>
        <c:ser>
          <c:idx val="2"/>
          <c:order val="2"/>
          <c:tx>
            <c:strRef>
              <c:f>'4'!$U$7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'4'!$U$8:$U$38</c:f>
              <c:numCache>
                <c:formatCode>#,##0</c:formatCode>
                <c:ptCount val="31"/>
                <c:pt idx="0">
                  <c:v>214642.07600000006</c:v>
                </c:pt>
                <c:pt idx="1">
                  <c:v>222531.56500000006</c:v>
                </c:pt>
                <c:pt idx="2">
                  <c:v>204189.42900000018</c:v>
                </c:pt>
                <c:pt idx="3">
                  <c:v>190039.77300000004</c:v>
                </c:pt>
                <c:pt idx="4">
                  <c:v>196821.734</c:v>
                </c:pt>
                <c:pt idx="5">
                  <c:v>205239.29800000007</c:v>
                </c:pt>
                <c:pt idx="6">
                  <c:v>210402.12500000006</c:v>
                </c:pt>
                <c:pt idx="7">
                  <c:v>214315.63600000012</c:v>
                </c:pt>
                <c:pt idx="8">
                  <c:v>218667.35900000005</c:v>
                </c:pt>
                <c:pt idx="9">
                  <c:v>209689.17399999977</c:v>
                </c:pt>
                <c:pt idx="10">
                  <c:v>234807.91999999993</c:v>
                </c:pt>
                <c:pt idx="11">
                  <c:v>263846.73200000002</c:v>
                </c:pt>
                <c:pt idx="12">
                  <c:v>282192.08500000014</c:v>
                </c:pt>
                <c:pt idx="13">
                  <c:v>285780.99300000002</c:v>
                </c:pt>
                <c:pt idx="14">
                  <c:v>272251.5830000001</c:v>
                </c:pt>
                <c:pt idx="15">
                  <c:v>267001.978</c:v>
                </c:pt>
                <c:pt idx="16">
                  <c:v>262168.011</c:v>
                </c:pt>
                <c:pt idx="17">
                  <c:v>286361.51900000009</c:v>
                </c:pt>
                <c:pt idx="18">
                  <c:v>283155.26400000008</c:v>
                </c:pt>
                <c:pt idx="19">
                  <c:v>265684.56400000001</c:v>
                </c:pt>
                <c:pt idx="20">
                  <c:v>248557.201</c:v>
                </c:pt>
                <c:pt idx="21">
                  <c:v>221240.54499999998</c:v>
                </c:pt>
                <c:pt idx="22">
                  <c:v>192806.70199999982</c:v>
                </c:pt>
                <c:pt idx="23">
                  <c:v>167536.18599999999</c:v>
                </c:pt>
                <c:pt idx="24">
                  <c:v>164503.25599999999</c:v>
                </c:pt>
                <c:pt idx="25">
                  <c:v>165217.77000000002</c:v>
                </c:pt>
                <c:pt idx="26">
                  <c:v>186705.47800000006</c:v>
                </c:pt>
                <c:pt idx="27">
                  <c:v>194389.19199999998</c:v>
                </c:pt>
                <c:pt idx="28">
                  <c:v>181860.43999999983</c:v>
                </c:pt>
                <c:pt idx="29">
                  <c:v>175520.53499999997</c:v>
                </c:pt>
                <c:pt idx="30">
                  <c:v>147570.55599999992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3B-4D6F-8D45-C80CFD2416D1}"/>
            </c:ext>
          </c:extLst>
        </c:ser>
        <c:ser>
          <c:idx val="3"/>
          <c:order val="3"/>
          <c:tx>
            <c:strRef>
              <c:f>'4'!$V$7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'4'!$V$8:$V$38</c:f>
              <c:numCache>
                <c:formatCode>#,##0</c:formatCode>
                <c:ptCount val="31"/>
                <c:pt idx="0">
                  <c:v>144070.29199999996</c:v>
                </c:pt>
                <c:pt idx="1">
                  <c:v>162622.21599999999</c:v>
                </c:pt>
                <c:pt idx="2">
                  <c:v>178182.74200000006</c:v>
                </c:pt>
                <c:pt idx="3">
                  <c:v>185903.67299999989</c:v>
                </c:pt>
                <c:pt idx="4">
                  <c:v>167139.2790000001</c:v>
                </c:pt>
                <c:pt idx="5">
                  <c:v>164579.60999999996</c:v>
                </c:pt>
                <c:pt idx="6">
                  <c:v>153987.6779999999</c:v>
                </c:pt>
                <c:pt idx="7">
                  <c:v>170030.23200000008</c:v>
                </c:pt>
                <c:pt idx="8">
                  <c:v>181381.56099999999</c:v>
                </c:pt>
                <c:pt idx="9">
                  <c:v>189261.13899999988</c:v>
                </c:pt>
                <c:pt idx="10">
                  <c:v>190130.01599999995</c:v>
                </c:pt>
                <c:pt idx="11">
                  <c:v>181281.55600000001</c:v>
                </c:pt>
                <c:pt idx="12">
                  <c:v>171443.33199999997</c:v>
                </c:pt>
                <c:pt idx="13">
                  <c:v>157777.147</c:v>
                </c:pt>
                <c:pt idx="14">
                  <c:v>176765.53100000019</c:v>
                </c:pt>
                <c:pt idx="15">
                  <c:v>189037.90099999984</c:v>
                </c:pt>
                <c:pt idx="16">
                  <c:v>194847.36900000001</c:v>
                </c:pt>
                <c:pt idx="17">
                  <c:v>208553.45200000011</c:v>
                </c:pt>
                <c:pt idx="18">
                  <c:v>229603.31300000014</c:v>
                </c:pt>
                <c:pt idx="19">
                  <c:v>237662.13900000008</c:v>
                </c:pt>
                <c:pt idx="20">
                  <c:v>227930.87600000002</c:v>
                </c:pt>
                <c:pt idx="21">
                  <c:v>228344.77699999986</c:v>
                </c:pt>
                <c:pt idx="22">
                  <c:v>236358.31399999998</c:v>
                </c:pt>
                <c:pt idx="23">
                  <c:v>232306.86</c:v>
                </c:pt>
                <c:pt idx="24">
                  <c:v>232330.64500000008</c:v>
                </c:pt>
                <c:pt idx="25">
                  <c:v>236920.50100000011</c:v>
                </c:pt>
                <c:pt idx="26">
                  <c:v>241739.42600000009</c:v>
                </c:pt>
                <c:pt idx="27">
                  <c:v>236401.63599999997</c:v>
                </c:pt>
                <c:pt idx="28">
                  <c:v>249393.80599999998</c:v>
                </c:pt>
                <c:pt idx="29">
                  <c:v>251230.50499999989</c:v>
                </c:pt>
                <c:pt idx="30">
                  <c:v>236139.78200000001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3B-4D6F-8D45-C80CFD2416D1}"/>
            </c:ext>
          </c:extLst>
        </c:ser>
        <c:ser>
          <c:idx val="4"/>
          <c:order val="4"/>
          <c:tx>
            <c:strRef>
              <c:f>'4'!$W$7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'4'!$W$8:$W$38</c:f>
              <c:numCache>
                <c:formatCode>#,##0</c:formatCode>
                <c:ptCount val="31"/>
                <c:pt idx="0">
                  <c:v>228362.109</c:v>
                </c:pt>
                <c:pt idx="1">
                  <c:v>224836.04800000001</c:v>
                </c:pt>
                <c:pt idx="2">
                  <c:v>221044.83599999992</c:v>
                </c:pt>
                <c:pt idx="3">
                  <c:v>225469.97999999995</c:v>
                </c:pt>
                <c:pt idx="4">
                  <c:v>245318.28300000017</c:v>
                </c:pt>
                <c:pt idx="5">
                  <c:v>277115.20000000007</c:v>
                </c:pt>
                <c:pt idx="6">
                  <c:v>279115.59999999998</c:v>
                </c:pt>
                <c:pt idx="7">
                  <c:v>272774.54300000006</c:v>
                </c:pt>
                <c:pt idx="8">
                  <c:v>262666.90300000005</c:v>
                </c:pt>
                <c:pt idx="9">
                  <c:v>256711.46300000013</c:v>
                </c:pt>
                <c:pt idx="10">
                  <c:v>224508.17600000006</c:v>
                </c:pt>
                <c:pt idx="11">
                  <c:v>202694.49900000001</c:v>
                </c:pt>
                <c:pt idx="12">
                  <c:v>205918.93799999997</c:v>
                </c:pt>
                <c:pt idx="13">
                  <c:v>210045.30399999997</c:v>
                </c:pt>
                <c:pt idx="14">
                  <c:v>219126.75</c:v>
                </c:pt>
                <c:pt idx="15">
                  <c:v>213989.05499999999</c:v>
                </c:pt>
                <c:pt idx="16">
                  <c:v>188593.38000000006</c:v>
                </c:pt>
                <c:pt idx="17">
                  <c:v>155343.57199999996</c:v>
                </c:pt>
                <c:pt idx="18">
                  <c:v>171021.22799999986</c:v>
                </c:pt>
                <c:pt idx="19">
                  <c:v>168735.01699999999</c:v>
                </c:pt>
                <c:pt idx="20">
                  <c:v>156396.24599999998</c:v>
                </c:pt>
                <c:pt idx="21">
                  <c:v>156113.761</c:v>
                </c:pt>
                <c:pt idx="22">
                  <c:v>150925.26199999996</c:v>
                </c:pt>
                <c:pt idx="23">
                  <c:v>152667.06700000001</c:v>
                </c:pt>
                <c:pt idx="24">
                  <c:v>175293.77400000015</c:v>
                </c:pt>
                <c:pt idx="25">
                  <c:v>204361.79799999984</c:v>
                </c:pt>
                <c:pt idx="26">
                  <c:v>227675.56200000009</c:v>
                </c:pt>
                <c:pt idx="27">
                  <c:v>218854.27699999989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3B-4D6F-8D45-C80CFD2416D1}"/>
            </c:ext>
          </c:extLst>
        </c:ser>
        <c:ser>
          <c:idx val="5"/>
          <c:order val="5"/>
          <c:tx>
            <c:strRef>
              <c:f>'4'!$X$7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'4'!$R$8:$R$38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'4'!$X$8:$X$38</c:f>
              <c:numCache>
                <c:formatCode>#,##0</c:formatCode>
                <c:ptCount val="31"/>
                <c:pt idx="0">
                  <c:v>212846.17100000015</c:v>
                </c:pt>
                <c:pt idx="1">
                  <c:v>200827.74199999988</c:v>
                </c:pt>
                <c:pt idx="2">
                  <c:v>204701.47799999997</c:v>
                </c:pt>
                <c:pt idx="3">
                  <c:v>200865.56599999999</c:v>
                </c:pt>
                <c:pt idx="4">
                  <c:v>207152.20100000006</c:v>
                </c:pt>
                <c:pt idx="5">
                  <c:v>211653.73400000003</c:v>
                </c:pt>
                <c:pt idx="6">
                  <c:v>204102.07799999992</c:v>
                </c:pt>
                <c:pt idx="7">
                  <c:v>188552.788</c:v>
                </c:pt>
                <c:pt idx="8">
                  <c:v>168303.39600000001</c:v>
                </c:pt>
                <c:pt idx="9">
                  <c:v>151737.04100000003</c:v>
                </c:pt>
                <c:pt idx="10">
                  <c:v>192591.64199999999</c:v>
                </c:pt>
                <c:pt idx="11">
                  <c:v>178046.44699999987</c:v>
                </c:pt>
                <c:pt idx="12">
                  <c:v>160741.75000000003</c:v>
                </c:pt>
                <c:pt idx="13">
                  <c:v>161985.67799999999</c:v>
                </c:pt>
                <c:pt idx="14">
                  <c:v>182114.19499999992</c:v>
                </c:pt>
                <c:pt idx="15">
                  <c:v>179791.86499999987</c:v>
                </c:pt>
                <c:pt idx="16">
                  <c:v>161783.46099999995</c:v>
                </c:pt>
                <c:pt idx="17">
                  <c:v>141644.82799999995</c:v>
                </c:pt>
                <c:pt idx="18">
                  <c:v>136420.59099999999</c:v>
                </c:pt>
                <c:pt idx="19">
                  <c:v>129433.68599999996</c:v>
                </c:pt>
                <c:pt idx="20">
                  <c:v>117136.37699999996</c:v>
                </c:pt>
                <c:pt idx="21">
                  <c:v>100059.79899999997</c:v>
                </c:pt>
                <c:pt idx="22">
                  <c:v>94928.44</c:v>
                </c:pt>
                <c:pt idx="23">
                  <c:v>93643.57799999998</c:v>
                </c:pt>
                <c:pt idx="24">
                  <c:v>98771.229999999952</c:v>
                </c:pt>
                <c:pt idx="25">
                  <c:v>116919.47899999998</c:v>
                </c:pt>
                <c:pt idx="26">
                  <c:v>165034.35299999994</c:v>
                </c:pt>
                <c:pt idx="27">
                  <c:v>181993.77000000016</c:v>
                </c:pt>
                <c:pt idx="28">
                  <c:v>171899.54999999993</c:v>
                </c:pt>
                <c:pt idx="29">
                  <c:v>152443.69499999995</c:v>
                </c:pt>
                <c:pt idx="30">
                  <c:v>136061.51499999996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3B-4D6F-8D45-C80CFD241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76525516769176"/>
          <c:y val="2.8899521531100477E-2"/>
          <c:w val="0.82063173137840528"/>
          <c:h val="0.785649449321227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'4'!$A$13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'4'!$B$13:$G$13</c:f>
              <c:numCache>
                <c:formatCode>0.0%</c:formatCode>
                <c:ptCount val="6"/>
                <c:pt idx="0">
                  <c:v>0.49978238076159948</c:v>
                </c:pt>
                <c:pt idx="1">
                  <c:v>0.634343891873829</c:v>
                </c:pt>
                <c:pt idx="2">
                  <c:v>0.68628754015338855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D-4903-97C8-88C706AB75F8}"/>
            </c:ext>
          </c:extLst>
        </c:ser>
        <c:ser>
          <c:idx val="1"/>
          <c:order val="1"/>
          <c:tx>
            <c:strRef>
              <c:f>'4'!$A$14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'4'!$B$12:$G$12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'4'!$B$14:$G$14</c:f>
              <c:numCache>
                <c:formatCode>0.0%</c:formatCode>
                <c:ptCount val="6"/>
                <c:pt idx="0">
                  <c:v>0.50021761923840047</c:v>
                </c:pt>
                <c:pt idx="1">
                  <c:v>0.365656108126171</c:v>
                </c:pt>
                <c:pt idx="2">
                  <c:v>0.3137124598466115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9D-4903-97C8-88C706AB7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69169664"/>
        <c:axId val="169171200"/>
      </c:barChart>
      <c:catAx>
        <c:axId val="169169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71200"/>
        <c:crosses val="autoZero"/>
        <c:auto val="1"/>
        <c:lblAlgn val="ctr"/>
        <c:lblOffset val="100"/>
        <c:noMultiLvlLbl val="0"/>
      </c:catAx>
      <c:valAx>
        <c:axId val="1691712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1696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0997375328085E-2"/>
          <c:y val="0.90920128103253151"/>
          <c:w val="0.14407977113805301"/>
          <c:h val="9.0798697127702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84200976566116E-2"/>
          <c:y val="7.0343778150729036E-2"/>
          <c:w val="0.91105208616566546"/>
          <c:h val="0.62657216749450573"/>
        </c:manualLayout>
      </c:layout>
      <c:lineChart>
        <c:grouping val="standard"/>
        <c:varyColors val="0"/>
        <c:ser>
          <c:idx val="0"/>
          <c:order val="0"/>
          <c:tx>
            <c:strRef>
              <c:f>'4'!$K$7</c:f>
              <c:strCache>
                <c:ptCount val="1"/>
                <c:pt idx="0">
                  <c:v>Říjen</c:v>
                </c:pt>
              </c:strCache>
            </c:strRef>
          </c:tx>
          <c:spPr>
            <a:ln w="19050">
              <a:solidFill>
                <a:srgbClr val="9196B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'4'!$K$8:$K$38</c:f>
              <c:numCache>
                <c:formatCode>#,##0</c:formatCode>
                <c:ptCount val="31"/>
                <c:pt idx="0">
                  <c:v>39535.109999999979</c:v>
                </c:pt>
                <c:pt idx="1">
                  <c:v>41996.555999999975</c:v>
                </c:pt>
                <c:pt idx="2">
                  <c:v>42050.071000000033</c:v>
                </c:pt>
                <c:pt idx="3">
                  <c:v>48095.685000000019</c:v>
                </c:pt>
                <c:pt idx="4">
                  <c:v>52354.378999999986</c:v>
                </c:pt>
                <c:pt idx="5">
                  <c:v>52481.12999999999</c:v>
                </c:pt>
                <c:pt idx="6">
                  <c:v>47066.499000000003</c:v>
                </c:pt>
                <c:pt idx="7">
                  <c:v>60126.161</c:v>
                </c:pt>
                <c:pt idx="8">
                  <c:v>78047.49500000001</c:v>
                </c:pt>
                <c:pt idx="9">
                  <c:v>70649.94200000001</c:v>
                </c:pt>
                <c:pt idx="10">
                  <c:v>60929.213999999971</c:v>
                </c:pt>
                <c:pt idx="11">
                  <c:v>61868.922000000028</c:v>
                </c:pt>
                <c:pt idx="12">
                  <c:v>55384.906000000003</c:v>
                </c:pt>
                <c:pt idx="13">
                  <c:v>57962.861999999994</c:v>
                </c:pt>
                <c:pt idx="14">
                  <c:v>84190.94299999997</c:v>
                </c:pt>
                <c:pt idx="15">
                  <c:v>113092.11999999998</c:v>
                </c:pt>
                <c:pt idx="16">
                  <c:v>129273.64899999999</c:v>
                </c:pt>
                <c:pt idx="17">
                  <c:v>131799.478</c:v>
                </c:pt>
                <c:pt idx="18">
                  <c:v>126686.73600000002</c:v>
                </c:pt>
                <c:pt idx="19">
                  <c:v>101519.46600000003</c:v>
                </c:pt>
                <c:pt idx="20">
                  <c:v>74912.320000000022</c:v>
                </c:pt>
                <c:pt idx="21">
                  <c:v>86546.23400000004</c:v>
                </c:pt>
                <c:pt idx="22">
                  <c:v>95880.464000000022</c:v>
                </c:pt>
                <c:pt idx="23">
                  <c:v>100826.43499999998</c:v>
                </c:pt>
                <c:pt idx="24">
                  <c:v>94589.465000000026</c:v>
                </c:pt>
                <c:pt idx="25">
                  <c:v>98813.205999999962</c:v>
                </c:pt>
                <c:pt idx="26">
                  <c:v>108246.7490000001</c:v>
                </c:pt>
                <c:pt idx="27">
                  <c:v>102421.376</c:v>
                </c:pt>
                <c:pt idx="28">
                  <c:v>98219.93700000002</c:v>
                </c:pt>
                <c:pt idx="29">
                  <c:v>99060.377999999968</c:v>
                </c:pt>
                <c:pt idx="30">
                  <c:v>108098.152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13D-9385-07EE1B7FBA1A}"/>
            </c:ext>
          </c:extLst>
        </c:ser>
        <c:ser>
          <c:idx val="1"/>
          <c:order val="1"/>
          <c:tx>
            <c:strRef>
              <c:f>'4'!$L$7</c:f>
              <c:strCache>
                <c:ptCount val="1"/>
                <c:pt idx="0">
                  <c:v>Listopad</c:v>
                </c:pt>
              </c:strCache>
            </c:strRef>
          </c:tx>
          <c:spPr>
            <a:ln>
              <a:solidFill>
                <a:srgbClr val="596387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'4'!$L$8:$L$38</c:f>
              <c:numCache>
                <c:formatCode>#,##0</c:formatCode>
                <c:ptCount val="31"/>
                <c:pt idx="0">
                  <c:v>105861.132</c:v>
                </c:pt>
                <c:pt idx="1">
                  <c:v>110164.2940000001</c:v>
                </c:pt>
                <c:pt idx="2">
                  <c:v>123697.27900000002</c:v>
                </c:pt>
                <c:pt idx="3">
                  <c:v>113875.38299999994</c:v>
                </c:pt>
                <c:pt idx="4">
                  <c:v>116248.88099999996</c:v>
                </c:pt>
                <c:pt idx="5">
                  <c:v>125775.25</c:v>
                </c:pt>
                <c:pt idx="6">
                  <c:v>126369.04699999993</c:v>
                </c:pt>
                <c:pt idx="7">
                  <c:v>142497.86900000001</c:v>
                </c:pt>
                <c:pt idx="8">
                  <c:v>144160.86000000004</c:v>
                </c:pt>
                <c:pt idx="9">
                  <c:v>148274.19899999994</c:v>
                </c:pt>
                <c:pt idx="10">
                  <c:v>148772.02799999987</c:v>
                </c:pt>
                <c:pt idx="11">
                  <c:v>153068.18799999999</c:v>
                </c:pt>
                <c:pt idx="12">
                  <c:v>168773.34300000002</c:v>
                </c:pt>
                <c:pt idx="13">
                  <c:v>151827.73299999995</c:v>
                </c:pt>
                <c:pt idx="14">
                  <c:v>153290.87599999984</c:v>
                </c:pt>
                <c:pt idx="15">
                  <c:v>150114.14199999993</c:v>
                </c:pt>
                <c:pt idx="16">
                  <c:v>165008.95299999992</c:v>
                </c:pt>
                <c:pt idx="17">
                  <c:v>169088.72900000017</c:v>
                </c:pt>
                <c:pt idx="18">
                  <c:v>169886.21800000005</c:v>
                </c:pt>
                <c:pt idx="19">
                  <c:v>164763.80999999997</c:v>
                </c:pt>
                <c:pt idx="20">
                  <c:v>173007.51299999998</c:v>
                </c:pt>
                <c:pt idx="21">
                  <c:v>209708.81299999988</c:v>
                </c:pt>
                <c:pt idx="22">
                  <c:v>198589.87300000008</c:v>
                </c:pt>
                <c:pt idx="23">
                  <c:v>197338.31800000009</c:v>
                </c:pt>
                <c:pt idx="24">
                  <c:v>200035.52899999981</c:v>
                </c:pt>
                <c:pt idx="25">
                  <c:v>215863.36399999997</c:v>
                </c:pt>
                <c:pt idx="26">
                  <c:v>225672.7289999999</c:v>
                </c:pt>
                <c:pt idx="27">
                  <c:v>237281.07799999995</c:v>
                </c:pt>
                <c:pt idx="28">
                  <c:v>247458.19899999994</c:v>
                </c:pt>
                <c:pt idx="29">
                  <c:v>244967.59700000004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13D-9385-07EE1B7FBA1A}"/>
            </c:ext>
          </c:extLst>
        </c:ser>
        <c:ser>
          <c:idx val="2"/>
          <c:order val="2"/>
          <c:tx>
            <c:strRef>
              <c:f>'4'!$M$7</c:f>
              <c:strCache>
                <c:ptCount val="1"/>
                <c:pt idx="0">
                  <c:v>Prosinec</c:v>
                </c:pt>
              </c:strCache>
            </c:strRef>
          </c:tx>
          <c:spPr>
            <a:ln>
              <a:solidFill>
                <a:srgbClr val="23306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'4'!$M$8:$M$38</c:f>
              <c:numCache>
                <c:formatCode>#,##0</c:formatCode>
                <c:ptCount val="31"/>
                <c:pt idx="0">
                  <c:v>242927.20799999996</c:v>
                </c:pt>
                <c:pt idx="1">
                  <c:v>245413.30899999998</c:v>
                </c:pt>
                <c:pt idx="2">
                  <c:v>259526.38599999997</c:v>
                </c:pt>
                <c:pt idx="3">
                  <c:v>279386.022</c:v>
                </c:pt>
                <c:pt idx="4">
                  <c:v>267713.64099999995</c:v>
                </c:pt>
                <c:pt idx="5">
                  <c:v>255748.353</c:v>
                </c:pt>
                <c:pt idx="6">
                  <c:v>250715.40300000002</c:v>
                </c:pt>
                <c:pt idx="7">
                  <c:v>250235.68999999997</c:v>
                </c:pt>
                <c:pt idx="8">
                  <c:v>230847.73000000004</c:v>
                </c:pt>
                <c:pt idx="9">
                  <c:v>221292.51400000008</c:v>
                </c:pt>
                <c:pt idx="10">
                  <c:v>214159.34400000007</c:v>
                </c:pt>
                <c:pt idx="11">
                  <c:v>200388.47300000006</c:v>
                </c:pt>
                <c:pt idx="12">
                  <c:v>198686.81999999983</c:v>
                </c:pt>
                <c:pt idx="13">
                  <c:v>199288.09599999996</c:v>
                </c:pt>
                <c:pt idx="14">
                  <c:v>206484.34099999999</c:v>
                </c:pt>
                <c:pt idx="15">
                  <c:v>190908.56599999999</c:v>
                </c:pt>
                <c:pt idx="16">
                  <c:v>193218.14499999996</c:v>
                </c:pt>
                <c:pt idx="17">
                  <c:v>207173.97500000006</c:v>
                </c:pt>
                <c:pt idx="18">
                  <c:v>205132.76700000002</c:v>
                </c:pt>
                <c:pt idx="19">
                  <c:v>207210.66399999999</c:v>
                </c:pt>
                <c:pt idx="20">
                  <c:v>201917.76900000003</c:v>
                </c:pt>
                <c:pt idx="21">
                  <c:v>208078.31700000001</c:v>
                </c:pt>
                <c:pt idx="22">
                  <c:v>205518.15899999993</c:v>
                </c:pt>
                <c:pt idx="23">
                  <c:v>175824.01500000007</c:v>
                </c:pt>
                <c:pt idx="24">
                  <c:v>155223.68500000003</c:v>
                </c:pt>
                <c:pt idx="25">
                  <c:v>159418.88</c:v>
                </c:pt>
                <c:pt idx="26">
                  <c:v>173530.44999999995</c:v>
                </c:pt>
                <c:pt idx="27">
                  <c:v>176023.12800000003</c:v>
                </c:pt>
                <c:pt idx="28">
                  <c:v>164146.67400000006</c:v>
                </c:pt>
                <c:pt idx="29">
                  <c:v>162614.31100000005</c:v>
                </c:pt>
                <c:pt idx="30">
                  <c:v>178273.94099999996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7-413D-9385-07EE1B7FBA1A}"/>
            </c:ext>
          </c:extLst>
        </c:ser>
        <c:ser>
          <c:idx val="3"/>
          <c:order val="3"/>
          <c:tx>
            <c:strRef>
              <c:f>'4'!$N$7</c:f>
              <c:strCache>
                <c:ptCount val="1"/>
                <c:pt idx="0">
                  <c:v>Leden</c:v>
                </c:pt>
              </c:strCache>
            </c:strRef>
          </c:tx>
          <c:spPr>
            <a:ln>
              <a:solidFill>
                <a:srgbClr val="F0948F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'4'!$N$8:$N$38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97-413D-9385-07EE1B7FBA1A}"/>
            </c:ext>
          </c:extLst>
        </c:ser>
        <c:ser>
          <c:idx val="4"/>
          <c:order val="4"/>
          <c:tx>
            <c:strRef>
              <c:f>'4'!$O$7</c:f>
              <c:strCache>
                <c:ptCount val="1"/>
                <c:pt idx="0">
                  <c:v>Únor</c:v>
                </c:pt>
              </c:strCache>
            </c:strRef>
          </c:tx>
          <c:spPr>
            <a:ln>
              <a:solidFill>
                <a:srgbClr val="E86159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'4'!$O$8:$O$38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97-413D-9385-07EE1B7FBA1A}"/>
            </c:ext>
          </c:extLst>
        </c:ser>
        <c:ser>
          <c:idx val="5"/>
          <c:order val="5"/>
          <c:tx>
            <c:strRef>
              <c:f>'4'!$P$7</c:f>
              <c:strCache>
                <c:ptCount val="1"/>
                <c:pt idx="0">
                  <c:v>Březen</c:v>
                </c:pt>
              </c:strCache>
            </c:strRef>
          </c:tx>
          <c:spPr>
            <a:ln>
              <a:solidFill>
                <a:srgbClr val="DF2B20"/>
              </a:solidFill>
            </a:ln>
          </c:spPr>
          <c:marker>
            <c:symbol val="none"/>
          </c:marker>
          <c:cat>
            <c:numRef>
              <c:f>'4'!$J$8:$J$38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'4'!$P$8:$P$38</c:f>
              <c:numCache>
                <c:formatCode>#,##0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97-413D-9385-07EE1B7FB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222528"/>
        <c:axId val="169224064"/>
      </c:lineChart>
      <c:catAx>
        <c:axId val="16922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/>
        </c:spPr>
        <c:crossAx val="169224064"/>
        <c:crosses val="autoZero"/>
        <c:auto val="1"/>
        <c:lblAlgn val="ctr"/>
        <c:lblOffset val="100"/>
        <c:noMultiLvlLbl val="0"/>
      </c:catAx>
      <c:valAx>
        <c:axId val="169224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922252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9917043762187259E-3"/>
          <c:y val="0.8250725091150477"/>
          <c:w val="0.34435910676552034"/>
          <c:h val="0.1671683852405045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2110698806327373E-2"/>
          <c:w val="0.86365556817553402"/>
          <c:h val="0.73118309578391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'5'!$C$12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'5'!$C$13:$C$19</c:f>
              <c:numCache>
                <c:formatCode>#,##0</c:formatCode>
                <c:ptCount val="7"/>
                <c:pt idx="0">
                  <c:v>3452.0994407324902</c:v>
                </c:pt>
                <c:pt idx="1">
                  <c:v>3449.2868367324904</c:v>
                </c:pt>
                <c:pt idx="2">
                  <c:v>3267.2392057324905</c:v>
                </c:pt>
                <c:pt idx="3">
                  <c:v>3062.640548732491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8-475D-AD66-17E4F81F98F3}"/>
            </c:ext>
          </c:extLst>
        </c:ser>
        <c:ser>
          <c:idx val="1"/>
          <c:order val="1"/>
          <c:tx>
            <c:strRef>
              <c:f>'5'!$D$12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7C8-475D-AD66-17E4F81F98F3}"/>
              </c:ext>
            </c:extLst>
          </c:dPt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'5'!$D$13:$D$19</c:f>
              <c:numCache>
                <c:formatCode>#,##0</c:formatCode>
                <c:ptCount val="7"/>
                <c:pt idx="0">
                  <c:v>3411.1231694324915</c:v>
                </c:pt>
                <c:pt idx="1">
                  <c:v>3310.08410673249</c:v>
                </c:pt>
                <c:pt idx="2">
                  <c:v>3315.8612157324901</c:v>
                </c:pt>
                <c:pt idx="3">
                  <c:v>2922.1963637324902</c:v>
                </c:pt>
                <c:pt idx="4">
                  <c:v>2486.0171957324901</c:v>
                </c:pt>
                <c:pt idx="5">
                  <c:v>1982.66643073249</c:v>
                </c:pt>
                <c:pt idx="6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8-475D-AD66-17E4F81F98F3}"/>
            </c:ext>
          </c:extLst>
        </c:ser>
        <c:ser>
          <c:idx val="2"/>
          <c:order val="2"/>
          <c:tx>
            <c:strRef>
              <c:f>'5'!$E$12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'5'!$B$13:$B$19</c:f>
              <c:strCache>
                <c:ptCount val="7"/>
                <c:pt idx="0">
                  <c:v>Stav zásob před sezónou</c:v>
                </c:pt>
                <c:pt idx="1">
                  <c:v> Říjen</c:v>
                </c:pt>
                <c:pt idx="2">
                  <c:v> Listopad</c:v>
                </c:pt>
                <c:pt idx="3">
                  <c:v> Prosinec</c:v>
                </c:pt>
                <c:pt idx="4">
                  <c:v> Leden</c:v>
                </c:pt>
                <c:pt idx="5">
                  <c:v> Únor</c:v>
                </c:pt>
                <c:pt idx="6">
                  <c:v> Březen</c:v>
                </c:pt>
              </c:strCache>
            </c:strRef>
          </c:cat>
          <c:val>
            <c:numRef>
              <c:f>'5'!$E$13:$E$19</c:f>
              <c:numCache>
                <c:formatCode>#,##0</c:formatCode>
                <c:ptCount val="7"/>
                <c:pt idx="0">
                  <c:v>2797.71906173249</c:v>
                </c:pt>
                <c:pt idx="1">
                  <c:v>2797.71906173249</c:v>
                </c:pt>
                <c:pt idx="2">
                  <c:v>2386.7496717324898</c:v>
                </c:pt>
                <c:pt idx="3">
                  <c:v>1689.86807273249</c:v>
                </c:pt>
                <c:pt idx="4">
                  <c:v>1016.53892473249</c:v>
                </c:pt>
                <c:pt idx="5">
                  <c:v>644.29218873249101</c:v>
                </c:pt>
                <c:pt idx="6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C8-475D-AD66-17E4F81F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565568"/>
        <c:axId val="167653376"/>
      </c:barChart>
      <c:catAx>
        <c:axId val="1675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653376"/>
        <c:crosses val="autoZero"/>
        <c:auto val="1"/>
        <c:lblAlgn val="ctr"/>
        <c:lblOffset val="100"/>
        <c:noMultiLvlLbl val="0"/>
      </c:catAx>
      <c:valAx>
        <c:axId val="167653376"/>
        <c:scaling>
          <c:orientation val="minMax"/>
          <c:max val="360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565568"/>
        <c:crosses val="autoZero"/>
        <c:crossBetween val="between"/>
        <c:majorUnit val="4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23435309201482"/>
          <c:w val="0.32877521428702533"/>
          <c:h val="7.647187779688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'5'!$C$25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0D-4FF8-B049-D8B4CC42CE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'5'!$C$26:$C$31</c:f>
              <c:numCache>
                <c:formatCode>#,##0</c:formatCode>
                <c:ptCount val="6"/>
                <c:pt idx="0">
                  <c:v>3449.2868367324904</c:v>
                </c:pt>
                <c:pt idx="1">
                  <c:v>3267.2392057324905</c:v>
                </c:pt>
                <c:pt idx="2">
                  <c:v>3062.640548732491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D-4FF8-B049-D8B4CC42CE58}"/>
            </c:ext>
          </c:extLst>
        </c:ser>
        <c:ser>
          <c:idx val="1"/>
          <c:order val="1"/>
          <c:tx>
            <c:strRef>
              <c:f>'5'!$D$25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10D-4FF8-B049-D8B4CC42CE58}"/>
              </c:ext>
            </c:extLst>
          </c:dPt>
          <c:cat>
            <c:strRef>
              <c:f>'5'!$B$26:$B$31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'5'!$D$26:$D$31</c:f>
              <c:numCache>
                <c:formatCode>#,##0</c:formatCode>
                <c:ptCount val="6"/>
                <c:pt idx="0">
                  <c:v>2.8126039999997374</c:v>
                </c:pt>
                <c:pt idx="1">
                  <c:v>184.86023499999965</c:v>
                </c:pt>
                <c:pt idx="2">
                  <c:v>389.4588919999992</c:v>
                </c:pt>
                <c:pt idx="3">
                  <c:v>3452.0994407324902</c:v>
                </c:pt>
                <c:pt idx="4">
                  <c:v>3452.0994407324902</c:v>
                </c:pt>
                <c:pt idx="5">
                  <c:v>3452.0994407324902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D-4FF8-B049-D8B4CC42C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'5'!$C$39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B-4E17-8212-47148C15B60F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8-49D0-89AB-D16FA212FAEB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F8-49D0-89AB-D16FA212FAEB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8-49D0-89AB-D16FA212FAEB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F8-49D0-89AB-D16FA212FA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'5'!$C$40:$C$45</c:f>
              <c:numCache>
                <c:formatCode>#,##0</c:formatCode>
                <c:ptCount val="6"/>
                <c:pt idx="0">
                  <c:v>3310.08410673249</c:v>
                </c:pt>
                <c:pt idx="1">
                  <c:v>3315.8612157324901</c:v>
                </c:pt>
                <c:pt idx="2">
                  <c:v>2922.1963637324902</c:v>
                </c:pt>
                <c:pt idx="3">
                  <c:v>2486.0171957324901</c:v>
                </c:pt>
                <c:pt idx="4">
                  <c:v>1982.66643073249</c:v>
                </c:pt>
                <c:pt idx="5">
                  <c:v>1695.61471073249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B-4E17-8212-47148C15B60F}"/>
            </c:ext>
          </c:extLst>
        </c:ser>
        <c:ser>
          <c:idx val="1"/>
          <c:order val="1"/>
          <c:tx>
            <c:strRef>
              <c:f>'5'!$D$39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B-4E17-8212-47148C15B60F}"/>
              </c:ext>
            </c:extLst>
          </c:dPt>
          <c:cat>
            <c:strRef>
              <c:f>'5'!$B$40:$B$45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'5'!$D$40:$D$45</c:f>
              <c:numCache>
                <c:formatCode>#,##0</c:formatCode>
                <c:ptCount val="6"/>
                <c:pt idx="0">
                  <c:v>101.03906270000152</c:v>
                </c:pt>
                <c:pt idx="1">
                  <c:v>95.261953700001413</c:v>
                </c:pt>
                <c:pt idx="2">
                  <c:v>488.9268057000013</c:v>
                </c:pt>
                <c:pt idx="3">
                  <c:v>925.10597370000141</c:v>
                </c:pt>
                <c:pt idx="4">
                  <c:v>1428.4567387000016</c:v>
                </c:pt>
                <c:pt idx="5">
                  <c:v>1715.5084587000015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B-4E17-8212-47148C15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233060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subjektů</a:t>
            </a:r>
            <a:r>
              <a:rPr lang="cs-CZ" sz="1000" b="1">
                <a:solidFill>
                  <a:srgbClr val="233060"/>
                </a:solidFill>
              </a:rPr>
              <a:t>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3.335002199869542E-3"/>
          <c:y val="1.3234081197861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233060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58629740247986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CD-4816-B7E4-81A70942071B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CD-4816-B7E4-81A70942071B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CD-4816-B7E4-81A70942071B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CD-4816-B7E4-81A70942071B}"/>
              </c:ext>
            </c:extLst>
          </c:dPt>
          <c:dLbls>
            <c:dLbl>
              <c:idx val="0"/>
              <c:layout>
                <c:manualLayout>
                  <c:x val="0.14080846477262443"/>
                  <c:y val="-8.69724017304343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D-4816-B7E4-81A70942071B}"/>
                </c:ext>
              </c:extLst>
            </c:dLbl>
            <c:dLbl>
              <c:idx val="1"/>
              <c:layout>
                <c:manualLayout>
                  <c:x val="-7.6095080591415065E-2"/>
                  <c:y val="0.182722542277418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CD-4816-B7E4-81A70942071B}"/>
                </c:ext>
              </c:extLst>
            </c:dLbl>
            <c:dLbl>
              <c:idx val="2"/>
              <c:layout>
                <c:manualLayout>
                  <c:x val="-0.12679485597215709"/>
                  <c:y val="7.71328102571423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CD-4816-B7E4-81A70942071B}"/>
                </c:ext>
              </c:extLst>
            </c:dLbl>
            <c:dLbl>
              <c:idx val="3"/>
              <c:layout>
                <c:manualLayout>
                  <c:x val="-0.11168201153539194"/>
                  <c:y val="-7.65341504423257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CD-4816-B7E4-81A7094207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'3.1'!$D$15:$D$18</c:f>
              <c:numCache>
                <c:formatCode>General</c:formatCode>
                <c:ptCount val="4"/>
                <c:pt idx="0">
                  <c:v>79</c:v>
                </c:pt>
                <c:pt idx="1">
                  <c:v>24</c:v>
                </c:pt>
                <c:pt idx="2">
                  <c:v>10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CD-4816-B7E4-81A70942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9548530906894"/>
          <c:y val="3.7219344315661443E-2"/>
          <c:w val="0.86365556817553402"/>
          <c:h val="0.7767073484365837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'5'!$C$53</c:f>
              <c:strCache>
                <c:ptCount val="1"/>
                <c:pt idx="0">
                  <c:v>stav provozních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F7C-4B5B-9BA3-106FE19576B6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90F-9E95-472D7E65C60A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705-490F-9E95-472D7E65C60A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90F-9E95-472D7E65C60A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705-490F-9E95-472D7E65C6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'5'!$C$54:$C$59</c:f>
              <c:numCache>
                <c:formatCode>#,##0</c:formatCode>
                <c:ptCount val="6"/>
                <c:pt idx="0">
                  <c:v>2797.71906173249</c:v>
                </c:pt>
                <c:pt idx="1">
                  <c:v>2386.7496717324898</c:v>
                </c:pt>
                <c:pt idx="2">
                  <c:v>1689.86807273249</c:v>
                </c:pt>
                <c:pt idx="3">
                  <c:v>1016.53892473249</c:v>
                </c:pt>
                <c:pt idx="4">
                  <c:v>644.29218873249101</c:v>
                </c:pt>
                <c:pt idx="5">
                  <c:v>459.14981873249098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C-4B5B-9BA3-106FE19576B6}"/>
            </c:ext>
          </c:extLst>
        </c:ser>
        <c:ser>
          <c:idx val="1"/>
          <c:order val="1"/>
          <c:tx>
            <c:strRef>
              <c:f>'5'!$D$53</c:f>
              <c:strCache>
                <c:ptCount val="1"/>
                <c:pt idx="0">
                  <c:v>stav maximálních zásob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F7C-4B5B-9BA3-106FE19576B6}"/>
              </c:ext>
            </c:extLst>
          </c:dPt>
          <c:cat>
            <c:strRef>
              <c:f>'5'!$B$54:$B$59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'5'!$D$54:$D$59</c:f>
              <c:numCache>
                <c:formatCode>#,##0</c:formatCode>
                <c:ptCount val="6"/>
                <c:pt idx="0">
                  <c:v>0</c:v>
                </c:pt>
                <c:pt idx="1">
                  <c:v>410.9693900000002</c:v>
                </c:pt>
                <c:pt idx="2">
                  <c:v>1107.850989</c:v>
                </c:pt>
                <c:pt idx="3">
                  <c:v>1781.1801369999998</c:v>
                </c:pt>
                <c:pt idx="4">
                  <c:v>2153.426872999999</c:v>
                </c:pt>
                <c:pt idx="5">
                  <c:v>2338.569242999999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C-4B5B-9BA3-106FE195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89280"/>
        <c:axId val="169099264"/>
      </c:barChart>
      <c:catAx>
        <c:axId val="1690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99264"/>
        <c:crosses val="autoZero"/>
        <c:auto val="1"/>
        <c:lblAlgn val="ctr"/>
        <c:lblOffset val="100"/>
        <c:noMultiLvlLbl val="0"/>
      </c:catAx>
      <c:valAx>
        <c:axId val="169099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08928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18250835774001E-2"/>
          <c:y val="3.8197872171395489E-2"/>
          <c:w val="0.7376928009943341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'6'!$E$17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'6'!$E$18:$E$23</c:f>
              <c:numCache>
                <c:formatCode>#,##0.0</c:formatCode>
                <c:ptCount val="6"/>
                <c:pt idx="0">
                  <c:v>589.05875087186075</c:v>
                </c:pt>
                <c:pt idx="1">
                  <c:v>596.60192975597295</c:v>
                </c:pt>
                <c:pt idx="2">
                  <c:v>700.71821959246188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5-407C-B0C6-F4FE9610C121}"/>
            </c:ext>
          </c:extLst>
        </c:ser>
        <c:ser>
          <c:idx val="2"/>
          <c:order val="2"/>
          <c:tx>
            <c:strRef>
              <c:f>'6'!$F$17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'6'!$F$18:$F$23</c:f>
              <c:numCache>
                <c:formatCode>#,##0.0</c:formatCode>
                <c:ptCount val="6"/>
                <c:pt idx="0">
                  <c:v>-18.00428255177766</c:v>
                </c:pt>
                <c:pt idx="1">
                  <c:v>-52.274557670883787</c:v>
                </c:pt>
                <c:pt idx="2">
                  <c:v>-31.821098172127414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'6'!$D$17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'6'!$C$18:$C$23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'6'!$D$18:$D$23</c:f>
              <c:numCache>
                <c:formatCode>#,##0.0</c:formatCode>
                <c:ptCount val="6"/>
                <c:pt idx="0">
                  <c:v>571.05446832008306</c:v>
                </c:pt>
                <c:pt idx="1">
                  <c:v>544.32737208508911</c:v>
                </c:pt>
                <c:pt idx="2">
                  <c:v>668.89712142033443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5-407C-B0C6-F4FE9610C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2935183949464"/>
          <c:y val="5.5055842157661329E-2"/>
          <c:w val="0.68171738358032752"/>
          <c:h val="0.7350131233595801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'6'!$O$17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'6'!$O$18:$O$23</c:f>
              <c:numCache>
                <c:formatCode>#,##0.0</c:formatCode>
                <c:ptCount val="6"/>
                <c:pt idx="0">
                  <c:v>9.4836539999999978</c:v>
                </c:pt>
                <c:pt idx="1">
                  <c:v>197.653932</c:v>
                </c:pt>
                <c:pt idx="2">
                  <c:v>229.02354300000002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1-4CA4-ADE1-17AA8AA413D6}"/>
            </c:ext>
          </c:extLst>
        </c:ser>
        <c:ser>
          <c:idx val="2"/>
          <c:order val="2"/>
          <c:tx>
            <c:strRef>
              <c:f>'6'!$P$17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'6'!$P$18:$P$23</c:f>
              <c:numCache>
                <c:formatCode>#,##0.0</c:formatCode>
                <c:ptCount val="6"/>
                <c:pt idx="0">
                  <c:v>-124.31010699999999</c:v>
                </c:pt>
                <c:pt idx="1">
                  <c:v>-16.318148000000001</c:v>
                </c:pt>
                <c:pt idx="2">
                  <c:v>-25.297307750000002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412864"/>
        <c:axId val="169414656"/>
      </c:barChart>
      <c:lineChart>
        <c:grouping val="standard"/>
        <c:varyColors val="0"/>
        <c:ser>
          <c:idx val="0"/>
          <c:order val="0"/>
          <c:tx>
            <c:strRef>
              <c:f>'6'!$N$17</c:f>
              <c:strCache>
                <c:ptCount val="1"/>
                <c:pt idx="0">
                  <c:v>saldo 
ze/do ZP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'6'!$M$18:$M$23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'6'!$N$18:$N$23</c:f>
              <c:numCache>
                <c:formatCode>#,##0.0</c:formatCode>
                <c:ptCount val="6"/>
                <c:pt idx="0">
                  <c:v>-114.82645299999999</c:v>
                </c:pt>
                <c:pt idx="1">
                  <c:v>181.33578399999999</c:v>
                </c:pt>
                <c:pt idx="2">
                  <c:v>203.72623525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1-4CA4-ADE1-17AA8AA41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12864"/>
        <c:axId val="169414656"/>
      </c:lineChart>
      <c:catAx>
        <c:axId val="1694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4656"/>
        <c:crossesAt val="-40000"/>
        <c:auto val="1"/>
        <c:lblAlgn val="ctr"/>
        <c:lblOffset val="100"/>
        <c:noMultiLvlLbl val="0"/>
      </c:catAx>
      <c:valAx>
        <c:axId val="169414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4128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66766381276581"/>
          <c:y val="0.32456891001832316"/>
          <c:w val="0.15633233618723424"/>
          <c:h val="0.3762026444807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'7'!$B$8:$B$13</c:f>
              <c:numCache>
                <c:formatCode>#,##0.0</c:formatCode>
                <c:ptCount val="6"/>
                <c:pt idx="0">
                  <c:v>465.54145508528813</c:v>
                </c:pt>
                <c:pt idx="1">
                  <c:v>731.11429024713414</c:v>
                </c:pt>
                <c:pt idx="2">
                  <c:v>879.80266905167161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FC-4B5C-BDE8-50444C7F806C}"/>
            </c:ext>
          </c:extLst>
        </c:ser>
        <c:ser>
          <c:idx val="1"/>
          <c:order val="1"/>
          <c:tx>
            <c:strRef>
              <c:f>'7'!$C$7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DFC-4B5C-BDE8-50444C7F806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DFC-4B5C-BDE8-50444C7F80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DFC-4B5C-BDE8-50444C7F806C}"/>
              </c:ext>
            </c:extLst>
          </c:dPt>
          <c:cat>
            <c:strRef>
              <c:f>'7'!$A$8:$A$13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'7'!$C$8:$C$13</c:f>
              <c:numCache>
                <c:formatCode>#,##0.0</c:formatCode>
                <c:ptCount val="6"/>
                <c:pt idx="0">
                  <c:v>507.61226713839142</c:v>
                </c:pt>
                <c:pt idx="1">
                  <c:v>742.97073046417756</c:v>
                </c:pt>
                <c:pt idx="2">
                  <c:v>966.1740838482915</c:v>
                </c:pt>
                <c:pt idx="3">
                  <c:v>891.77987089563828</c:v>
                </c:pt>
                <c:pt idx="4">
                  <c:v>860.76740305537987</c:v>
                </c:pt>
                <c:pt idx="5">
                  <c:v>769.26811951702939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FC-4B5C-BDE8-50444C7F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27903595700727524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5422195731514E-2"/>
          <c:y val="3.9043085230392051E-2"/>
          <c:w val="0.88004011855932462"/>
          <c:h val="0.788823638980611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'7'!$K$19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'7'!$K$20:$K$25</c:f>
              <c:numCache>
                <c:formatCode>#,##0.0</c:formatCode>
                <c:ptCount val="6"/>
                <c:pt idx="0">
                  <c:v>546.33017523016531</c:v>
                </c:pt>
                <c:pt idx="1">
                  <c:v>760.54547631288494</c:v>
                </c:pt>
                <c:pt idx="2">
                  <c:v>964.31157030577447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A5-48A8-B2C7-F055E84410B1}"/>
            </c:ext>
          </c:extLst>
        </c:ser>
        <c:ser>
          <c:idx val="1"/>
          <c:order val="1"/>
          <c:tx>
            <c:strRef>
              <c:f>'7'!$L$19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A5-48A8-B2C7-F055E84410B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A5-48A8-B2C7-F055E84410B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9A5-48A8-B2C7-F055E84410B1}"/>
              </c:ext>
            </c:extLst>
          </c:dPt>
          <c:cat>
            <c:strRef>
              <c:f>'7'!$J$20:$J$25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'7'!$L$20:$L$25</c:f>
              <c:numCache>
                <c:formatCode>#,##0.0</c:formatCode>
                <c:ptCount val="6"/>
                <c:pt idx="0">
                  <c:v>577.43339153499517</c:v>
                </c:pt>
                <c:pt idx="1">
                  <c:v>772.59063952517204</c:v>
                </c:pt>
                <c:pt idx="2">
                  <c:v>990.38152332141499</c:v>
                </c:pt>
                <c:pt idx="3">
                  <c:v>1018.2711816603346</c:v>
                </c:pt>
                <c:pt idx="4">
                  <c:v>905.06624105235687</c:v>
                </c:pt>
                <c:pt idx="5">
                  <c:v>813.43576392756404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A5-48A8-B2C7-F055E8441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427136"/>
        <c:axId val="170428672"/>
      </c:barChart>
      <c:catAx>
        <c:axId val="1704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8672"/>
        <c:crosses val="autoZero"/>
        <c:auto val="1"/>
        <c:lblAlgn val="ctr"/>
        <c:lblOffset val="100"/>
        <c:noMultiLvlLbl val="0"/>
      </c:catAx>
      <c:valAx>
        <c:axId val="170428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427136"/>
        <c:crosses val="autoZero"/>
        <c:crossBetween val="between"/>
        <c:majorUnit val="1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271858128000444E-4"/>
          <c:y val="0.93390523945603998"/>
          <c:w val="0.31030214246475002"/>
          <c:h val="5.7541048647988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'8'!$E$21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F094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'8'!$E$22:$E$31</c:f>
              <c:numCache>
                <c:formatCode>#,##0.0</c:formatCode>
                <c:ptCount val="10"/>
                <c:pt idx="0">
                  <c:v>566.62856014040869</c:v>
                </c:pt>
                <c:pt idx="1">
                  <c:v>692.05393090006339</c:v>
                </c:pt>
                <c:pt idx="2">
                  <c:v>769.56834511857073</c:v>
                </c:pt>
                <c:pt idx="3">
                  <c:v>657.3441964893608</c:v>
                </c:pt>
                <c:pt idx="4">
                  <c:v>644.61475055770859</c:v>
                </c:pt>
                <c:pt idx="5">
                  <c:v>711.89402663759711</c:v>
                </c:pt>
                <c:pt idx="6">
                  <c:v>731.37239495703329</c:v>
                </c:pt>
                <c:pt idx="7">
                  <c:v>710.64530506306801</c:v>
                </c:pt>
                <c:pt idx="8">
                  <c:v>507.61226713839142</c:v>
                </c:pt>
                <c:pt idx="9">
                  <c:v>465.54145508528813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9-4925-87BF-EC4286CF641C}"/>
            </c:ext>
          </c:extLst>
        </c:ser>
        <c:ser>
          <c:idx val="1"/>
          <c:order val="1"/>
          <c:tx>
            <c:strRef>
              <c:f>'8'!$F$21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E86159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E861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36C-48EC-B6BB-968A9DD245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'8'!$F$22:$F$31</c:f>
              <c:numCache>
                <c:formatCode>#,##0.0</c:formatCode>
                <c:ptCount val="10"/>
                <c:pt idx="0">
                  <c:v>766.97119050284277</c:v>
                </c:pt>
                <c:pt idx="1">
                  <c:v>806.01640285208839</c:v>
                </c:pt>
                <c:pt idx="2">
                  <c:v>974.72660043127769</c:v>
                </c:pt>
                <c:pt idx="3">
                  <c:v>947.05070711760902</c:v>
                </c:pt>
                <c:pt idx="4">
                  <c:v>914.13153929762188</c:v>
                </c:pt>
                <c:pt idx="5">
                  <c:v>898.39791921779192</c:v>
                </c:pt>
                <c:pt idx="6">
                  <c:v>1005.6071018186751</c:v>
                </c:pt>
                <c:pt idx="7">
                  <c:v>976.24186930500662</c:v>
                </c:pt>
                <c:pt idx="8">
                  <c:v>742.97073046417756</c:v>
                </c:pt>
                <c:pt idx="9">
                  <c:v>731.11429024713414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9-4925-87BF-EC4286CF641C}"/>
            </c:ext>
          </c:extLst>
        </c:ser>
        <c:ser>
          <c:idx val="2"/>
          <c:order val="2"/>
          <c:tx>
            <c:strRef>
              <c:f>'8'!$G$21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E9-4925-87BF-EC4286CF64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'8'!$G$22:$G$31</c:f>
              <c:numCache>
                <c:formatCode>#,##0.0</c:formatCode>
                <c:ptCount val="10"/>
                <c:pt idx="0">
                  <c:v>987.85235387203875</c:v>
                </c:pt>
                <c:pt idx="1">
                  <c:v>902.96207371918115</c:v>
                </c:pt>
                <c:pt idx="2">
                  <c:v>1176.860669189386</c:v>
                </c:pt>
                <c:pt idx="3">
                  <c:v>1079.9249565070677</c:v>
                </c:pt>
                <c:pt idx="4">
                  <c:v>1094.8836617484235</c:v>
                </c:pt>
                <c:pt idx="5">
                  <c:v>1040.1934187335237</c:v>
                </c:pt>
                <c:pt idx="6">
                  <c:v>1143.5524066147048</c:v>
                </c:pt>
                <c:pt idx="7">
                  <c:v>1161.8903714199182</c:v>
                </c:pt>
                <c:pt idx="8">
                  <c:v>966.1740838482915</c:v>
                </c:pt>
                <c:pt idx="9">
                  <c:v>879.80266905167161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9-4925-87BF-EC4286CF641C}"/>
            </c:ext>
          </c:extLst>
        </c:ser>
        <c:ser>
          <c:idx val="3"/>
          <c:order val="3"/>
          <c:tx>
            <c:strRef>
              <c:f>'8'!$H$21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'8'!$H$22:$H$31</c:f>
              <c:numCache>
                <c:formatCode>#,##0.0</c:formatCode>
                <c:ptCount val="10"/>
                <c:pt idx="0">
                  <c:v>1081.280644710429</c:v>
                </c:pt>
                <c:pt idx="1">
                  <c:v>1187.264788615279</c:v>
                </c:pt>
                <c:pt idx="2">
                  <c:v>1455.6830724201873</c:v>
                </c:pt>
                <c:pt idx="3">
                  <c:v>1083.5036572418198</c:v>
                </c:pt>
                <c:pt idx="4">
                  <c:v>1283.8185314330176</c:v>
                </c:pt>
                <c:pt idx="5">
                  <c:v>1216.7322796016583</c:v>
                </c:pt>
                <c:pt idx="6">
                  <c:v>1273.1090817392794</c:v>
                </c:pt>
                <c:pt idx="7">
                  <c:v>1134.2625732048143</c:v>
                </c:pt>
                <c:pt idx="8">
                  <c:v>891.77961054958303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9-4925-87BF-EC4286CF641C}"/>
            </c:ext>
          </c:extLst>
        </c:ser>
        <c:ser>
          <c:idx val="4"/>
          <c:order val="4"/>
          <c:tx>
            <c:strRef>
              <c:f>'8'!$I$21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'8'!$I$22:$I$31</c:f>
              <c:numCache>
                <c:formatCode>#,##0.0</c:formatCode>
                <c:ptCount val="10"/>
                <c:pt idx="0">
                  <c:v>989.86689164730865</c:v>
                </c:pt>
                <c:pt idx="1">
                  <c:v>894.9775109236499</c:v>
                </c:pt>
                <c:pt idx="2">
                  <c:v>1021.1104080142384</c:v>
                </c:pt>
                <c:pt idx="3">
                  <c:v>1157.3341365416989</c:v>
                </c:pt>
                <c:pt idx="4">
                  <c:v>1003.4430157770646</c:v>
                </c:pt>
                <c:pt idx="5">
                  <c:v>975.54125699611575</c:v>
                </c:pt>
                <c:pt idx="6">
                  <c:v>1165.2067863432326</c:v>
                </c:pt>
                <c:pt idx="7">
                  <c:v>890.50037327489224</c:v>
                </c:pt>
                <c:pt idx="8">
                  <c:v>860.76740305537987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E9-4925-87BF-EC4286CF641C}"/>
            </c:ext>
          </c:extLst>
        </c:ser>
        <c:ser>
          <c:idx val="5"/>
          <c:order val="5"/>
          <c:tx>
            <c:strRef>
              <c:f>'8'!$J$21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E9-4925-87BF-EC4286CF641C}"/>
              </c:ext>
            </c:extLst>
          </c:dPt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E9-4925-87BF-EC4286CF6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'8'!$D$22:$D$31</c:f>
              <c:strCache>
                <c:ptCount val="10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  <c:pt idx="7">
                  <c:v>2021/22</c:v>
                </c:pt>
                <c:pt idx="8">
                  <c:v>2022/23</c:v>
                </c:pt>
                <c:pt idx="9">
                  <c:v>2023/24</c:v>
                </c:pt>
              </c:strCache>
            </c:strRef>
          </c:cat>
          <c:val>
            <c:numRef>
              <c:f>'8'!$J$22:$J$31</c:f>
              <c:numCache>
                <c:formatCode>#,##0.0</c:formatCode>
                <c:ptCount val="10"/>
                <c:pt idx="0">
                  <c:v>865.53252041105134</c:v>
                </c:pt>
                <c:pt idx="1">
                  <c:v>894.92809451256755</c:v>
                </c:pt>
                <c:pt idx="2">
                  <c:v>803.47995264261647</c:v>
                </c:pt>
                <c:pt idx="3">
                  <c:v>1097.0923047483834</c:v>
                </c:pt>
                <c:pt idx="4">
                  <c:v>844.24526354596594</c:v>
                </c:pt>
                <c:pt idx="5">
                  <c:v>919.13700933084067</c:v>
                </c:pt>
                <c:pt idx="6">
                  <c:v>1091.1743164401041</c:v>
                </c:pt>
                <c:pt idx="7">
                  <c:v>922.61982519439664</c:v>
                </c:pt>
                <c:pt idx="8">
                  <c:v>769.26811951702939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E9-4925-87BF-EC4286CF6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629760"/>
        <c:axId val="170636032"/>
      </c:barChart>
      <c:catAx>
        <c:axId val="17062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36032"/>
        <c:crosses val="autoZero"/>
        <c:auto val="1"/>
        <c:lblAlgn val="ctr"/>
        <c:lblOffset val="100"/>
        <c:noMultiLvlLbl val="0"/>
      </c:catAx>
      <c:valAx>
        <c:axId val="170636032"/>
        <c:scaling>
          <c:orientation val="minMax"/>
          <c:max val="6750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70629760"/>
        <c:crosses val="autoZero"/>
        <c:crossBetween val="between"/>
        <c:majorUnit val="75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065616797928664E-5"/>
          <c:y val="0.94274401062501623"/>
          <c:w val="0.30642526968568967"/>
          <c:h val="5.6716678323519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rgbClr val="233060"/>
                </a:solidFill>
              </a:rPr>
              <a:t>Podíl </a:t>
            </a:r>
            <a:r>
              <a:rPr lang="cs-CZ" sz="1000" b="1">
                <a:solidFill>
                  <a:srgbClr val="233060"/>
                </a:solidFill>
              </a:rPr>
              <a:t>subjektů zajišťujících BSD na celkovém </a:t>
            </a:r>
            <a:r>
              <a:rPr lang="en-US" sz="1000" b="1">
                <a:solidFill>
                  <a:srgbClr val="233060"/>
                </a:solidFill>
              </a:rPr>
              <a:t>počtu </a:t>
            </a:r>
          </a:p>
        </c:rich>
      </c:tx>
      <c:layout>
        <c:manualLayout>
          <c:xMode val="edge"/>
          <c:yMode val="edge"/>
          <c:x val="2.4840323584167509E-3"/>
          <c:y val="9.830593677207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'3.1'!$B$10</c:f>
              <c:strCache>
                <c:ptCount val="1"/>
                <c:pt idx="0">
                  <c:v>BSD ANO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DE-40BF-8D34-615EA9E20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'3.1'!$C$10</c:f>
              <c:numCache>
                <c:formatCode>0%</c:formatCode>
                <c:ptCount val="1"/>
                <c:pt idx="0">
                  <c:v>0.4175084175084175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1-41C8-A3AD-C63DFAEE58B0}"/>
            </c:ext>
          </c:extLst>
        </c:ser>
        <c:ser>
          <c:idx val="1"/>
          <c:order val="1"/>
          <c:tx>
            <c:strRef>
              <c:f>'3.1'!$B$11</c:f>
              <c:strCache>
                <c:ptCount val="1"/>
                <c:pt idx="0">
                  <c:v>BSD NE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61-41C8-A3AD-C63DFAEE58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'3.1'!$C$9</c:f>
              <c:numCache>
                <c:formatCode>General</c:formatCode>
                <c:ptCount val="1"/>
              </c:numCache>
            </c:numRef>
          </c:cat>
          <c:val>
            <c:numRef>
              <c:f>'3.1'!$C$11</c:f>
              <c:numCache>
                <c:formatCode>0%</c:formatCode>
                <c:ptCount val="1"/>
                <c:pt idx="0">
                  <c:v>0.5824915824915825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61-41C8-A3AD-C63DFAEE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273728"/>
        <c:axId val="163287808"/>
      </c:barChart>
      <c:catAx>
        <c:axId val="163273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87808"/>
        <c:crosses val="autoZero"/>
        <c:auto val="1"/>
        <c:lblAlgn val="ctr"/>
        <c:lblOffset val="100"/>
        <c:noMultiLvlLbl val="0"/>
      </c:catAx>
      <c:valAx>
        <c:axId val="16328780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2737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358776429656093E-2"/>
          <c:y val="0.23104914555373471"/>
          <c:w val="0.9376304232582463"/>
          <c:h val="0.5822152230971128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'3.1'!$B$42</c:f>
              <c:strCache>
                <c:ptCount val="1"/>
                <c:pt idx="0">
                  <c:v>Počet subjektů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'3.1'!$B$43:$B$49</c:f>
              <c:numCache>
                <c:formatCode>General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92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F-486F-823F-04970D33EAF6}"/>
            </c:ext>
          </c:extLst>
        </c:ser>
        <c:ser>
          <c:idx val="1"/>
          <c:order val="1"/>
          <c:tx>
            <c:strRef>
              <c:f>'3.1'!$C$42</c:f>
              <c:strCache>
                <c:ptCount val="1"/>
                <c:pt idx="0">
                  <c:v>Počet zajištění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'3.1'!$A$43:$A$49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'3.1'!$C$43:$C$49</c:f>
              <c:numCache>
                <c:formatCode>General</c:formatCode>
                <c:ptCount val="7"/>
                <c:pt idx="0">
                  <c:v>38</c:v>
                </c:pt>
                <c:pt idx="1">
                  <c:v>2</c:v>
                </c:pt>
                <c:pt idx="2">
                  <c:v>49</c:v>
                </c:pt>
                <c:pt idx="3">
                  <c:v>5</c:v>
                </c:pt>
                <c:pt idx="4">
                  <c:v>0</c:v>
                </c:pt>
                <c:pt idx="5">
                  <c:v>110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F-486F-823F-04970D3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5728"/>
        <c:axId val="163387648"/>
      </c:barChart>
      <c:catAx>
        <c:axId val="16338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7648"/>
        <c:crosses val="autoZero"/>
        <c:auto val="1"/>
        <c:lblAlgn val="ctr"/>
        <c:lblOffset val="100"/>
        <c:noMultiLvlLbl val="0"/>
      </c:catAx>
      <c:valAx>
        <c:axId val="163387648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153366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1">
                    <a:solidFill>
                      <a:srgbClr val="153366"/>
                    </a:solidFill>
                  </a:rPr>
                  <a:t>Prokazování BSD - p</a:t>
                </a:r>
                <a:r>
                  <a:rPr lang="en-US" sz="1000" b="1">
                    <a:solidFill>
                      <a:srgbClr val="153366"/>
                    </a:solidFill>
                  </a:rPr>
                  <a:t>očet subjektů/zajištění</a:t>
                </a:r>
              </a:p>
            </c:rich>
          </c:tx>
          <c:layout>
            <c:manualLayout>
              <c:xMode val="edge"/>
              <c:yMode val="edge"/>
              <c:x val="1.7753841375888805E-3"/>
              <c:y val="2.0092833063524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53366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3385728"/>
        <c:crosses val="autoZero"/>
        <c:crossBetween val="between"/>
        <c:majorUnit val="1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47427863752639"/>
          <c:w val="0.28342759041912213"/>
          <c:h val="8.192060854485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3366"/>
                </a:solidFill>
                <a:latin typeface="+mn-lt"/>
                <a:ea typeface="+mn-ea"/>
                <a:cs typeface="+mn-cs"/>
              </a:defRPr>
            </a:pPr>
            <a:r>
              <a:rPr lang="cs-CZ" sz="1000" b="1">
                <a:solidFill>
                  <a:srgbClr val="233060"/>
                </a:solidFill>
              </a:rPr>
              <a:t>P</a:t>
            </a:r>
            <a:r>
              <a:rPr lang="en-US" sz="1000" b="1">
                <a:solidFill>
                  <a:srgbClr val="233060"/>
                </a:solidFill>
              </a:rPr>
              <a:t>oč</a:t>
            </a:r>
            <a:r>
              <a:rPr lang="cs-CZ" sz="1000" b="1">
                <a:solidFill>
                  <a:srgbClr val="233060"/>
                </a:solidFill>
              </a:rPr>
              <a:t>e</a:t>
            </a:r>
            <a:r>
              <a:rPr lang="en-US" sz="1000" b="1">
                <a:solidFill>
                  <a:srgbClr val="233060"/>
                </a:solidFill>
              </a:rPr>
              <a:t>t </a:t>
            </a:r>
            <a:r>
              <a:rPr lang="cs-CZ" sz="1000" b="1">
                <a:solidFill>
                  <a:srgbClr val="233060"/>
                </a:solidFill>
              </a:rPr>
              <a:t>zajištění (podíl)</a:t>
            </a:r>
            <a:endParaRPr lang="en-US" sz="1000" b="1">
              <a:solidFill>
                <a:srgbClr val="233060"/>
              </a:solidFill>
            </a:endParaRPr>
          </a:p>
        </c:rich>
      </c:tx>
      <c:layout>
        <c:manualLayout>
          <c:xMode val="edge"/>
          <c:yMode val="edge"/>
          <c:x val="5.9607474438830169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153366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735158901315682"/>
          <c:y val="0.15629710408083836"/>
          <c:w val="0.6796921681086161"/>
          <c:h val="0.6399162814107530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38-47EB-8073-0E4657596240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38-47EB-8073-0E4657596240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E38-47EB-8073-0E4657596240}"/>
              </c:ext>
            </c:extLst>
          </c:dPt>
          <c:dPt>
            <c:idx val="3"/>
            <c:bubble3D val="0"/>
            <c:spPr>
              <a:solidFill>
                <a:srgbClr val="C7CCD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38-47EB-8073-0E4657596240}"/>
              </c:ext>
            </c:extLst>
          </c:dPt>
          <c:dLbls>
            <c:dLbl>
              <c:idx val="0"/>
              <c:layout>
                <c:manualLayout>
                  <c:x val="0.14437367303609341"/>
                  <c:y val="-2.7419557366876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8-47EB-8073-0E4657596240}"/>
                </c:ext>
              </c:extLst>
            </c:dLbl>
            <c:dLbl>
              <c:idx val="1"/>
              <c:layout>
                <c:manualLayout>
                  <c:x val="-0.17034455088018458"/>
                  <c:y val="0.1389578525775457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8-47EB-8073-0E4657596240}"/>
                </c:ext>
              </c:extLst>
            </c:dLbl>
            <c:dLbl>
              <c:idx val="2"/>
              <c:layout>
                <c:manualLayout>
                  <c:x val="-0.14570974806493134"/>
                  <c:y val="4.40476072624886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8-47EB-8073-0E4657596240}"/>
                </c:ext>
              </c:extLst>
            </c:dLbl>
            <c:dLbl>
              <c:idx val="3"/>
              <c:layout>
                <c:manualLayout>
                  <c:x val="-9.6493638932076159E-2"/>
                  <c:y val="-6.99176308702137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38-47EB-8073-0E46575962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'3.1'!$A$15:$A$18</c:f>
              <c:strCache>
                <c:ptCount val="4"/>
                <c:pt idx="0">
                  <c:v>BSD+UKZ</c:v>
                </c:pt>
                <c:pt idx="1">
                  <c:v>BSD+PRO+UKZ</c:v>
                </c:pt>
                <c:pt idx="2">
                  <c:v>PRO+UKZ</c:v>
                </c:pt>
                <c:pt idx="3">
                  <c:v>UKZ</c:v>
                </c:pt>
              </c:strCache>
            </c:strRef>
          </c:cat>
          <c:val>
            <c:numRef>
              <c:f>'3.1'!$E$15:$E$18</c:f>
              <c:numCache>
                <c:formatCode>General</c:formatCode>
                <c:ptCount val="4"/>
                <c:pt idx="0">
                  <c:v>106</c:v>
                </c:pt>
                <c:pt idx="1">
                  <c:v>64</c:v>
                </c:pt>
                <c:pt idx="2">
                  <c:v>30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38-47EB-8073-0E4657596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1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7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804714890152E-2"/>
          <c:y val="1.3634314743621038E-2"/>
          <c:w val="0.92557541491694695"/>
          <c:h val="0.818131470430580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'3.2'!$C$32</c:f>
              <c:strCache>
                <c:ptCount val="1"/>
                <c:pt idx="0">
                  <c:v>Rmax.den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'3.2'!$C$33:$C$62</c:f>
              <c:numCache>
                <c:formatCode>#,##0</c:formatCode>
                <c:ptCount val="30"/>
                <c:pt idx="6">
                  <c:v>367502.25582099997</c:v>
                </c:pt>
                <c:pt idx="7">
                  <c:v>367502.25582099997</c:v>
                </c:pt>
                <c:pt idx="8">
                  <c:v>367502.25582099997</c:v>
                </c:pt>
                <c:pt idx="9">
                  <c:v>367502.25582099997</c:v>
                </c:pt>
                <c:pt idx="10">
                  <c:v>367502.25582099997</c:v>
                </c:pt>
                <c:pt idx="11">
                  <c:v>367502.25582099997</c:v>
                </c:pt>
                <c:pt idx="12">
                  <c:v>367502.25582099997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6-4BB9-8CE9-81F73B314AC5}"/>
            </c:ext>
          </c:extLst>
        </c:ser>
        <c:ser>
          <c:idx val="1"/>
          <c:order val="1"/>
          <c:tx>
            <c:strRef>
              <c:f>'3.2'!$D$32</c:f>
              <c:strCache>
                <c:ptCount val="1"/>
                <c:pt idx="0">
                  <c:v>R30dnů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'3.2'!$D$33:$D$62</c:f>
              <c:numCache>
                <c:formatCode>#,##0</c:formatCode>
                <c:ptCount val="30"/>
                <c:pt idx="0">
                  <c:v>303014.19128550001</c:v>
                </c:pt>
                <c:pt idx="1">
                  <c:v>303014.19128550001</c:v>
                </c:pt>
                <c:pt idx="2">
                  <c:v>303014.19128550001</c:v>
                </c:pt>
                <c:pt idx="3">
                  <c:v>303014.19128550001</c:v>
                </c:pt>
                <c:pt idx="4">
                  <c:v>303014.19128550001</c:v>
                </c:pt>
                <c:pt idx="5">
                  <c:v>303014.19128550001</c:v>
                </c:pt>
                <c:pt idx="6">
                  <c:v>303014.19128550001</c:v>
                </c:pt>
                <c:pt idx="7">
                  <c:v>303014.19128550001</c:v>
                </c:pt>
                <c:pt idx="8">
                  <c:v>303014.19128550001</c:v>
                </c:pt>
                <c:pt idx="9">
                  <c:v>303014.19128550001</c:v>
                </c:pt>
                <c:pt idx="10">
                  <c:v>303014.19128550001</c:v>
                </c:pt>
                <c:pt idx="11">
                  <c:v>303014.19128550001</c:v>
                </c:pt>
                <c:pt idx="12">
                  <c:v>303014.19128550001</c:v>
                </c:pt>
                <c:pt idx="13">
                  <c:v>303014.19128550001</c:v>
                </c:pt>
                <c:pt idx="14">
                  <c:v>303014.19128550001</c:v>
                </c:pt>
                <c:pt idx="15">
                  <c:v>303014.19128550001</c:v>
                </c:pt>
                <c:pt idx="16">
                  <c:v>303014.19128550001</c:v>
                </c:pt>
                <c:pt idx="17">
                  <c:v>303014.19128550001</c:v>
                </c:pt>
                <c:pt idx="18">
                  <c:v>303014.19128550001</c:v>
                </c:pt>
                <c:pt idx="19">
                  <c:v>303014.19128550001</c:v>
                </c:pt>
                <c:pt idx="20">
                  <c:v>303014.19128550001</c:v>
                </c:pt>
                <c:pt idx="21">
                  <c:v>303014.19128550001</c:v>
                </c:pt>
                <c:pt idx="22">
                  <c:v>303014.19128550001</c:v>
                </c:pt>
                <c:pt idx="23">
                  <c:v>303014.19128550001</c:v>
                </c:pt>
                <c:pt idx="24">
                  <c:v>303014.19128550001</c:v>
                </c:pt>
                <c:pt idx="25">
                  <c:v>303014.19128550001</c:v>
                </c:pt>
                <c:pt idx="26">
                  <c:v>303014.19128550001</c:v>
                </c:pt>
                <c:pt idx="27">
                  <c:v>303014.19128550001</c:v>
                </c:pt>
                <c:pt idx="28">
                  <c:v>303014.19128550001</c:v>
                </c:pt>
                <c:pt idx="29">
                  <c:v>303014.19128550001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6-4BB9-8CE9-81F73B314AC5}"/>
            </c:ext>
          </c:extLst>
        </c:ser>
        <c:ser>
          <c:idx val="2"/>
          <c:order val="2"/>
          <c:tx>
            <c:strRef>
              <c:f>'3.2'!$E$32</c:f>
              <c:strCache>
                <c:ptCount val="1"/>
                <c:pt idx="0">
                  <c:v>RN-1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cat>
            <c:numRef>
              <c:f>'3.2'!$B$33:$B$62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'3.2'!$E$33:$E$62</c:f>
              <c:numCache>
                <c:formatCode>#,##0</c:formatCode>
                <c:ptCount val="30"/>
                <c:pt idx="0">
                  <c:v>241137.43902156656</c:v>
                </c:pt>
                <c:pt idx="1">
                  <c:v>241137.43902156656</c:v>
                </c:pt>
                <c:pt idx="2">
                  <c:v>241137.43902156656</c:v>
                </c:pt>
                <c:pt idx="3">
                  <c:v>241137.43902156656</c:v>
                </c:pt>
                <c:pt idx="4">
                  <c:v>241137.43902156656</c:v>
                </c:pt>
                <c:pt idx="5">
                  <c:v>241137.43902156656</c:v>
                </c:pt>
                <c:pt idx="6">
                  <c:v>241137.43902156656</c:v>
                </c:pt>
                <c:pt idx="7">
                  <c:v>241137.43902156656</c:v>
                </c:pt>
                <c:pt idx="8">
                  <c:v>241137.43902156656</c:v>
                </c:pt>
                <c:pt idx="9">
                  <c:v>241137.43902156656</c:v>
                </c:pt>
                <c:pt idx="10">
                  <c:v>241137.43902156656</c:v>
                </c:pt>
                <c:pt idx="11">
                  <c:v>241137.43902156656</c:v>
                </c:pt>
                <c:pt idx="12">
                  <c:v>241137.43902156656</c:v>
                </c:pt>
                <c:pt idx="13">
                  <c:v>241137.43902156656</c:v>
                </c:pt>
                <c:pt idx="14">
                  <c:v>241137.43902156656</c:v>
                </c:pt>
                <c:pt idx="15">
                  <c:v>241137.43902156656</c:v>
                </c:pt>
                <c:pt idx="16">
                  <c:v>241137.43902156656</c:v>
                </c:pt>
                <c:pt idx="17">
                  <c:v>241137.43902156656</c:v>
                </c:pt>
                <c:pt idx="18">
                  <c:v>241137.43902156656</c:v>
                </c:pt>
                <c:pt idx="19">
                  <c:v>241137.43902156656</c:v>
                </c:pt>
                <c:pt idx="20">
                  <c:v>241137.43902156656</c:v>
                </c:pt>
                <c:pt idx="21">
                  <c:v>241137.43902156656</c:v>
                </c:pt>
                <c:pt idx="22">
                  <c:v>241137.43902156656</c:v>
                </c:pt>
                <c:pt idx="23">
                  <c:v>241137.43902156656</c:v>
                </c:pt>
                <c:pt idx="24">
                  <c:v>241137.43902156656</c:v>
                </c:pt>
                <c:pt idx="25">
                  <c:v>241137.43902156656</c:v>
                </c:pt>
                <c:pt idx="26">
                  <c:v>241137.43902156656</c:v>
                </c:pt>
                <c:pt idx="27">
                  <c:v>241137.43902156656</c:v>
                </c:pt>
                <c:pt idx="28">
                  <c:v>241137.43902156656</c:v>
                </c:pt>
                <c:pt idx="29">
                  <c:v>241137.43902156656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46-4BB9-8CE9-81F73B31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0998528"/>
        <c:axId val="161000448"/>
      </c:barChart>
      <c:catAx>
        <c:axId val="160998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Počet dní zajištění BSD</a:t>
                </a:r>
              </a:p>
            </c:rich>
          </c:tx>
          <c:layout>
            <c:manualLayout>
              <c:xMode val="edge"/>
              <c:yMode val="edge"/>
              <c:x val="0.4035887565336384"/>
              <c:y val="0.882437109749233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000448"/>
        <c:crosses val="autoZero"/>
        <c:auto val="1"/>
        <c:lblAlgn val="ctr"/>
        <c:lblOffset val="100"/>
        <c:noMultiLvlLbl val="0"/>
      </c:catAx>
      <c:valAx>
        <c:axId val="1610004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09985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882486599711069E-4"/>
          <c:y val="0.93220944426334906"/>
          <c:w val="0.24244009111320064"/>
          <c:h val="4.8278355618297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866081853836709"/>
          <c:y val="2.8196175478065244E-2"/>
          <c:w val="0.79078151352753911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'3.3'!$L$16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A-4C59-8142-EA16E3024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'3.3'!$L$17:$L$19</c:f>
              <c:numCache>
                <c:formatCode>0.0%</c:formatCode>
                <c:ptCount val="3"/>
                <c:pt idx="0">
                  <c:v>0.96171114047931672</c:v>
                </c:pt>
                <c:pt idx="1">
                  <c:v>0.76532574434836287</c:v>
                </c:pt>
                <c:pt idx="2">
                  <c:v>0.68628754015338855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2A-4C59-8142-EA16E30248A4}"/>
            </c:ext>
          </c:extLst>
        </c:ser>
        <c:ser>
          <c:idx val="1"/>
          <c:order val="1"/>
          <c:tx>
            <c:strRef>
              <c:f>'3.3'!$M$16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A-4C59-8142-EA16E30248A4}"/>
              </c:ext>
            </c:extLst>
          </c:dPt>
          <c:dPt>
            <c:idx val="1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2A-4C59-8142-EA16E30248A4}"/>
              </c:ext>
            </c:extLst>
          </c:dPt>
          <c:dPt>
            <c:idx val="2"/>
            <c:invertIfNegative val="0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A-4C59-8142-EA16E30248A4}"/>
              </c:ext>
            </c:extLst>
          </c:dPt>
          <c:dLbls>
            <c:dLbl>
              <c:idx val="2"/>
              <c:tx>
                <c:rich>
                  <a:bodyPr/>
                  <a:lstStyle/>
                  <a:p>
                    <a:r>
                      <a:rPr lang="en-US" b="0"/>
                      <a:t>NECHZ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2A-4C59-8142-EA16E3024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'3.3'!$K$17:$K$19</c:f>
              <c:strCache>
                <c:ptCount val="3"/>
                <c:pt idx="0">
                  <c:v>R30dnů</c:v>
                </c:pt>
                <c:pt idx="1">
                  <c:v>RN-1</c:v>
                </c:pt>
                <c:pt idx="2">
                  <c:v>Měsíční dodávka (celkem)</c:v>
                </c:pt>
              </c:strCache>
            </c:strRef>
          </c:cat>
          <c:val>
            <c:numRef>
              <c:f>'3.3'!$M$17:$M$19</c:f>
              <c:numCache>
                <c:formatCode>0.0%</c:formatCode>
                <c:ptCount val="3"/>
                <c:pt idx="0">
                  <c:v>3.8288859520683283E-2</c:v>
                </c:pt>
                <c:pt idx="1">
                  <c:v>0.23467425565163713</c:v>
                </c:pt>
                <c:pt idx="2">
                  <c:v>0.31371245984661145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2A-4C59-8142-EA16E302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2720"/>
        <c:axId val="167584512"/>
      </c:barChart>
      <c:catAx>
        <c:axId val="1675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4512"/>
        <c:crosses val="autoZero"/>
        <c:auto val="1"/>
        <c:lblAlgn val="ctr"/>
        <c:lblOffset val="100"/>
        <c:noMultiLvlLbl val="0"/>
      </c:catAx>
      <c:valAx>
        <c:axId val="167584512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582720"/>
        <c:crosses val="autoZero"/>
        <c:crossBetween val="between"/>
        <c:majorUnit val="0.1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1579693222758"/>
          <c:y val="2.8196175478065237E-2"/>
          <c:w val="0.73288504336197513"/>
          <c:h val="0.8349187851518560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0A7-4B07-92D6-677597EF8BC8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0A7-4B07-92D6-677597EF8BC8}"/>
              </c:ext>
            </c:extLst>
          </c:dPt>
          <c:dPt>
            <c:idx val="2"/>
            <c:invertIfNegative val="0"/>
            <c:bubble3D val="0"/>
            <c:spPr>
              <a:solidFill>
                <a:srgbClr val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A7-4B07-92D6-677597EF8BC8}"/>
              </c:ext>
            </c:extLst>
          </c:dPt>
          <c:cat>
            <c:strRef>
              <c:f>'3.3'!$B$5:$B$7</c:f>
              <c:strCache>
                <c:ptCount val="3"/>
                <c:pt idx="0">
                  <c:v>Rmax.den</c:v>
                </c:pt>
                <c:pt idx="1">
                  <c:v>R30dnů</c:v>
                </c:pt>
                <c:pt idx="2">
                  <c:v>RN-1</c:v>
                </c:pt>
              </c:strCache>
            </c:strRef>
          </c:cat>
          <c:val>
            <c:numRef>
              <c:f>'3.3'!$C$5:$C$7</c:f>
              <c:numCache>
                <c:formatCode>#,##0</c:formatCode>
                <c:ptCount val="3"/>
                <c:pt idx="0">
                  <c:v>367502.25582099997</c:v>
                </c:pt>
                <c:pt idx="1">
                  <c:v>9090425.7385649998</c:v>
                </c:pt>
                <c:pt idx="2">
                  <c:v>7234123.1706469972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7-4B07-92D6-677597EF8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631104"/>
        <c:axId val="167636992"/>
      </c:barChart>
      <c:catAx>
        <c:axId val="16763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6992"/>
        <c:crosses val="autoZero"/>
        <c:auto val="1"/>
        <c:lblAlgn val="ctr"/>
        <c:lblOffset val="100"/>
        <c:noMultiLvlLbl val="0"/>
      </c:catAx>
      <c:valAx>
        <c:axId val="1676369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6311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8685406259702"/>
          <c:y val="9.4929849083964332E-2"/>
          <c:w val="0.79580616939011661"/>
          <c:h val="0.55761263321267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'3.5'!$C$4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'3.5'!$C$5:$C$10</c:f>
              <c:numCache>
                <c:formatCode>#,##0.0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D-4618-B08A-2B04C9A4C041}"/>
            </c:ext>
          </c:extLst>
        </c:ser>
        <c:ser>
          <c:idx val="1"/>
          <c:order val="1"/>
          <c:tx>
            <c:strRef>
              <c:f>'3.5'!$D$4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153366"/>
            </a:solidFill>
            <a:ln>
              <a:noFill/>
            </a:ln>
            <a:effectLst/>
          </c:spPr>
          <c:invertIfNegative val="0"/>
          <c:cat>
            <c:strRef>
              <c:f>'3.5'!$B$5:$B$10</c:f>
              <c:strCache>
                <c:ptCount val="6"/>
                <c:pt idx="0">
                  <c:v> Říjen</c:v>
                </c:pt>
                <c:pt idx="1">
                  <c:v> Listopad</c:v>
                </c:pt>
                <c:pt idx="2">
                  <c:v> Prosinec</c:v>
                </c:pt>
                <c:pt idx="3">
                  <c:v> Leden</c:v>
                </c:pt>
                <c:pt idx="4">
                  <c:v> Únor</c:v>
                </c:pt>
                <c:pt idx="5">
                  <c:v> Březen</c:v>
                </c:pt>
              </c:strCache>
            </c:strRef>
          </c:cat>
          <c:val>
            <c:numRef>
              <c:f>'3.5'!$D$5:$D$10</c:f>
              <c:numCache>
                <c:formatCode>#,##0.0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ED-4618-B08A-2B04C9A4C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8532224"/>
        <c:axId val="168546304"/>
      </c:barChart>
      <c:catAx>
        <c:axId val="16853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46304"/>
        <c:crosses val="autoZero"/>
        <c:auto val="1"/>
        <c:lblAlgn val="ctr"/>
        <c:lblOffset val="100"/>
        <c:noMultiLvlLbl val="0"/>
      </c:catAx>
      <c:valAx>
        <c:axId val="1685463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H</a:t>
                </a:r>
                <a:r>
                  <a:rPr lang="en-US"/>
                  <a:t>odnoty BSD v MWh</a:t>
                </a:r>
              </a:p>
            </c:rich>
          </c:tx>
          <c:layout>
            <c:manualLayout>
              <c:xMode val="edge"/>
              <c:yMode val="edge"/>
              <c:x val="8.4919072615923016E-3"/>
              <c:y val="3.45199451214415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853222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044746349711203E-3"/>
          <c:y val="0.89609388304189608"/>
          <c:w val="0.2534938055022915"/>
          <c:h val="0.10390611695810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1800000</xdr:colOff>
      <xdr:row>0</xdr:row>
      <xdr:rowOff>597114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3B731EC-D8D5-47E7-9727-D4CD07516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00000" cy="59711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76199</xdr:rowOff>
    </xdr:from>
    <xdr:to>
      <xdr:col>8</xdr:col>
      <xdr:colOff>451485</xdr:colOff>
      <xdr:row>34</xdr:row>
      <xdr:rowOff>30478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14</xdr:row>
      <xdr:rowOff>114300</xdr:rowOff>
    </xdr:from>
    <xdr:to>
      <xdr:col>18</xdr:col>
      <xdr:colOff>495300</xdr:colOff>
      <xdr:row>32</xdr:row>
      <xdr:rowOff>133350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76200</xdr:rowOff>
    </xdr:from>
    <xdr:to>
      <xdr:col>7</xdr:col>
      <xdr:colOff>85725</xdr:colOff>
      <xdr:row>38</xdr:row>
      <xdr:rowOff>57150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</xdr:colOff>
      <xdr:row>16</xdr:row>
      <xdr:rowOff>57150</xdr:rowOff>
    </xdr:from>
    <xdr:to>
      <xdr:col>14</xdr:col>
      <xdr:colOff>619125</xdr:colOff>
      <xdr:row>38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9316C2-6E10-4729-A287-9EC02C633D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19049</xdr:rowOff>
    </xdr:from>
    <xdr:to>
      <xdr:col>16</xdr:col>
      <xdr:colOff>419100</xdr:colOff>
      <xdr:row>38</xdr:row>
      <xdr:rowOff>104774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3</xdr:row>
      <xdr:rowOff>1104033</xdr:rowOff>
    </xdr:from>
    <xdr:to>
      <xdr:col>8</xdr:col>
      <xdr:colOff>303736</xdr:colOff>
      <xdr:row>4</xdr:row>
      <xdr:rowOff>1718800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0" b="100000" l="0" r="100000"/>
                  </a14:imgEffect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1608858"/>
          <a:ext cx="2999311" cy="1719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357187</xdr:colOff>
      <xdr:row>4</xdr:row>
      <xdr:rowOff>1476375</xdr:rowOff>
    </xdr:from>
    <xdr:to>
      <xdr:col>7</xdr:col>
      <xdr:colOff>79772</xdr:colOff>
      <xdr:row>4</xdr:row>
      <xdr:rowOff>1668066</xdr:rowOff>
    </xdr:to>
    <xdr:sp macro="" textlink="">
      <xdr:nvSpPr>
        <xdr:cNvPr id="7" name="Ovál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/>
      </xdr:nvSpPr>
      <xdr:spPr>
        <a:xfrm>
          <a:off x="3776662" y="3086100"/>
          <a:ext cx="208360" cy="191691"/>
        </a:xfrm>
        <a:prstGeom prst="ellipse">
          <a:avLst/>
        </a:prstGeom>
        <a:noFill/>
        <a:ln w="38100">
          <a:solidFill>
            <a:srgbClr val="DF2B20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151039</xdr:rowOff>
    </xdr:from>
    <xdr:to>
      <xdr:col>4</xdr:col>
      <xdr:colOff>637039</xdr:colOff>
      <xdr:row>57</xdr:row>
      <xdr:rowOff>116914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FE35E9E-F4A1-45AC-A6B4-A23BEB239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3039"/>
          <a:ext cx="3429225" cy="945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23</xdr:row>
      <xdr:rowOff>19049</xdr:rowOff>
    </xdr:from>
    <xdr:to>
      <xdr:col>8</xdr:col>
      <xdr:colOff>685799</xdr:colOff>
      <xdr:row>36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109537</xdr:rowOff>
    </xdr:from>
    <xdr:to>
      <xdr:col>2</xdr:col>
      <xdr:colOff>95250</xdr:colOff>
      <xdr:row>29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90487</xdr:rowOff>
    </xdr:from>
    <xdr:to>
      <xdr:col>4</xdr:col>
      <xdr:colOff>517072</xdr:colOff>
      <xdr:row>11</xdr:row>
      <xdr:rowOff>142875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133349</xdr:rowOff>
    </xdr:from>
    <xdr:to>
      <xdr:col>4</xdr:col>
      <xdr:colOff>517072</xdr:colOff>
      <xdr:row>52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19</xdr:row>
      <xdr:rowOff>114300</xdr:rowOff>
    </xdr:from>
    <xdr:to>
      <xdr:col>4</xdr:col>
      <xdr:colOff>457200</xdr:colOff>
      <xdr:row>29</xdr:row>
      <xdr:rowOff>128587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4</xdr:row>
      <xdr:rowOff>66674</xdr:rowOff>
    </xdr:from>
    <xdr:to>
      <xdr:col>1</xdr:col>
      <xdr:colOff>590551</xdr:colOff>
      <xdr:row>9</xdr:row>
      <xdr:rowOff>125699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5251" y="828674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1</xdr:col>
      <xdr:colOff>790576</xdr:colOff>
      <xdr:row>11</xdr:row>
      <xdr:rowOff>142875</xdr:rowOff>
    </xdr:from>
    <xdr:to>
      <xdr:col>3</xdr:col>
      <xdr:colOff>142876</xdr:colOff>
      <xdr:row>17</xdr:row>
      <xdr:rowOff>19050</xdr:rowOff>
    </xdr:to>
    <xdr:sp macro="" textlink="">
      <xdr:nvSpPr>
        <xdr:cNvPr id="5" name="Obdélní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543051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5</xdr:col>
      <xdr:colOff>590550</xdr:colOff>
      <xdr:row>19</xdr:row>
      <xdr:rowOff>47625</xdr:rowOff>
    </xdr:from>
    <xdr:to>
      <xdr:col>8</xdr:col>
      <xdr:colOff>9525</xdr:colOff>
      <xdr:row>24</xdr:row>
      <xdr:rowOff>85725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4457700" y="3238500"/>
          <a:ext cx="1247775" cy="847725"/>
        </a:xfrm>
        <a:prstGeom prst="rect">
          <a:avLst/>
        </a:prstGeom>
        <a:solidFill>
          <a:srgbClr val="00000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UKZ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 </a:t>
          </a:r>
        </a:p>
        <a:p>
          <a:pPr algn="l"/>
          <a:r>
            <a:rPr lang="cs-CZ" sz="600">
              <a:solidFill>
                <a:schemeClr val="bg1"/>
              </a:solidFill>
              <a:latin typeface="+mn-lt"/>
            </a:rPr>
            <a:t>(obchodník s plynem veden u PDS jako zákazník s OPM bez možnosti přístupu ke vstupním údajům nezbytným pro výpočet BSD)</a:t>
          </a:r>
        </a:p>
      </xdr:txBody>
    </xdr:sp>
    <xdr:clientData/>
  </xdr:twoCellAnchor>
  <xdr:twoCellAnchor>
    <xdr:from>
      <xdr:col>1</xdr:col>
      <xdr:colOff>790576</xdr:colOff>
      <xdr:row>4</xdr:row>
      <xdr:rowOff>76199</xdr:rowOff>
    </xdr:from>
    <xdr:to>
      <xdr:col>3</xdr:col>
      <xdr:colOff>142876</xdr:colOff>
      <xdr:row>9</xdr:row>
      <xdr:rowOff>135224</xdr:rowOff>
    </xdr:to>
    <xdr:sp macro="" textlink="">
      <xdr:nvSpPr>
        <xdr:cNvPr id="13" name="Obdélník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1543051" y="838199"/>
          <a:ext cx="1247775" cy="849600"/>
        </a:xfrm>
        <a:prstGeom prst="rect">
          <a:avLst/>
        </a:prstGeom>
        <a:solidFill>
          <a:srgbClr val="23306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BSD+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své chráněné zákazníky</a:t>
          </a:r>
        </a:p>
      </xdr:txBody>
    </xdr:sp>
    <xdr:clientData/>
  </xdr:twoCellAnchor>
  <xdr:twoCellAnchor>
    <xdr:from>
      <xdr:col>3</xdr:col>
      <xdr:colOff>361950</xdr:colOff>
      <xdr:row>11</xdr:row>
      <xdr:rowOff>142875</xdr:rowOff>
    </xdr:from>
    <xdr:to>
      <xdr:col>5</xdr:col>
      <xdr:colOff>390525</xdr:colOff>
      <xdr:row>17</xdr:row>
      <xdr:rowOff>19050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3009900" y="2019300"/>
          <a:ext cx="1247775" cy="847725"/>
        </a:xfrm>
        <a:prstGeom prst="rect">
          <a:avLst/>
        </a:prstGeom>
        <a:solidFill>
          <a:srgbClr val="596387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PRO+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BSD pro jiné obchodníky </a:t>
          </a:r>
          <a:br>
            <a:rPr lang="cs-CZ" sz="800">
              <a:solidFill>
                <a:schemeClr val="bg1"/>
              </a:solidFill>
              <a:latin typeface="+mn-lt"/>
            </a:rPr>
          </a:br>
          <a:r>
            <a:rPr lang="cs-CZ" sz="800">
              <a:solidFill>
                <a:schemeClr val="bg1"/>
              </a:solidFill>
              <a:latin typeface="+mn-lt"/>
            </a:rPr>
            <a:t>s plynem </a:t>
          </a:r>
        </a:p>
      </xdr:txBody>
    </xdr:sp>
    <xdr:clientData/>
  </xdr:twoCellAnchor>
  <xdr:twoCellAnchor>
    <xdr:from>
      <xdr:col>1</xdr:col>
      <xdr:colOff>790576</xdr:colOff>
      <xdr:row>19</xdr:row>
      <xdr:rowOff>47625</xdr:rowOff>
    </xdr:from>
    <xdr:to>
      <xdr:col>3</xdr:col>
      <xdr:colOff>142875</xdr:colOff>
      <xdr:row>24</xdr:row>
      <xdr:rowOff>85725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1543051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3</xdr:col>
      <xdr:colOff>361950</xdr:colOff>
      <xdr:row>19</xdr:row>
      <xdr:rowOff>47625</xdr:rowOff>
    </xdr:from>
    <xdr:to>
      <xdr:col>5</xdr:col>
      <xdr:colOff>390524</xdr:colOff>
      <xdr:row>24</xdr:row>
      <xdr:rowOff>85725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3009900" y="3219450"/>
          <a:ext cx="1247774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2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95251</xdr:colOff>
      <xdr:row>19</xdr:row>
      <xdr:rowOff>47625</xdr:rowOff>
    </xdr:from>
    <xdr:to>
      <xdr:col>1</xdr:col>
      <xdr:colOff>590550</xdr:colOff>
      <xdr:row>24</xdr:row>
      <xdr:rowOff>85725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95251" y="3467100"/>
          <a:ext cx="1352549" cy="847725"/>
        </a:xfrm>
        <a:prstGeom prst="rect">
          <a:avLst/>
        </a:prstGeom>
        <a:solidFill>
          <a:srgbClr val="9196B0"/>
        </a:solidFill>
        <a:ln w="9525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cs-CZ" sz="1100" b="1">
              <a:solidFill>
                <a:schemeClr val="bg1"/>
              </a:solidFill>
              <a:latin typeface="+mn-lt"/>
            </a:rPr>
            <a:t>+UKZ </a:t>
          </a:r>
        </a:p>
        <a:p>
          <a:pPr algn="l"/>
          <a:r>
            <a:rPr lang="cs-CZ" sz="800">
              <a:solidFill>
                <a:schemeClr val="bg1"/>
              </a:solidFill>
              <a:latin typeface="+mn-lt"/>
            </a:rPr>
            <a:t>Společnosti, u kterých je BSD zajištěn</a:t>
          </a:r>
        </a:p>
      </xdr:txBody>
    </xdr:sp>
    <xdr:clientData/>
  </xdr:twoCellAnchor>
  <xdr:twoCellAnchor>
    <xdr:from>
      <xdr:col>0</xdr:col>
      <xdr:colOff>719138</xdr:colOff>
      <xdr:row>9</xdr:row>
      <xdr:rowOff>125699</xdr:rowOff>
    </xdr:from>
    <xdr:to>
      <xdr:col>0</xdr:col>
      <xdr:colOff>719139</xdr:colOff>
      <xdr:row>19</xdr:row>
      <xdr:rowOff>47625</xdr:rowOff>
    </xdr:to>
    <xdr:cxnSp macro="">
      <xdr:nvCxnSpPr>
        <xdr:cNvPr id="31" name="Přímá spojnice se šipkou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>
          <a:stCxn id="2" idx="2"/>
          <a:endCxn id="29" idx="0"/>
        </xdr:cNvCxnSpPr>
      </xdr:nvCxnSpPr>
      <xdr:spPr>
        <a:xfrm flipH="1">
          <a:off x="719138" y="1678274"/>
          <a:ext cx="1" cy="1541176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376237</xdr:colOff>
      <xdr:row>17</xdr:row>
      <xdr:rowOff>19050</xdr:rowOff>
    </xdr:from>
    <xdr:to>
      <xdr:col>4</xdr:col>
      <xdr:colOff>376238</xdr:colOff>
      <xdr:row>19</xdr:row>
      <xdr:rowOff>47625</xdr:rowOff>
    </xdr:to>
    <xdr:cxnSp macro="">
      <xdr:nvCxnSpPr>
        <xdr:cNvPr id="34" name="Přímá spojnice se šipkou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>
          <a:stCxn id="24" idx="2"/>
          <a:endCxn id="28" idx="0"/>
        </xdr:cNvCxnSpPr>
      </xdr:nvCxnSpPr>
      <xdr:spPr>
        <a:xfrm flipH="1">
          <a:off x="3633787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128588</xdr:colOff>
      <xdr:row>17</xdr:row>
      <xdr:rowOff>19050</xdr:rowOff>
    </xdr:from>
    <xdr:to>
      <xdr:col>2</xdr:col>
      <xdr:colOff>128589</xdr:colOff>
      <xdr:row>19</xdr:row>
      <xdr:rowOff>47625</xdr:rowOff>
    </xdr:to>
    <xdr:cxnSp macro="">
      <xdr:nvCxnSpPr>
        <xdr:cNvPr id="38" name="Přímá spojnice se šipkou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>
          <a:stCxn id="5" idx="2"/>
          <a:endCxn id="26" idx="0"/>
        </xdr:cNvCxnSpPr>
      </xdr:nvCxnSpPr>
      <xdr:spPr>
        <a:xfrm flipH="1">
          <a:off x="2166938" y="2867025"/>
          <a:ext cx="1" cy="352425"/>
        </a:xfrm>
        <a:prstGeom prst="straightConnector1">
          <a:avLst/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128589</xdr:colOff>
      <xdr:row>9</xdr:row>
      <xdr:rowOff>135224</xdr:rowOff>
    </xdr:from>
    <xdr:to>
      <xdr:col>2</xdr:col>
      <xdr:colOff>128589</xdr:colOff>
      <xdr:row>11</xdr:row>
      <xdr:rowOff>142875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2166939" y="1687799"/>
          <a:ext cx="0" cy="331501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30</xdr:row>
      <xdr:rowOff>85725</xdr:rowOff>
    </xdr:from>
    <xdr:to>
      <xdr:col>9</xdr:col>
      <xdr:colOff>523874</xdr:colOff>
      <xdr:row>62</xdr:row>
      <xdr:rowOff>28574</xdr:rowOff>
    </xdr:to>
    <xdr:graphicFrame macro="">
      <xdr:nvGraphicFramePr>
        <xdr:cNvPr id="42" name="Graf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85726</xdr:rowOff>
    </xdr:from>
    <xdr:to>
      <xdr:col>13</xdr:col>
      <xdr:colOff>466725</xdr:colOff>
      <xdr:row>23</xdr:row>
      <xdr:rowOff>187326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4</xdr:row>
      <xdr:rowOff>57150</xdr:rowOff>
    </xdr:from>
    <xdr:to>
      <xdr:col>8</xdr:col>
      <xdr:colOff>428625</xdr:colOff>
      <xdr:row>23</xdr:row>
      <xdr:rowOff>158750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10</xdr:row>
      <xdr:rowOff>80962</xdr:rowOff>
    </xdr:from>
    <xdr:to>
      <xdr:col>6</xdr:col>
      <xdr:colOff>742950</xdr:colOff>
      <xdr:row>19</xdr:row>
      <xdr:rowOff>95250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66676</xdr:colOff>
      <xdr:row>26</xdr:row>
      <xdr:rowOff>76200</xdr:rowOff>
    </xdr:from>
    <xdr:to>
      <xdr:col>6</xdr:col>
      <xdr:colOff>733426</xdr:colOff>
      <xdr:row>35</xdr:row>
      <xdr:rowOff>90488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42</xdr:row>
      <xdr:rowOff>76200</xdr:rowOff>
    </xdr:from>
    <xdr:to>
      <xdr:col>6</xdr:col>
      <xdr:colOff>733425</xdr:colOff>
      <xdr:row>51</xdr:row>
      <xdr:rowOff>90488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9525</xdr:rowOff>
    </xdr:from>
    <xdr:to>
      <xdr:col>11</xdr:col>
      <xdr:colOff>781050</xdr:colOff>
      <xdr:row>41</xdr:row>
      <xdr:rowOff>180975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126066</xdr:rowOff>
    </xdr:from>
    <xdr:to>
      <xdr:col>7</xdr:col>
      <xdr:colOff>247650</xdr:colOff>
      <xdr:row>48</xdr:row>
      <xdr:rowOff>78440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142874</xdr:rowOff>
    </xdr:from>
    <xdr:to>
      <xdr:col>7</xdr:col>
      <xdr:colOff>709448</xdr:colOff>
      <xdr:row>64</xdr:row>
      <xdr:rowOff>171823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</xdr:row>
      <xdr:rowOff>57150</xdr:rowOff>
    </xdr:from>
    <xdr:to>
      <xdr:col>7</xdr:col>
      <xdr:colOff>247650</xdr:colOff>
      <xdr:row>16</xdr:row>
      <xdr:rowOff>19049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BF855ECC-6A40-4D8C-8D39-E371BAB6D7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7</xdr:col>
      <xdr:colOff>709448</xdr:colOff>
      <xdr:row>33</xdr:row>
      <xdr:rowOff>38101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BA1D5C13-3A2E-43F3-BEC0-904D111F0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133351</xdr:rowOff>
    </xdr:from>
    <xdr:to>
      <xdr:col>7</xdr:col>
      <xdr:colOff>581025</xdr:colOff>
      <xdr:row>20</xdr:row>
      <xdr:rowOff>19050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114300</xdr:rowOff>
    </xdr:from>
    <xdr:to>
      <xdr:col>7</xdr:col>
      <xdr:colOff>590549</xdr:colOff>
      <xdr:row>33</xdr:row>
      <xdr:rowOff>95250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47625</xdr:rowOff>
    </xdr:from>
    <xdr:to>
      <xdr:col>7</xdr:col>
      <xdr:colOff>590549</xdr:colOff>
      <xdr:row>47</xdr:row>
      <xdr:rowOff>28575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F1914BF4-E551-486E-9054-2884CAEA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85725</xdr:rowOff>
    </xdr:from>
    <xdr:to>
      <xdr:col>7</xdr:col>
      <xdr:colOff>590549</xdr:colOff>
      <xdr:row>61</xdr:row>
      <xdr:rowOff>66675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6FB6A03-1C57-44DF-AD46-4EE620038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efranek\AppData\Local\Microsoft\Windows\Temporary%20Internet%20Files\Content.Outlook\9XIQVP0O\03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75"/>
  <cols>
    <col min="1" max="1" width="41.5" style="186" customWidth="1"/>
    <col min="2" max="2" width="42" style="186" customWidth="1"/>
    <col min="3" max="9" width="9.75" style="186" customWidth="1"/>
    <col min="10" max="10" width="10.25" style="186" customWidth="1"/>
    <col min="11" max="16384" width="9" style="186"/>
  </cols>
  <sheetData>
    <row r="1" spans="1:11" ht="399.75" customHeight="1">
      <c r="A1" s="503" t="s">
        <v>259</v>
      </c>
      <c r="B1" s="504"/>
    </row>
    <row r="2" spans="1:11" ht="392.45" customHeight="1">
      <c r="A2" s="187"/>
      <c r="B2" s="188"/>
      <c r="C2" s="189"/>
      <c r="D2" s="189"/>
      <c r="E2" s="189"/>
      <c r="F2" s="189"/>
      <c r="G2" s="189"/>
      <c r="H2" s="189"/>
      <c r="I2" s="189"/>
      <c r="J2" s="189"/>
      <c r="K2" s="186" t="s">
        <v>118</v>
      </c>
    </row>
    <row r="3" spans="1:11">
      <c r="B3" s="190"/>
      <c r="D3" s="191"/>
      <c r="E3" s="192"/>
      <c r="F3" s="192"/>
      <c r="G3" s="192"/>
      <c r="J3" s="193"/>
    </row>
    <row r="9" spans="1:11">
      <c r="B9" s="194"/>
      <c r="I9" s="195"/>
    </row>
    <row r="10" spans="1:11">
      <c r="B10" s="196"/>
      <c r="C10" s="197"/>
    </row>
    <row r="11" spans="1:11">
      <c r="B11" s="196"/>
      <c r="C11" s="197"/>
    </row>
    <row r="12" spans="1:11">
      <c r="B12" s="196"/>
      <c r="C12" s="197"/>
    </row>
    <row r="13" spans="1:11">
      <c r="A13" s="198"/>
      <c r="B13" s="199"/>
      <c r="C13" s="200"/>
      <c r="D13" s="198"/>
      <c r="E13" s="198"/>
      <c r="F13" s="198"/>
      <c r="G13" s="198"/>
      <c r="H13" s="198"/>
      <c r="I13" s="198"/>
      <c r="J13" s="198"/>
    </row>
    <row r="14" spans="1:11">
      <c r="A14" s="198"/>
      <c r="B14" s="199"/>
      <c r="C14" s="200"/>
      <c r="D14" s="198"/>
      <c r="E14" s="198"/>
      <c r="F14" s="198"/>
      <c r="G14" s="198"/>
      <c r="H14" s="198"/>
      <c r="I14" s="198"/>
      <c r="J14" s="198"/>
    </row>
    <row r="15" spans="1:11">
      <c r="A15" s="198"/>
      <c r="B15" s="199"/>
      <c r="C15" s="200"/>
      <c r="D15" s="198"/>
      <c r="E15" s="198"/>
      <c r="F15" s="198"/>
      <c r="G15" s="198"/>
      <c r="H15" s="198"/>
      <c r="I15" s="198"/>
      <c r="J15" s="198"/>
    </row>
    <row r="16" spans="1:11">
      <c r="A16" s="198"/>
      <c r="B16" s="199"/>
      <c r="C16" s="200"/>
      <c r="D16" s="198"/>
      <c r="E16" s="198"/>
      <c r="F16" s="198"/>
      <c r="G16" s="198"/>
      <c r="H16" s="198"/>
      <c r="I16" s="198"/>
      <c r="J16" s="198"/>
    </row>
    <row r="17" spans="1:10">
      <c r="A17" s="198"/>
      <c r="B17" s="199"/>
      <c r="C17" s="200"/>
      <c r="D17" s="198"/>
      <c r="E17" s="198"/>
      <c r="F17" s="198"/>
      <c r="G17" s="198"/>
      <c r="H17" s="198"/>
      <c r="I17" s="198"/>
      <c r="J17" s="198"/>
    </row>
    <row r="18" spans="1:10">
      <c r="A18" s="198"/>
      <c r="B18" s="199"/>
      <c r="C18" s="200"/>
      <c r="D18" s="198"/>
      <c r="E18" s="198"/>
      <c r="F18" s="198"/>
      <c r="G18" s="198"/>
      <c r="H18" s="198"/>
      <c r="I18" s="198"/>
      <c r="J18" s="198"/>
    </row>
    <row r="19" spans="1:10">
      <c r="A19" s="198"/>
      <c r="B19" s="199"/>
      <c r="C19" s="200"/>
      <c r="D19" s="198"/>
      <c r="E19" s="198"/>
      <c r="F19" s="198"/>
      <c r="G19" s="198"/>
      <c r="H19" s="198"/>
      <c r="I19" s="198"/>
      <c r="J19" s="198"/>
    </row>
    <row r="21" spans="1:10">
      <c r="A21" s="198"/>
      <c r="B21" s="199"/>
      <c r="C21" s="200"/>
      <c r="D21" s="198"/>
      <c r="E21" s="198"/>
      <c r="F21" s="198"/>
      <c r="G21" s="198"/>
      <c r="H21" s="198"/>
      <c r="I21" s="198"/>
      <c r="J21" s="198"/>
    </row>
    <row r="22" spans="1:10">
      <c r="A22" s="198"/>
      <c r="B22" s="199"/>
      <c r="C22" s="200"/>
      <c r="D22" s="198"/>
      <c r="E22" s="198"/>
      <c r="F22" s="198"/>
      <c r="G22" s="198"/>
      <c r="H22" s="198"/>
      <c r="I22" s="198"/>
      <c r="J22" s="198"/>
    </row>
    <row r="23" spans="1:10">
      <c r="A23" s="198"/>
      <c r="B23" s="199"/>
      <c r="C23" s="200"/>
      <c r="D23" s="198"/>
      <c r="E23" s="198"/>
      <c r="F23" s="198"/>
      <c r="G23" s="198"/>
      <c r="H23" s="198"/>
      <c r="I23" s="198"/>
      <c r="J23" s="198"/>
    </row>
    <row r="25" spans="1:10">
      <c r="A25" s="198"/>
      <c r="C25" s="200"/>
      <c r="D25" s="198"/>
      <c r="E25" s="198"/>
      <c r="F25" s="198"/>
      <c r="G25" s="198"/>
      <c r="H25" s="198"/>
      <c r="I25" s="198"/>
      <c r="J25" s="198"/>
    </row>
    <row r="26" spans="1:10">
      <c r="A26" s="198"/>
      <c r="C26" s="200"/>
      <c r="D26" s="198"/>
      <c r="E26" s="198"/>
      <c r="F26" s="198"/>
      <c r="G26" s="198"/>
      <c r="H26" s="198"/>
      <c r="I26" s="198"/>
      <c r="J26" s="198"/>
    </row>
    <row r="27" spans="1:10">
      <c r="A27" s="198"/>
      <c r="C27" s="200"/>
      <c r="D27" s="198"/>
      <c r="E27" s="198"/>
      <c r="F27" s="198"/>
      <c r="G27" s="198"/>
      <c r="H27" s="198"/>
      <c r="I27" s="198"/>
      <c r="J27" s="198"/>
    </row>
    <row r="28" spans="1:10">
      <c r="A28" s="505"/>
      <c r="B28" s="505"/>
      <c r="C28" s="505"/>
      <c r="D28" s="505"/>
      <c r="E28" s="505"/>
      <c r="F28" s="505"/>
      <c r="G28" s="505"/>
      <c r="H28" s="505"/>
      <c r="I28" s="505"/>
      <c r="J28" s="505"/>
    </row>
    <row r="29" spans="1:10">
      <c r="A29" s="198"/>
      <c r="B29" s="199"/>
      <c r="C29" s="200"/>
      <c r="D29" s="198"/>
      <c r="E29" s="198"/>
      <c r="F29" s="198"/>
      <c r="G29" s="198"/>
      <c r="H29" s="198"/>
      <c r="I29" s="198"/>
      <c r="J29" s="198"/>
    </row>
    <row r="31" spans="1:10">
      <c r="A31" s="198"/>
      <c r="B31" s="199"/>
      <c r="C31" s="200"/>
      <c r="D31" s="198"/>
      <c r="E31" s="198"/>
      <c r="F31" s="198"/>
      <c r="G31" s="198"/>
      <c r="H31" s="198"/>
      <c r="I31" s="198"/>
      <c r="J31" s="198"/>
    </row>
    <row r="32" spans="1:10">
      <c r="A32" s="198"/>
      <c r="B32" s="199"/>
      <c r="C32" s="200"/>
      <c r="D32" s="198"/>
      <c r="E32" s="198"/>
      <c r="F32" s="198"/>
      <c r="G32" s="198"/>
      <c r="H32" s="198"/>
      <c r="I32" s="198"/>
      <c r="J32" s="198"/>
    </row>
    <row r="33" spans="1:10">
      <c r="A33" s="506"/>
      <c r="B33" s="506"/>
      <c r="C33" s="506"/>
      <c r="D33" s="506"/>
      <c r="E33" s="506"/>
      <c r="F33" s="506"/>
      <c r="G33" s="506"/>
      <c r="H33" s="506"/>
      <c r="I33" s="506"/>
      <c r="J33" s="506"/>
    </row>
    <row r="34" spans="1:10">
      <c r="B34" s="193"/>
      <c r="C34" s="193"/>
      <c r="D34" s="193"/>
      <c r="E34" s="193"/>
      <c r="F34" s="193"/>
      <c r="G34" s="193"/>
      <c r="H34" s="193"/>
      <c r="I34" s="193"/>
      <c r="J34" s="193"/>
    </row>
    <row r="37" spans="1:10">
      <c r="B37" s="196"/>
      <c r="C37" s="197"/>
    </row>
    <row r="39" spans="1:10">
      <c r="B39" s="201"/>
      <c r="C39" s="201"/>
      <c r="D39" s="201"/>
      <c r="E39" s="201"/>
      <c r="F39" s="201"/>
      <c r="G39" s="201"/>
      <c r="H39" s="201"/>
      <c r="I39" s="201"/>
    </row>
    <row r="50" spans="1:10">
      <c r="A50" s="507"/>
      <c r="B50" s="507"/>
      <c r="C50" s="507"/>
      <c r="D50" s="507"/>
      <c r="E50" s="507"/>
      <c r="F50" s="507"/>
      <c r="G50" s="507"/>
      <c r="H50" s="507"/>
      <c r="I50" s="507"/>
      <c r="J50" s="507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8"/>
  <dimension ref="A1:L53"/>
  <sheetViews>
    <sheetView view="pageBreakPreview" topLeftCell="A16" zoomScaleNormal="100" zoomScaleSheetLayoutView="100" workbookViewId="0">
      <selection activeCell="I30" sqref="I30"/>
    </sheetView>
  </sheetViews>
  <sheetFormatPr defaultColWidth="9" defaultRowHeight="11.25"/>
  <cols>
    <col min="1" max="7" width="12.625" style="57" customWidth="1"/>
    <col min="8" max="16384" width="9" style="57"/>
  </cols>
  <sheetData>
    <row r="1" spans="1:11" ht="18">
      <c r="A1" s="567" t="s">
        <v>206</v>
      </c>
      <c r="B1" s="567"/>
      <c r="C1" s="567"/>
      <c r="D1" s="567"/>
      <c r="E1" s="567"/>
      <c r="F1" s="567"/>
      <c r="G1" s="567"/>
      <c r="H1" s="83"/>
    </row>
    <row r="2" spans="1:11" ht="6" customHeight="1"/>
    <row r="3" spans="1:11" ht="39" customHeight="1">
      <c r="A3" s="581" t="s">
        <v>104</v>
      </c>
      <c r="B3" s="537" t="s">
        <v>57</v>
      </c>
      <c r="C3" s="579" t="s">
        <v>19</v>
      </c>
      <c r="D3" s="579"/>
      <c r="E3" s="583" t="s">
        <v>164</v>
      </c>
      <c r="F3" s="579" t="s">
        <v>196</v>
      </c>
      <c r="G3" s="580"/>
    </row>
    <row r="4" spans="1:11" ht="12.95" customHeight="1">
      <c r="A4" s="582"/>
      <c r="B4" s="537"/>
      <c r="C4" s="305" t="s">
        <v>239</v>
      </c>
      <c r="D4" s="306" t="s">
        <v>190</v>
      </c>
      <c r="E4" s="583"/>
      <c r="F4" s="305" t="str">
        <f>C4</f>
        <v>2023/2024</v>
      </c>
      <c r="G4" s="307" t="str">
        <f>D4</f>
        <v>2022/2023</v>
      </c>
    </row>
    <row r="5" spans="1:11" ht="12.95" customHeight="1">
      <c r="A5" s="578" t="s">
        <v>68</v>
      </c>
      <c r="B5" s="298" t="s">
        <v>165</v>
      </c>
      <c r="C5" s="311">
        <f>'3.4'!C6</f>
        <v>164599.96458500001</v>
      </c>
      <c r="D5" s="313">
        <v>177457.25842899989</v>
      </c>
      <c r="E5" s="320">
        <f>(C5-D5)/D5</f>
        <v>-7.2452904760410511E-2</v>
      </c>
      <c r="F5" s="311">
        <f>'3.4'!C29</f>
        <v>15000.072520509535</v>
      </c>
      <c r="G5" s="314">
        <v>16191.259198189875</v>
      </c>
      <c r="I5" s="85"/>
      <c r="J5" s="86"/>
      <c r="K5" s="86"/>
    </row>
    <row r="6" spans="1:11" ht="12.95" customHeight="1">
      <c r="A6" s="578"/>
      <c r="B6" s="299" t="s">
        <v>166</v>
      </c>
      <c r="C6" s="497">
        <f>'3.4'!D6</f>
        <v>287146.74056000001</v>
      </c>
      <c r="D6" s="315">
        <v>310839.67551299999</v>
      </c>
      <c r="E6" s="495">
        <f>(C6-D6)/D6</f>
        <v>-7.6222364194332384E-2</v>
      </c>
      <c r="F6" s="497">
        <f>'3.4'!D29</f>
        <v>26268.305144734139</v>
      </c>
      <c r="G6" s="87">
        <v>28439.271233940941</v>
      </c>
      <c r="I6" s="85"/>
      <c r="J6" s="86"/>
      <c r="K6" s="86"/>
    </row>
    <row r="7" spans="1:11" ht="12.95" customHeight="1">
      <c r="A7" s="578"/>
      <c r="B7" s="299" t="s">
        <v>167</v>
      </c>
      <c r="C7" s="497">
        <f>'3.4'!E6</f>
        <v>367502.25582099997</v>
      </c>
      <c r="D7" s="315">
        <v>398967.05996899994</v>
      </c>
      <c r="E7" s="495">
        <f t="shared" ref="E7:E10" si="0">(C7-D7)/D7</f>
        <v>-7.8865669136807454E-2</v>
      </c>
      <c r="F7" s="497">
        <f>'3.4'!E29</f>
        <v>33694.710218810811</v>
      </c>
      <c r="G7" s="87">
        <v>36614.308232594543</v>
      </c>
      <c r="I7" s="85"/>
      <c r="J7" s="86"/>
      <c r="K7" s="86"/>
    </row>
    <row r="8" spans="1:11" ht="12.95" customHeight="1">
      <c r="A8" s="578"/>
      <c r="B8" s="299" t="s">
        <v>168</v>
      </c>
      <c r="C8" s="453">
        <f>'3.4'!F6</f>
        <v>0</v>
      </c>
      <c r="D8" s="315">
        <v>441487.44179100008</v>
      </c>
      <c r="E8" s="455">
        <f t="shared" si="0"/>
        <v>-1</v>
      </c>
      <c r="F8" s="453">
        <f>'3.4'!F29</f>
        <v>0</v>
      </c>
      <c r="G8" s="87">
        <v>40528.113387238642</v>
      </c>
      <c r="I8" s="85"/>
      <c r="J8" s="86"/>
      <c r="K8" s="86"/>
    </row>
    <row r="9" spans="1:11" ht="12.95" customHeight="1">
      <c r="A9" s="578"/>
      <c r="B9" s="299" t="s">
        <v>169</v>
      </c>
      <c r="C9" s="453">
        <f>'3.4'!G6</f>
        <v>0</v>
      </c>
      <c r="D9" s="315">
        <v>396782.97252699995</v>
      </c>
      <c r="E9" s="455">
        <f t="shared" si="0"/>
        <v>-1</v>
      </c>
      <c r="F9" s="453">
        <f>'3.4'!G29</f>
        <v>0</v>
      </c>
      <c r="G9" s="87">
        <v>36561.821872106339</v>
      </c>
      <c r="I9" s="85"/>
      <c r="J9" s="86"/>
      <c r="K9" s="86"/>
    </row>
    <row r="10" spans="1:11" ht="12.95" customHeight="1">
      <c r="A10" s="578"/>
      <c r="B10" s="304" t="s">
        <v>170</v>
      </c>
      <c r="C10" s="454">
        <f>'3.4'!H6</f>
        <v>0</v>
      </c>
      <c r="D10" s="316">
        <v>307868.63225299993</v>
      </c>
      <c r="E10" s="456">
        <f t="shared" si="0"/>
        <v>-1</v>
      </c>
      <c r="F10" s="454">
        <f>'3.4'!H29</f>
        <v>0</v>
      </c>
      <c r="G10" s="303">
        <v>28397.281600275022</v>
      </c>
      <c r="I10" s="85"/>
    </row>
    <row r="11" spans="1:11" ht="15.95" customHeight="1">
      <c r="A11" s="578"/>
      <c r="B11" s="300"/>
      <c r="C11" s="87"/>
      <c r="D11" s="87"/>
      <c r="E11" s="87"/>
      <c r="F11" s="88"/>
      <c r="G11" s="88"/>
      <c r="I11" s="85"/>
    </row>
    <row r="12" spans="1:11" ht="15.95" customHeight="1">
      <c r="A12" s="578"/>
      <c r="B12" s="300"/>
      <c r="C12" s="87"/>
      <c r="D12" s="87"/>
      <c r="E12" s="87"/>
      <c r="F12" s="88"/>
      <c r="G12" s="88"/>
      <c r="I12" s="85"/>
    </row>
    <row r="13" spans="1:11" ht="15.95" customHeight="1">
      <c r="A13" s="578"/>
      <c r="B13" s="300"/>
      <c r="C13" s="87"/>
      <c r="D13" s="87"/>
      <c r="E13" s="87"/>
      <c r="F13" s="88"/>
      <c r="G13" s="88"/>
      <c r="I13" s="85"/>
    </row>
    <row r="14" spans="1:11" ht="15.95" customHeight="1">
      <c r="A14" s="578"/>
      <c r="B14" s="300"/>
      <c r="C14" s="87"/>
      <c r="D14" s="87"/>
      <c r="E14" s="87"/>
      <c r="F14" s="88"/>
      <c r="G14" s="88"/>
      <c r="I14" s="85"/>
    </row>
    <row r="15" spans="1:11" ht="15.95" customHeight="1">
      <c r="A15" s="578"/>
      <c r="B15" s="300"/>
      <c r="C15" s="87"/>
      <c r="D15" s="87"/>
      <c r="E15" s="87"/>
      <c r="F15" s="88"/>
      <c r="G15" s="88"/>
      <c r="I15" s="85"/>
    </row>
    <row r="16" spans="1:11" ht="15.95" customHeight="1">
      <c r="A16" s="578"/>
      <c r="B16" s="300"/>
      <c r="C16" s="87"/>
      <c r="D16" s="87"/>
      <c r="E16" s="87"/>
      <c r="F16" s="88"/>
      <c r="G16" s="88"/>
      <c r="I16" s="85"/>
    </row>
    <row r="17" spans="1:12" ht="15.95" customHeight="1">
      <c r="A17" s="578"/>
      <c r="B17" s="300"/>
      <c r="C17" s="87"/>
      <c r="D17" s="87"/>
      <c r="E17" s="87"/>
      <c r="F17" s="88"/>
      <c r="G17" s="88"/>
      <c r="I17" s="85"/>
    </row>
    <row r="18" spans="1:12" ht="15.95" customHeight="1">
      <c r="A18" s="578"/>
      <c r="B18" s="300"/>
      <c r="C18" s="87"/>
      <c r="D18" s="87"/>
      <c r="E18" s="87"/>
      <c r="F18" s="88"/>
      <c r="G18" s="88"/>
      <c r="I18" s="85"/>
    </row>
    <row r="19" spans="1:12" ht="15.95" customHeight="1">
      <c r="A19" s="578"/>
      <c r="B19" s="300"/>
      <c r="C19" s="87"/>
      <c r="D19" s="87"/>
      <c r="E19" s="87"/>
      <c r="F19" s="88"/>
      <c r="G19" s="88"/>
      <c r="I19" s="85"/>
    </row>
    <row r="20" spans="1:12" ht="15.95" customHeight="1">
      <c r="A20" s="578"/>
      <c r="B20" s="301"/>
      <c r="C20" s="312" t="str">
        <f>C4</f>
        <v>2023/2024</v>
      </c>
      <c r="D20" s="312" t="str">
        <f>D4</f>
        <v>2022/2023</v>
      </c>
      <c r="E20" s="303"/>
      <c r="F20" s="302"/>
      <c r="G20" s="302"/>
      <c r="I20" s="85"/>
    </row>
    <row r="21" spans="1:12" ht="12.95" customHeight="1">
      <c r="A21" s="578" t="s">
        <v>66</v>
      </c>
      <c r="B21" s="298" t="s">
        <v>165</v>
      </c>
      <c r="C21" s="311">
        <f>'3.4'!C7</f>
        <v>4059731.3604060006</v>
      </c>
      <c r="D21" s="317">
        <v>4338098.6277590003</v>
      </c>
      <c r="E21" s="321">
        <f>(C21-D21)/D21</f>
        <v>-6.4168035639337276E-2</v>
      </c>
      <c r="F21" s="311">
        <f>'3.4'!C30</f>
        <v>369965.23646534438</v>
      </c>
      <c r="G21" s="314">
        <v>395809.55961550772</v>
      </c>
      <c r="I21" s="85"/>
      <c r="J21" s="86"/>
      <c r="K21" s="86"/>
      <c r="L21" s="57" t="s">
        <v>118</v>
      </c>
    </row>
    <row r="22" spans="1:12" ht="12.95" customHeight="1">
      <c r="A22" s="578"/>
      <c r="B22" s="299" t="s">
        <v>166</v>
      </c>
      <c r="C22" s="497">
        <f>'3.4'!D7</f>
        <v>7100124.0899090003</v>
      </c>
      <c r="D22" s="318">
        <v>7626461.2005709987</v>
      </c>
      <c r="E22" s="496">
        <f t="shared" ref="E22:E26" si="1">(C22-D22)/D22</f>
        <v>-6.9014592327905785E-2</v>
      </c>
      <c r="F22" s="497">
        <f>'3.4'!D30</f>
        <v>649522.35151781584</v>
      </c>
      <c r="G22" s="87">
        <v>697758.412854522</v>
      </c>
      <c r="I22" s="85"/>
      <c r="J22" s="86"/>
      <c r="K22" s="86"/>
    </row>
    <row r="23" spans="1:12" ht="12.95" customHeight="1">
      <c r="A23" s="578"/>
      <c r="B23" s="299" t="s">
        <v>167</v>
      </c>
      <c r="C23" s="497">
        <f>'3.4'!E7</f>
        <v>9090425.7385649998</v>
      </c>
      <c r="D23" s="318">
        <v>9786870.6712840032</v>
      </c>
      <c r="E23" s="496">
        <f t="shared" si="1"/>
        <v>-7.1161145999657144E-2</v>
      </c>
      <c r="F23" s="497">
        <f>'3.4'!E30</f>
        <v>833462.2609112818</v>
      </c>
      <c r="G23" s="87">
        <v>898168.13302525587</v>
      </c>
      <c r="I23" s="85"/>
      <c r="J23" s="86"/>
      <c r="K23" s="86"/>
    </row>
    <row r="24" spans="1:12" ht="12.95" customHeight="1">
      <c r="A24" s="578"/>
      <c r="B24" s="299" t="s">
        <v>168</v>
      </c>
      <c r="C24" s="453">
        <f>'3.4'!F7</f>
        <v>0</v>
      </c>
      <c r="D24" s="318">
        <v>10786190.602897998</v>
      </c>
      <c r="E24" s="457">
        <f t="shared" si="1"/>
        <v>-1</v>
      </c>
      <c r="F24" s="453">
        <f>'3.4'!F30</f>
        <v>0</v>
      </c>
      <c r="G24" s="87">
        <v>990161.69972409261</v>
      </c>
      <c r="I24" s="85"/>
      <c r="J24" s="86"/>
      <c r="K24" s="86"/>
    </row>
    <row r="25" spans="1:12" ht="12.95" customHeight="1">
      <c r="A25" s="578"/>
      <c r="B25" s="299" t="s">
        <v>169</v>
      </c>
      <c r="C25" s="453">
        <f>'3.4'!G7</f>
        <v>0</v>
      </c>
      <c r="D25" s="318">
        <v>9692279.4900979996</v>
      </c>
      <c r="E25" s="457">
        <f t="shared" si="1"/>
        <v>-1</v>
      </c>
      <c r="F25" s="453">
        <f>'3.4'!G30</f>
        <v>0</v>
      </c>
      <c r="G25" s="87">
        <v>893101.31933022663</v>
      </c>
      <c r="I25" s="85"/>
      <c r="J25" s="86"/>
      <c r="K25" s="86"/>
    </row>
    <row r="26" spans="1:12" ht="12.95" customHeight="1">
      <c r="A26" s="578"/>
      <c r="B26" s="304" t="s">
        <v>170</v>
      </c>
      <c r="C26" s="454">
        <f>'3.4'!H7</f>
        <v>0</v>
      </c>
      <c r="D26" s="319">
        <v>7517561.4302240014</v>
      </c>
      <c r="E26" s="458">
        <f t="shared" si="1"/>
        <v>-1</v>
      </c>
      <c r="F26" s="454">
        <f>'3.4'!H30</f>
        <v>0</v>
      </c>
      <c r="G26" s="303">
        <v>693407.14355727297</v>
      </c>
      <c r="I26" s="85"/>
    </row>
    <row r="27" spans="1:12" ht="15.95" customHeight="1">
      <c r="A27" s="578"/>
      <c r="B27" s="300"/>
      <c r="C27" s="87"/>
      <c r="D27" s="87"/>
      <c r="E27" s="87"/>
      <c r="F27" s="88"/>
      <c r="G27" s="88"/>
      <c r="I27" s="85"/>
    </row>
    <row r="28" spans="1:12" ht="15.95" customHeight="1">
      <c r="A28" s="578"/>
      <c r="B28" s="300"/>
      <c r="C28" s="87"/>
      <c r="D28" s="87"/>
      <c r="E28" s="87"/>
      <c r="F28" s="88"/>
      <c r="G28" s="88"/>
      <c r="I28" s="85"/>
    </row>
    <row r="29" spans="1:12" ht="15.95" customHeight="1">
      <c r="A29" s="578"/>
      <c r="B29" s="300"/>
      <c r="C29" s="87"/>
      <c r="D29" s="87"/>
      <c r="E29" s="87"/>
      <c r="F29" s="88"/>
      <c r="G29" s="88"/>
      <c r="I29" s="85"/>
    </row>
    <row r="30" spans="1:12" ht="15.95" customHeight="1">
      <c r="A30" s="578"/>
      <c r="B30" s="300"/>
      <c r="C30" s="87"/>
      <c r="D30" s="87"/>
      <c r="E30" s="87"/>
      <c r="F30" s="88"/>
      <c r="G30" s="88"/>
      <c r="I30" s="85"/>
    </row>
    <row r="31" spans="1:12" ht="15.95" customHeight="1">
      <c r="A31" s="578"/>
      <c r="B31" s="300"/>
      <c r="C31" s="87"/>
      <c r="D31" s="87"/>
      <c r="E31" s="87"/>
      <c r="F31" s="88"/>
      <c r="G31" s="88"/>
      <c r="I31" s="85"/>
    </row>
    <row r="32" spans="1:12" ht="15.95" customHeight="1">
      <c r="A32" s="578"/>
      <c r="B32" s="300"/>
      <c r="C32" s="87"/>
      <c r="D32" s="87"/>
      <c r="E32" s="87"/>
      <c r="F32" s="88"/>
      <c r="G32" s="88"/>
      <c r="I32" s="85"/>
    </row>
    <row r="33" spans="1:11" ht="15.95" customHeight="1">
      <c r="A33" s="578"/>
      <c r="B33" s="300"/>
      <c r="C33" s="87"/>
      <c r="D33" s="87"/>
      <c r="E33" s="87"/>
      <c r="F33" s="88"/>
      <c r="G33" s="88"/>
      <c r="I33" s="85"/>
    </row>
    <row r="34" spans="1:11" ht="15.95" customHeight="1">
      <c r="A34" s="578"/>
      <c r="B34" s="300"/>
      <c r="C34" s="87"/>
      <c r="D34" s="87"/>
      <c r="E34" s="87"/>
      <c r="F34" s="88"/>
      <c r="G34" s="88"/>
      <c r="I34" s="85"/>
    </row>
    <row r="35" spans="1:11" ht="15.95" customHeight="1">
      <c r="A35" s="578"/>
      <c r="B35" s="300"/>
      <c r="C35" s="87"/>
      <c r="D35" s="87"/>
      <c r="E35" s="87"/>
      <c r="F35" s="88"/>
      <c r="G35" s="88"/>
      <c r="I35" s="85"/>
    </row>
    <row r="36" spans="1:11" ht="15.95" customHeight="1">
      <c r="A36" s="578"/>
      <c r="B36" s="301"/>
      <c r="C36" s="312" t="str">
        <f>C4</f>
        <v>2023/2024</v>
      </c>
      <c r="D36" s="312" t="str">
        <f>D4</f>
        <v>2022/2023</v>
      </c>
      <c r="E36" s="303"/>
      <c r="F36" s="302"/>
      <c r="G36" s="302"/>
      <c r="I36" s="85"/>
    </row>
    <row r="37" spans="1:11" ht="12.95" customHeight="1">
      <c r="A37" s="578" t="s">
        <v>67</v>
      </c>
      <c r="B37" s="298" t="s">
        <v>165</v>
      </c>
      <c r="C37" s="311">
        <f>'3.4'!C8</f>
        <v>3235965.2308530011</v>
      </c>
      <c r="D37" s="317">
        <v>3372082.5573679977</v>
      </c>
      <c r="E37" s="321">
        <f>(C37-D37)/D37</f>
        <v>-4.0365953145951407E-2</v>
      </c>
      <c r="F37" s="311">
        <f>'3.4'!C31</f>
        <v>294895.03997782647</v>
      </c>
      <c r="G37" s="314">
        <v>307669.93250876141</v>
      </c>
      <c r="I37" s="85"/>
      <c r="J37" s="86"/>
      <c r="K37" s="86"/>
    </row>
    <row r="38" spans="1:11" ht="12.95" customHeight="1">
      <c r="A38" s="578"/>
      <c r="B38" s="299" t="s">
        <v>166</v>
      </c>
      <c r="C38" s="497">
        <f>'3.4'!D8</f>
        <v>5648780.7416080013</v>
      </c>
      <c r="D38" s="318">
        <v>5958339.3169620009</v>
      </c>
      <c r="E38" s="496">
        <f t="shared" ref="E38:E42" si="2">(C38-D38)/D38</f>
        <v>-5.195383459830135E-2</v>
      </c>
      <c r="F38" s="497">
        <f>'3.4'!D31</f>
        <v>516752.84882870334</v>
      </c>
      <c r="G38" s="87">
        <v>545138.99378925946</v>
      </c>
      <c r="I38" s="85"/>
      <c r="J38" s="86"/>
      <c r="K38" s="86"/>
    </row>
    <row r="39" spans="1:11" ht="12.95" customHeight="1">
      <c r="A39" s="578"/>
      <c r="B39" s="299" t="s">
        <v>167</v>
      </c>
      <c r="C39" s="497">
        <f>'3.4'!E8</f>
        <v>7234123.1706469972</v>
      </c>
      <c r="D39" s="318">
        <v>7644555.4051979957</v>
      </c>
      <c r="E39" s="496">
        <f t="shared" si="2"/>
        <v>-5.3689483926288355E-2</v>
      </c>
      <c r="F39" s="497">
        <f>'3.4'!E31</f>
        <v>663265.81690660433</v>
      </c>
      <c r="G39" s="87">
        <v>701561.94831927877</v>
      </c>
      <c r="I39" s="85"/>
      <c r="J39" s="86"/>
      <c r="K39" s="86"/>
    </row>
    <row r="40" spans="1:11" ht="12.95" customHeight="1">
      <c r="A40" s="578"/>
      <c r="B40" s="299" t="s">
        <v>168</v>
      </c>
      <c r="C40" s="453">
        <f>'3.4'!F8</f>
        <v>0</v>
      </c>
      <c r="D40" s="318">
        <v>8427557.7580970004</v>
      </c>
      <c r="E40" s="457">
        <f t="shared" si="2"/>
        <v>-1</v>
      </c>
      <c r="F40" s="453">
        <f>'3.4'!F31</f>
        <v>0</v>
      </c>
      <c r="G40" s="87">
        <v>773641.5219696078</v>
      </c>
      <c r="I40" s="85"/>
      <c r="J40" s="86"/>
      <c r="K40" s="86"/>
    </row>
    <row r="41" spans="1:11" ht="12.95" customHeight="1">
      <c r="A41" s="578"/>
      <c r="B41" s="299" t="s">
        <v>169</v>
      </c>
      <c r="C41" s="453">
        <f>'3.4'!G8</f>
        <v>0</v>
      </c>
      <c r="D41" s="318">
        <v>7574655.6436569951</v>
      </c>
      <c r="E41" s="457">
        <f t="shared" si="2"/>
        <v>-1</v>
      </c>
      <c r="F41" s="453">
        <f>'3.4'!G31</f>
        <v>0</v>
      </c>
      <c r="G41" s="87">
        <v>697971.50977058837</v>
      </c>
      <c r="I41" s="85"/>
      <c r="J41" s="86"/>
      <c r="K41" s="86"/>
    </row>
    <row r="42" spans="1:11" ht="12.95" customHeight="1">
      <c r="A42" s="578"/>
      <c r="B42" s="304" t="s">
        <v>170</v>
      </c>
      <c r="C42" s="454">
        <f>'3.4'!H8</f>
        <v>0</v>
      </c>
      <c r="D42" s="319">
        <v>5875345.7923329985</v>
      </c>
      <c r="E42" s="458">
        <f t="shared" si="2"/>
        <v>-1</v>
      </c>
      <c r="F42" s="454">
        <f>'3.4'!H31</f>
        <v>0</v>
      </c>
      <c r="G42" s="303">
        <v>541931.95241391915</v>
      </c>
      <c r="I42" s="85"/>
    </row>
    <row r="43" spans="1:11" ht="15.95" customHeight="1">
      <c r="A43" s="578"/>
      <c r="B43" s="300"/>
      <c r="C43" s="87"/>
      <c r="D43" s="87"/>
      <c r="E43" s="87"/>
      <c r="F43" s="88"/>
      <c r="G43" s="88"/>
      <c r="I43" s="85"/>
    </row>
    <row r="44" spans="1:11" ht="15.95" customHeight="1">
      <c r="A44" s="578"/>
      <c r="B44" s="300"/>
      <c r="C44" s="87"/>
      <c r="D44" s="87"/>
      <c r="E44" s="87"/>
      <c r="F44" s="88"/>
      <c r="G44" s="88"/>
    </row>
    <row r="45" spans="1:11" ht="15.95" customHeight="1">
      <c r="A45" s="578"/>
      <c r="B45" s="300"/>
      <c r="C45" s="87"/>
      <c r="D45" s="87"/>
      <c r="E45" s="87"/>
      <c r="F45" s="88"/>
      <c r="G45" s="88"/>
    </row>
    <row r="46" spans="1:11" ht="15.95" customHeight="1">
      <c r="A46" s="578"/>
      <c r="B46" s="300"/>
      <c r="C46" s="87"/>
      <c r="D46" s="87"/>
      <c r="E46" s="87"/>
      <c r="F46" s="88"/>
      <c r="G46" s="88"/>
    </row>
    <row r="47" spans="1:11" ht="15.95" customHeight="1">
      <c r="A47" s="578"/>
      <c r="B47" s="300"/>
      <c r="C47" s="87"/>
      <c r="D47" s="87"/>
      <c r="E47" s="87"/>
      <c r="F47" s="88"/>
      <c r="G47" s="88"/>
    </row>
    <row r="48" spans="1:11" ht="15.95" customHeight="1">
      <c r="A48" s="578"/>
      <c r="B48" s="300"/>
      <c r="C48" s="87"/>
      <c r="D48" s="87"/>
      <c r="E48" s="87"/>
      <c r="F48" s="88"/>
      <c r="G48" s="88"/>
    </row>
    <row r="49" spans="1:7" ht="15.95" customHeight="1">
      <c r="A49" s="578"/>
      <c r="B49" s="300"/>
      <c r="C49" s="87"/>
      <c r="D49" s="87"/>
      <c r="E49" s="87"/>
      <c r="F49" s="88"/>
      <c r="G49" s="88"/>
    </row>
    <row r="50" spans="1:7" ht="15.95" customHeight="1">
      <c r="A50" s="578"/>
      <c r="B50" s="300"/>
      <c r="C50" s="87"/>
      <c r="D50" s="87"/>
      <c r="E50" s="87"/>
      <c r="F50" s="88"/>
      <c r="G50" s="88"/>
    </row>
    <row r="51" spans="1:7" ht="15.95" customHeight="1">
      <c r="A51" s="578"/>
      <c r="B51" s="300"/>
      <c r="C51" s="87"/>
      <c r="D51" s="87"/>
      <c r="E51" s="87"/>
      <c r="F51" s="88"/>
      <c r="G51" s="88"/>
    </row>
    <row r="52" spans="1:7" ht="15.95" customHeight="1">
      <c r="A52" s="578"/>
      <c r="B52" s="301"/>
      <c r="C52" s="303"/>
      <c r="D52" s="303"/>
      <c r="E52" s="303"/>
      <c r="F52" s="302"/>
      <c r="G52" s="302"/>
    </row>
    <row r="53" spans="1:7">
      <c r="B53" s="59"/>
    </row>
  </sheetData>
  <mergeCells count="9">
    <mergeCell ref="A1:G1"/>
    <mergeCell ref="A21:A36"/>
    <mergeCell ref="A37:A52"/>
    <mergeCell ref="C3:D3"/>
    <mergeCell ref="F3:G3"/>
    <mergeCell ref="A3:A4"/>
    <mergeCell ref="A5:A20"/>
    <mergeCell ref="E3:E4"/>
    <mergeCell ref="B3:B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69"/>
  <sheetViews>
    <sheetView view="pageBreakPreview" zoomScaleNormal="100" zoomScaleSheetLayoutView="100" workbookViewId="0">
      <selection activeCell="H19" sqref="H19"/>
    </sheetView>
  </sheetViews>
  <sheetFormatPr defaultColWidth="9" defaultRowHeight="11.25"/>
  <cols>
    <col min="1" max="1" width="11.125" style="89" customWidth="1"/>
    <col min="2" max="2" width="12.5" style="89" customWidth="1"/>
    <col min="3" max="12" width="10.625" style="89" customWidth="1"/>
    <col min="13" max="13" width="11" style="89" customWidth="1"/>
    <col min="14" max="14" width="9.625" style="89" customWidth="1"/>
    <col min="15" max="16384" width="9" style="89"/>
  </cols>
  <sheetData>
    <row r="1" spans="1:30" ht="18">
      <c r="A1" s="585" t="s">
        <v>207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</row>
    <row r="2" spans="1:30" ht="6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30" ht="37.5" customHeight="1">
      <c r="A3" s="581" t="s">
        <v>104</v>
      </c>
      <c r="B3" s="579" t="s">
        <v>57</v>
      </c>
      <c r="C3" s="539" t="s">
        <v>19</v>
      </c>
      <c r="D3" s="579"/>
      <c r="E3" s="579"/>
      <c r="F3" s="579"/>
      <c r="G3" s="579"/>
      <c r="H3" s="579" t="s">
        <v>196</v>
      </c>
      <c r="I3" s="579"/>
      <c r="J3" s="579"/>
      <c r="K3" s="579"/>
      <c r="L3" s="580"/>
    </row>
    <row r="4" spans="1:30" ht="14.1" customHeight="1">
      <c r="A4" s="582"/>
      <c r="B4" s="586"/>
      <c r="C4" s="307" t="s">
        <v>239</v>
      </c>
      <c r="D4" s="307" t="s">
        <v>190</v>
      </c>
      <c r="E4" s="307" t="s">
        <v>148</v>
      </c>
      <c r="F4" s="307" t="s">
        <v>116</v>
      </c>
      <c r="G4" s="306" t="s">
        <v>113</v>
      </c>
      <c r="H4" s="307" t="s">
        <v>239</v>
      </c>
      <c r="I4" s="307" t="s">
        <v>190</v>
      </c>
      <c r="J4" s="307" t="s">
        <v>148</v>
      </c>
      <c r="K4" s="307" t="s">
        <v>116</v>
      </c>
      <c r="L4" s="307" t="s">
        <v>113</v>
      </c>
    </row>
    <row r="5" spans="1:30" ht="12" customHeight="1">
      <c r="A5" s="584" t="s">
        <v>68</v>
      </c>
      <c r="B5" s="251" t="s">
        <v>165</v>
      </c>
      <c r="C5" s="308">
        <f>'3.5'!C5</f>
        <v>164599.96458500001</v>
      </c>
      <c r="D5" s="377">
        <v>177457.25842899989</v>
      </c>
      <c r="E5" s="377">
        <v>175124.17988299992</v>
      </c>
      <c r="F5" s="377">
        <v>178489.261929</v>
      </c>
      <c r="G5" s="378">
        <v>157947.85490599996</v>
      </c>
      <c r="H5" s="308">
        <f>'3.5'!F5</f>
        <v>15000.072520509535</v>
      </c>
      <c r="I5" s="377">
        <v>16191.259198189875</v>
      </c>
      <c r="J5" s="377">
        <v>16371.544183702817</v>
      </c>
      <c r="K5" s="377">
        <v>16691.538633509197</v>
      </c>
      <c r="L5" s="377">
        <v>14835.010075503355</v>
      </c>
      <c r="M5" s="90"/>
      <c r="N5" s="310"/>
      <c r="O5" s="310"/>
      <c r="P5" s="310"/>
      <c r="Q5" s="310"/>
    </row>
    <row r="6" spans="1:30" ht="12" customHeight="1">
      <c r="A6" s="584"/>
      <c r="B6" s="253" t="s">
        <v>166</v>
      </c>
      <c r="C6" s="309">
        <f>'3.5'!C6</f>
        <v>287146.74056000001</v>
      </c>
      <c r="D6" s="95">
        <v>310839.67551299999</v>
      </c>
      <c r="E6" s="95">
        <v>306942.34442499984</v>
      </c>
      <c r="F6" s="95">
        <v>311925.81453400006</v>
      </c>
      <c r="G6" s="379">
        <v>277918.51584999997</v>
      </c>
      <c r="H6" s="309">
        <f>'3.5'!F6</f>
        <v>26268.305144734139</v>
      </c>
      <c r="I6" s="95">
        <v>28439.271233940941</v>
      </c>
      <c r="J6" s="95">
        <v>28745.814052224374</v>
      </c>
      <c r="K6" s="95">
        <v>29193.496584169916</v>
      </c>
      <c r="L6" s="95">
        <v>26075.983069573263</v>
      </c>
      <c r="M6" s="90"/>
      <c r="N6" s="310"/>
      <c r="O6" s="310"/>
      <c r="P6" s="310"/>
      <c r="Q6" s="310"/>
    </row>
    <row r="7" spans="1:30" ht="12" customHeight="1">
      <c r="A7" s="584"/>
      <c r="B7" s="253" t="s">
        <v>167</v>
      </c>
      <c r="C7" s="309">
        <f>'3.5'!C7</f>
        <v>367502.25582099997</v>
      </c>
      <c r="D7" s="95">
        <v>398967.05996899994</v>
      </c>
      <c r="E7" s="95">
        <v>394643.13585000014</v>
      </c>
      <c r="F7" s="95">
        <v>400637.46987200022</v>
      </c>
      <c r="G7" s="379">
        <v>359911.58652000001</v>
      </c>
      <c r="H7" s="309">
        <f>'3.5'!F7</f>
        <v>33694.710218810811</v>
      </c>
      <c r="I7" s="95">
        <v>36614.308232594543</v>
      </c>
      <c r="J7" s="95">
        <v>36956.646132746944</v>
      </c>
      <c r="K7" s="95">
        <v>37482.86046447439</v>
      </c>
      <c r="L7" s="95">
        <v>33676.853606753793</v>
      </c>
      <c r="M7" s="90"/>
      <c r="N7" s="310"/>
      <c r="O7" s="310"/>
      <c r="P7" s="310"/>
      <c r="Q7" s="310"/>
    </row>
    <row r="8" spans="1:30" ht="12" customHeight="1">
      <c r="A8" s="584"/>
      <c r="B8" s="253" t="s">
        <v>168</v>
      </c>
      <c r="C8" s="479">
        <f>'3.5'!C8</f>
        <v>0</v>
      </c>
      <c r="D8" s="95">
        <v>441487.44179100008</v>
      </c>
      <c r="E8" s="95">
        <v>435253.60185799981</v>
      </c>
      <c r="F8" s="95">
        <v>446007.65551800001</v>
      </c>
      <c r="G8" s="379">
        <v>384867.12472000008</v>
      </c>
      <c r="H8" s="479">
        <f>'3.5'!F8</f>
        <v>0</v>
      </c>
      <c r="I8" s="95">
        <v>40528.113387238642</v>
      </c>
      <c r="J8" s="95">
        <v>40738.602430670471</v>
      </c>
      <c r="K8" s="95">
        <v>41755.450910548985</v>
      </c>
      <c r="L8" s="95">
        <v>36088.60111702374</v>
      </c>
      <c r="M8" s="90"/>
      <c r="N8" s="310"/>
      <c r="O8" s="310"/>
      <c r="P8" s="310"/>
      <c r="Q8" s="310"/>
    </row>
    <row r="9" spans="1:30" ht="12" customHeight="1">
      <c r="A9" s="584"/>
      <c r="B9" s="253" t="s">
        <v>169</v>
      </c>
      <c r="C9" s="479">
        <f>'3.5'!C9</f>
        <v>0</v>
      </c>
      <c r="D9" s="95">
        <v>396782.97252699995</v>
      </c>
      <c r="E9" s="95">
        <v>392488.96040400019</v>
      </c>
      <c r="F9" s="95">
        <v>401550.51002900006</v>
      </c>
      <c r="G9" s="379">
        <v>342819.54723799997</v>
      </c>
      <c r="H9" s="479">
        <f>'3.5'!F9</f>
        <v>0</v>
      </c>
      <c r="I9" s="95">
        <v>36561.821872106339</v>
      </c>
      <c r="J9" s="95">
        <v>36687.242257602789</v>
      </c>
      <c r="K9" s="95">
        <v>37580.569638185028</v>
      </c>
      <c r="L9" s="95">
        <v>32142.252066263743</v>
      </c>
      <c r="M9" s="90"/>
      <c r="N9" s="310"/>
      <c r="O9" s="310"/>
      <c r="P9" s="310"/>
      <c r="Q9" s="310"/>
    </row>
    <row r="10" spans="1:30" ht="12" customHeight="1">
      <c r="A10" s="584"/>
      <c r="B10" s="252" t="s">
        <v>170</v>
      </c>
      <c r="C10" s="480">
        <f>'3.5'!C10</f>
        <v>0</v>
      </c>
      <c r="D10" s="380">
        <v>307868.63225299993</v>
      </c>
      <c r="E10" s="380">
        <v>305782.5044160001</v>
      </c>
      <c r="F10" s="380">
        <v>312376.17427999992</v>
      </c>
      <c r="G10" s="381">
        <v>260234.397791</v>
      </c>
      <c r="H10" s="480">
        <f>'3.5'!F10</f>
        <v>0</v>
      </c>
      <c r="I10" s="380">
        <v>28397.281600275022</v>
      </c>
      <c r="J10" s="380">
        <v>28469.827925270387</v>
      </c>
      <c r="K10" s="380">
        <v>29277.378363082855</v>
      </c>
      <c r="L10" s="380">
        <v>24396.528645888535</v>
      </c>
      <c r="M10" s="90"/>
      <c r="N10" s="310"/>
      <c r="O10" s="310"/>
      <c r="P10" s="310"/>
      <c r="Q10" s="310"/>
    </row>
    <row r="11" spans="1:30" ht="12" customHeight="1">
      <c r="A11" s="584" t="s">
        <v>66</v>
      </c>
      <c r="B11" s="253" t="s">
        <v>165</v>
      </c>
      <c r="C11" s="309">
        <f>'3.5'!C21</f>
        <v>4059731.3604060006</v>
      </c>
      <c r="D11" s="95">
        <v>4338098.6277590003</v>
      </c>
      <c r="E11" s="95">
        <v>4198946.9601919986</v>
      </c>
      <c r="F11" s="95">
        <v>4174657.1491299984</v>
      </c>
      <c r="G11" s="379">
        <v>3773901.7885000003</v>
      </c>
      <c r="H11" s="309">
        <f>'3.5'!F21</f>
        <v>369965.23646534438</v>
      </c>
      <c r="I11" s="95">
        <v>395809.55961550772</v>
      </c>
      <c r="J11" s="95">
        <v>392540.00064260198</v>
      </c>
      <c r="K11" s="95">
        <v>390395.7601330484</v>
      </c>
      <c r="L11" s="95">
        <v>354457.93860053807</v>
      </c>
      <c r="M11" s="90"/>
      <c r="N11" s="310"/>
      <c r="O11" s="310"/>
      <c r="P11" s="310"/>
      <c r="Q11" s="310"/>
      <c r="AD11" s="91"/>
    </row>
    <row r="12" spans="1:30" ht="12" customHeight="1">
      <c r="A12" s="584"/>
      <c r="B12" s="253" t="s">
        <v>166</v>
      </c>
      <c r="C12" s="309">
        <f>'3.5'!C22</f>
        <v>7100124.0899090003</v>
      </c>
      <c r="D12" s="95">
        <v>7626461.2005709987</v>
      </c>
      <c r="E12" s="95">
        <v>7340438.223730999</v>
      </c>
      <c r="F12" s="95">
        <v>7295428.1412690012</v>
      </c>
      <c r="G12" s="379">
        <v>6591397.2119999994</v>
      </c>
      <c r="H12" s="309">
        <f>'3.5'!F22</f>
        <v>649522.35151781584</v>
      </c>
      <c r="I12" s="95">
        <v>697758.412854522</v>
      </c>
      <c r="J12" s="95">
        <v>687447.90698883252</v>
      </c>
      <c r="K12" s="95">
        <v>682787.53023494582</v>
      </c>
      <c r="L12" s="95">
        <v>618444.4443338603</v>
      </c>
      <c r="M12" s="90"/>
      <c r="N12" s="310"/>
      <c r="O12" s="310"/>
      <c r="P12" s="310"/>
      <c r="Q12" s="310"/>
    </row>
    <row r="13" spans="1:30" ht="12" customHeight="1">
      <c r="A13" s="584"/>
      <c r="B13" s="253" t="s">
        <v>167</v>
      </c>
      <c r="C13" s="309">
        <f>'3.5'!C23</f>
        <v>9090425.7385649998</v>
      </c>
      <c r="D13" s="95">
        <v>9786870.6712840032</v>
      </c>
      <c r="E13" s="95">
        <v>9444754.4081129972</v>
      </c>
      <c r="F13" s="95">
        <v>9367807.2628719993</v>
      </c>
      <c r="G13" s="379">
        <v>8559393.656919999</v>
      </c>
      <c r="H13" s="309">
        <f>'3.5'!F23</f>
        <v>833462.2609112818</v>
      </c>
      <c r="I13" s="95">
        <v>898168.13302525587</v>
      </c>
      <c r="J13" s="95">
        <v>884460.95918922278</v>
      </c>
      <c r="K13" s="95">
        <v>876433.78090547607</v>
      </c>
      <c r="L13" s="95">
        <v>800900.71546127845</v>
      </c>
      <c r="M13" s="90"/>
      <c r="N13" s="310"/>
      <c r="O13" s="310"/>
      <c r="P13" s="310"/>
      <c r="Q13" s="310"/>
    </row>
    <row r="14" spans="1:30" ht="12" customHeight="1">
      <c r="A14" s="584"/>
      <c r="B14" s="253" t="s">
        <v>168</v>
      </c>
      <c r="C14" s="479">
        <f>'3.5'!C24</f>
        <v>0</v>
      </c>
      <c r="D14" s="95">
        <v>10786190.602897998</v>
      </c>
      <c r="E14" s="95">
        <v>10386475.457000002</v>
      </c>
      <c r="F14" s="95">
        <v>10428644.512821</v>
      </c>
      <c r="G14" s="379">
        <v>9226125.3894110043</v>
      </c>
      <c r="H14" s="479">
        <f>'3.5'!F24</f>
        <v>0</v>
      </c>
      <c r="I14" s="95">
        <v>990161.69972409261</v>
      </c>
      <c r="J14" s="95">
        <v>972147.02530292794</v>
      </c>
      <c r="K14" s="95">
        <v>976334.70778191451</v>
      </c>
      <c r="L14" s="95">
        <v>865124.44853878813</v>
      </c>
      <c r="M14" s="90"/>
      <c r="N14" s="310"/>
      <c r="O14" s="310"/>
      <c r="P14" s="310"/>
      <c r="Q14" s="310"/>
    </row>
    <row r="15" spans="1:30" ht="12" customHeight="1">
      <c r="A15" s="584"/>
      <c r="B15" s="253" t="s">
        <v>169</v>
      </c>
      <c r="C15" s="479">
        <f>'3.5'!C25</f>
        <v>0</v>
      </c>
      <c r="D15" s="95">
        <v>9692279.4900979996</v>
      </c>
      <c r="E15" s="95">
        <v>9369046.9889649991</v>
      </c>
      <c r="F15" s="95">
        <v>9382303.9745889995</v>
      </c>
      <c r="G15" s="379">
        <v>8208817.411901</v>
      </c>
      <c r="H15" s="479">
        <f>'3.5'!F25</f>
        <v>0</v>
      </c>
      <c r="I15" s="95">
        <v>893101.31933022663</v>
      </c>
      <c r="J15" s="95">
        <v>875755.83336972678</v>
      </c>
      <c r="K15" s="95">
        <v>878077.15113647294</v>
      </c>
      <c r="L15" s="95">
        <v>769646.54012590728</v>
      </c>
      <c r="M15" s="90"/>
      <c r="N15" s="310"/>
      <c r="O15" s="310"/>
      <c r="P15" s="310"/>
      <c r="Q15" s="310"/>
    </row>
    <row r="16" spans="1:30" ht="12" customHeight="1">
      <c r="A16" s="584"/>
      <c r="B16" s="252" t="s">
        <v>170</v>
      </c>
      <c r="C16" s="480">
        <f>'3.5'!C26</f>
        <v>0</v>
      </c>
      <c r="D16" s="380">
        <v>7517561.4302240014</v>
      </c>
      <c r="E16" s="380">
        <v>7294983.480690999</v>
      </c>
      <c r="F16" s="380">
        <v>7305518.1465800004</v>
      </c>
      <c r="G16" s="381">
        <v>6351995.5504649999</v>
      </c>
      <c r="H16" s="480">
        <f>'3.5'!F26</f>
        <v>0</v>
      </c>
      <c r="I16" s="380">
        <v>693407.14355727297</v>
      </c>
      <c r="J16" s="380">
        <v>679198.19287769403</v>
      </c>
      <c r="K16" s="380">
        <v>684707.85074687644</v>
      </c>
      <c r="L16" s="380">
        <v>595488.69296645792</v>
      </c>
      <c r="M16" s="90"/>
      <c r="N16" s="310"/>
      <c r="O16" s="310"/>
      <c r="P16" s="310"/>
      <c r="Q16" s="310"/>
    </row>
    <row r="17" spans="1:35" ht="12" customHeight="1">
      <c r="A17" s="584" t="s">
        <v>67</v>
      </c>
      <c r="B17" s="253" t="s">
        <v>165</v>
      </c>
      <c r="C17" s="309">
        <f>'3.5'!C37</f>
        <v>3235965.2308530011</v>
      </c>
      <c r="D17" s="95">
        <v>3372082.5573679977</v>
      </c>
      <c r="E17" s="95">
        <v>3233203.4430629993</v>
      </c>
      <c r="F17" s="95">
        <v>3153781.0257519991</v>
      </c>
      <c r="G17" s="379">
        <v>3195835.4372999989</v>
      </c>
      <c r="H17" s="309">
        <f>'3.5'!F37</f>
        <v>294895.03997782647</v>
      </c>
      <c r="I17" s="95">
        <v>307669.93250876141</v>
      </c>
      <c r="J17" s="95">
        <v>302257.13581282768</v>
      </c>
      <c r="K17" s="95">
        <v>294927.86996848939</v>
      </c>
      <c r="L17" s="95">
        <v>300163.94296846626</v>
      </c>
      <c r="M17" s="90"/>
      <c r="N17" s="310"/>
      <c r="O17" s="310"/>
      <c r="P17" s="310"/>
      <c r="Q17" s="310"/>
    </row>
    <row r="18" spans="1:35" ht="12" customHeight="1">
      <c r="A18" s="584"/>
      <c r="B18" s="253" t="s">
        <v>166</v>
      </c>
      <c r="C18" s="309">
        <f>'3.5'!C38</f>
        <v>5648780.7416080013</v>
      </c>
      <c r="D18" s="95">
        <v>5958339.3169620009</v>
      </c>
      <c r="E18" s="95">
        <v>5677938.1316959979</v>
      </c>
      <c r="F18" s="95">
        <v>5514313.069271002</v>
      </c>
      <c r="G18" s="379">
        <v>5579426.8663999997</v>
      </c>
      <c r="H18" s="309">
        <f>'3.5'!F38</f>
        <v>516752.84882870334</v>
      </c>
      <c r="I18" s="95">
        <v>545138.99378925946</v>
      </c>
      <c r="J18" s="95">
        <v>531751.17965403059</v>
      </c>
      <c r="K18" s="95">
        <v>516090.91729809169</v>
      </c>
      <c r="L18" s="95">
        <v>523495.31322588417</v>
      </c>
      <c r="M18" s="90"/>
      <c r="N18" s="310"/>
      <c r="O18" s="310"/>
      <c r="P18" s="310"/>
      <c r="Q18" s="310"/>
    </row>
    <row r="19" spans="1:35" ht="12" customHeight="1">
      <c r="A19" s="584"/>
      <c r="B19" s="253" t="s">
        <v>167</v>
      </c>
      <c r="C19" s="309">
        <f>'3.5'!C39</f>
        <v>7234123.1706469972</v>
      </c>
      <c r="D19" s="95">
        <v>7644555.4051979957</v>
      </c>
      <c r="E19" s="95">
        <v>7300667.3470399985</v>
      </c>
      <c r="F19" s="95">
        <v>7088378.4652019991</v>
      </c>
      <c r="G19" s="379">
        <v>7251775.996439998</v>
      </c>
      <c r="H19" s="309">
        <f>'3.5'!F39</f>
        <v>663265.81690660433</v>
      </c>
      <c r="I19" s="95">
        <v>701561.94831927877</v>
      </c>
      <c r="J19" s="95">
        <v>683676.35255161009</v>
      </c>
      <c r="K19" s="95">
        <v>663174.86733189959</v>
      </c>
      <c r="L19" s="95">
        <v>678547.19816726435</v>
      </c>
      <c r="M19" s="90"/>
      <c r="N19" s="310"/>
      <c r="O19" s="310"/>
      <c r="P19" s="310"/>
      <c r="Q19" s="310"/>
    </row>
    <row r="20" spans="1:35" ht="12" customHeight="1">
      <c r="A20" s="584"/>
      <c r="B20" s="253" t="s">
        <v>168</v>
      </c>
      <c r="C20" s="479">
        <f>'3.5'!C40</f>
        <v>0</v>
      </c>
      <c r="D20" s="95">
        <v>8427557.7580970004</v>
      </c>
      <c r="E20" s="95">
        <v>8019696.7203099998</v>
      </c>
      <c r="F20" s="95">
        <v>7893669.7592600016</v>
      </c>
      <c r="G20" s="379">
        <v>7832759.8053120011</v>
      </c>
      <c r="H20" s="479">
        <f>'3.5'!F40</f>
        <v>0</v>
      </c>
      <c r="I20" s="95">
        <v>773641.5219696078</v>
      </c>
      <c r="J20" s="95">
        <v>750622.70572513156</v>
      </c>
      <c r="K20" s="95">
        <v>739009.1538990722</v>
      </c>
      <c r="L20" s="95">
        <v>734469.96665410919</v>
      </c>
      <c r="M20" s="90"/>
      <c r="N20" s="310"/>
      <c r="O20" s="310"/>
      <c r="P20" s="310"/>
      <c r="Q20" s="310"/>
    </row>
    <row r="21" spans="1:35" ht="12" customHeight="1">
      <c r="A21" s="584"/>
      <c r="B21" s="253" t="s">
        <v>169</v>
      </c>
      <c r="C21" s="479">
        <f>'3.5'!C41</f>
        <v>0</v>
      </c>
      <c r="D21" s="95">
        <v>7574655.6436569951</v>
      </c>
      <c r="E21" s="95">
        <v>7235868.8270219984</v>
      </c>
      <c r="F21" s="95">
        <v>7103417.3138680002</v>
      </c>
      <c r="G21" s="379">
        <v>6960451.6818469949</v>
      </c>
      <c r="H21" s="479">
        <f>'3.5'!F41</f>
        <v>0</v>
      </c>
      <c r="I21" s="95">
        <v>697971.50977058837</v>
      </c>
      <c r="J21" s="95">
        <v>676360.60980655951</v>
      </c>
      <c r="K21" s="95">
        <v>664799.22790691117</v>
      </c>
      <c r="L21" s="95">
        <v>652601.62162706652</v>
      </c>
      <c r="M21" s="90"/>
      <c r="N21" s="310"/>
      <c r="O21" s="310"/>
      <c r="P21" s="310"/>
      <c r="Q21" s="310"/>
    </row>
    <row r="22" spans="1:35" ht="12" customHeight="1">
      <c r="A22" s="584"/>
      <c r="B22" s="252" t="s">
        <v>170</v>
      </c>
      <c r="C22" s="480">
        <f>'3.5'!C42</f>
        <v>0</v>
      </c>
      <c r="D22" s="380">
        <v>5875345.7923329985</v>
      </c>
      <c r="E22" s="380">
        <v>5634467.563476</v>
      </c>
      <c r="F22" s="380">
        <v>5529664.2745790025</v>
      </c>
      <c r="G22" s="381">
        <v>5389947.4412140008</v>
      </c>
      <c r="H22" s="480">
        <f>'3.5'!F42</f>
        <v>0</v>
      </c>
      <c r="I22" s="380">
        <v>541931.95241391915</v>
      </c>
      <c r="J22" s="380">
        <v>524596.14159104135</v>
      </c>
      <c r="K22" s="380">
        <v>518266.39327030425</v>
      </c>
      <c r="L22" s="380">
        <v>505298.33206376631</v>
      </c>
      <c r="M22" s="90"/>
      <c r="N22" s="310"/>
      <c r="O22" s="310"/>
      <c r="P22" s="310"/>
      <c r="Q22" s="310"/>
    </row>
    <row r="23" spans="1:35" ht="14.1" customHeight="1">
      <c r="A23" s="98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0"/>
      <c r="N23" s="92"/>
      <c r="O23" s="91"/>
      <c r="P23" s="91"/>
    </row>
    <row r="24" spans="1:35">
      <c r="A24" s="93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90"/>
      <c r="N24" s="90"/>
      <c r="AD24" s="91"/>
      <c r="AE24" s="91"/>
      <c r="AF24" s="91"/>
      <c r="AG24" s="91"/>
    </row>
    <row r="25" spans="1:35">
      <c r="A25" s="93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90"/>
      <c r="N25" s="90"/>
      <c r="Z25" s="96"/>
      <c r="AD25" s="91"/>
      <c r="AE25" s="91"/>
      <c r="AF25" s="91"/>
      <c r="AG25" s="91"/>
    </row>
    <row r="26" spans="1:35">
      <c r="A26" s="93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90"/>
      <c r="N26" s="90"/>
      <c r="AD26" s="91"/>
      <c r="AE26" s="91"/>
      <c r="AF26" s="91"/>
      <c r="AG26" s="91"/>
      <c r="AH26" s="97"/>
      <c r="AI26" s="97"/>
    </row>
    <row r="27" spans="1:35">
      <c r="A27" s="93"/>
      <c r="B27" s="94"/>
      <c r="C27" s="94" t="str">
        <f>C4</f>
        <v>2023/2024</v>
      </c>
      <c r="D27" s="94" t="str">
        <f t="shared" ref="D27:G27" si="0">D4</f>
        <v>2022/2023</v>
      </c>
      <c r="E27" s="94" t="str">
        <f t="shared" si="0"/>
        <v>2021/2022</v>
      </c>
      <c r="F27" s="94" t="str">
        <f t="shared" si="0"/>
        <v>2020/2021</v>
      </c>
      <c r="G27" s="94" t="str">
        <f t="shared" si="0"/>
        <v>2019/2020</v>
      </c>
      <c r="H27" s="95"/>
      <c r="I27" s="95"/>
      <c r="J27" s="95"/>
      <c r="K27" s="95"/>
      <c r="L27" s="95"/>
      <c r="M27" s="90"/>
      <c r="N27" s="90"/>
      <c r="Y27" s="91"/>
      <c r="Z27" s="91"/>
      <c r="AD27" s="91"/>
      <c r="AE27" s="91"/>
      <c r="AF27" s="97"/>
      <c r="AG27" s="97"/>
      <c r="AH27" s="97"/>
      <c r="AI27" s="97"/>
    </row>
    <row r="28" spans="1:35">
      <c r="A28" s="93"/>
      <c r="B28" s="94" t="str">
        <f>B11</f>
        <v xml:space="preserve"> Říjen</v>
      </c>
      <c r="C28" s="95">
        <f>C11</f>
        <v>4059731.3604060006</v>
      </c>
      <c r="D28" s="95">
        <f t="shared" ref="D28" si="1">D11</f>
        <v>4338098.6277590003</v>
      </c>
      <c r="E28" s="95">
        <f t="shared" ref="E28:G28" si="2">E11</f>
        <v>4198946.9601919986</v>
      </c>
      <c r="F28" s="95">
        <f t="shared" si="2"/>
        <v>4174657.1491299984</v>
      </c>
      <c r="G28" s="95">
        <f t="shared" si="2"/>
        <v>3773901.7885000003</v>
      </c>
      <c r="H28" s="95"/>
      <c r="I28" s="95"/>
      <c r="J28" s="95"/>
      <c r="K28" s="95"/>
      <c r="L28" s="95"/>
      <c r="M28" s="90"/>
      <c r="N28" s="90"/>
      <c r="Y28" s="91"/>
      <c r="Z28" s="91"/>
      <c r="AD28" s="91"/>
      <c r="AE28" s="91"/>
      <c r="AF28" s="97"/>
      <c r="AG28" s="97"/>
      <c r="AH28" s="97"/>
      <c r="AI28" s="97"/>
    </row>
    <row r="29" spans="1:35">
      <c r="A29" s="98"/>
      <c r="B29" s="94" t="str">
        <f t="shared" ref="B29:G32" si="3">B12</f>
        <v xml:space="preserve"> Listopad</v>
      </c>
      <c r="C29" s="95">
        <f t="shared" si="3"/>
        <v>7100124.0899090003</v>
      </c>
      <c r="D29" s="95">
        <f t="shared" ref="D29" si="4">D12</f>
        <v>7626461.2005709987</v>
      </c>
      <c r="E29" s="95">
        <f t="shared" si="3"/>
        <v>7340438.223730999</v>
      </c>
      <c r="F29" s="95">
        <f t="shared" si="3"/>
        <v>7295428.1412690012</v>
      </c>
      <c r="G29" s="95">
        <f t="shared" si="3"/>
        <v>6591397.2119999994</v>
      </c>
      <c r="H29" s="98"/>
      <c r="I29" s="98"/>
      <c r="J29" s="98"/>
      <c r="K29" s="98"/>
      <c r="L29" s="98"/>
      <c r="M29" s="90"/>
      <c r="AD29" s="91"/>
      <c r="AE29" s="91"/>
      <c r="AF29" s="97"/>
      <c r="AG29" s="97"/>
      <c r="AH29" s="97"/>
      <c r="AI29" s="97"/>
    </row>
    <row r="30" spans="1:35" ht="15" customHeight="1">
      <c r="A30" s="99"/>
      <c r="B30" s="94" t="str">
        <f t="shared" si="3"/>
        <v xml:space="preserve"> Prosinec</v>
      </c>
      <c r="C30" s="95">
        <f t="shared" si="3"/>
        <v>9090425.7385649998</v>
      </c>
      <c r="D30" s="95">
        <f t="shared" ref="D30" si="5">D13</f>
        <v>9786870.6712840032</v>
      </c>
      <c r="E30" s="95">
        <f t="shared" si="3"/>
        <v>9444754.4081129972</v>
      </c>
      <c r="F30" s="95">
        <f t="shared" si="3"/>
        <v>9367807.2628719993</v>
      </c>
      <c r="G30" s="95">
        <f t="shared" si="3"/>
        <v>8559393.656919999</v>
      </c>
      <c r="H30" s="99"/>
      <c r="I30" s="99"/>
      <c r="J30" s="99"/>
      <c r="K30" s="99"/>
      <c r="L30" s="99"/>
      <c r="M30" s="90"/>
      <c r="Y30" s="91"/>
      <c r="AD30" s="91"/>
      <c r="AE30" s="91"/>
      <c r="AF30" s="97"/>
      <c r="AG30" s="97"/>
      <c r="AH30" s="97"/>
      <c r="AI30" s="97"/>
    </row>
    <row r="31" spans="1:35" ht="15" customHeight="1">
      <c r="A31" s="100"/>
      <c r="B31" s="94" t="str">
        <f t="shared" si="3"/>
        <v xml:space="preserve"> Leden</v>
      </c>
      <c r="C31" s="95">
        <f t="shared" si="3"/>
        <v>0</v>
      </c>
      <c r="D31" s="95">
        <f t="shared" ref="D31" si="6">D14</f>
        <v>10786190.602897998</v>
      </c>
      <c r="E31" s="95">
        <f t="shared" si="3"/>
        <v>10386475.457000002</v>
      </c>
      <c r="F31" s="95">
        <f t="shared" si="3"/>
        <v>10428644.512821</v>
      </c>
      <c r="G31" s="95">
        <f t="shared" si="3"/>
        <v>9226125.3894110043</v>
      </c>
      <c r="H31" s="101"/>
      <c r="I31" s="101"/>
      <c r="J31" s="84"/>
      <c r="K31" s="84"/>
      <c r="L31" s="84"/>
      <c r="M31" s="90"/>
      <c r="AD31" s="91"/>
      <c r="AE31" s="91"/>
      <c r="AF31" s="97"/>
      <c r="AG31" s="97"/>
      <c r="AH31" s="97"/>
      <c r="AI31" s="97"/>
    </row>
    <row r="32" spans="1:35" ht="15" customHeight="1">
      <c r="A32" s="100"/>
      <c r="B32" s="94" t="str">
        <f t="shared" si="3"/>
        <v xml:space="preserve"> Únor</v>
      </c>
      <c r="C32" s="95">
        <f t="shared" si="3"/>
        <v>0</v>
      </c>
      <c r="D32" s="95">
        <f t="shared" ref="D32" si="7">D15</f>
        <v>9692279.4900979996</v>
      </c>
      <c r="E32" s="95">
        <f t="shared" si="3"/>
        <v>9369046.9889649991</v>
      </c>
      <c r="F32" s="95">
        <f t="shared" si="3"/>
        <v>9382303.9745889995</v>
      </c>
      <c r="G32" s="95">
        <f t="shared" si="3"/>
        <v>8208817.411901</v>
      </c>
      <c r="H32" s="101"/>
      <c r="I32" s="101"/>
      <c r="J32" s="101"/>
      <c r="K32" s="101"/>
      <c r="L32" s="101"/>
      <c r="M32" s="90"/>
      <c r="Z32" s="91"/>
      <c r="AD32" s="91"/>
      <c r="AE32" s="91"/>
      <c r="AF32" s="97"/>
      <c r="AG32" s="97"/>
      <c r="AH32" s="97"/>
      <c r="AI32" s="97"/>
    </row>
    <row r="33" spans="1:33" ht="15" customHeight="1">
      <c r="A33" s="102"/>
      <c r="B33" s="94" t="str">
        <f>B16</f>
        <v xml:space="preserve"> Březen</v>
      </c>
      <c r="C33" s="95">
        <f t="shared" ref="C33:G33" si="8">C16</f>
        <v>0</v>
      </c>
      <c r="D33" s="95">
        <f t="shared" ref="D33" si="9">D16</f>
        <v>7517561.4302240014</v>
      </c>
      <c r="E33" s="95">
        <f t="shared" si="8"/>
        <v>7294983.480690999</v>
      </c>
      <c r="F33" s="95">
        <f t="shared" si="8"/>
        <v>7305518.1465800004</v>
      </c>
      <c r="G33" s="95">
        <f t="shared" si="8"/>
        <v>6351995.5504649999</v>
      </c>
      <c r="H33" s="103"/>
      <c r="I33" s="103"/>
      <c r="J33" s="103"/>
      <c r="K33" s="103"/>
      <c r="L33" s="103"/>
      <c r="M33" s="90"/>
      <c r="AD33" s="91"/>
      <c r="AE33" s="91"/>
      <c r="AF33" s="97"/>
      <c r="AG33" s="97"/>
    </row>
    <row r="34" spans="1:33">
      <c r="A34" s="93"/>
      <c r="B34" s="94"/>
      <c r="C34" s="94"/>
      <c r="D34" s="94"/>
      <c r="E34" s="95"/>
      <c r="F34" s="95"/>
      <c r="G34" s="95"/>
      <c r="H34" s="95"/>
      <c r="I34" s="95"/>
      <c r="J34" s="95"/>
      <c r="K34" s="95"/>
      <c r="L34" s="95"/>
      <c r="M34" s="90"/>
      <c r="O34" s="104"/>
      <c r="AD34" s="91"/>
      <c r="AE34" s="91"/>
      <c r="AF34" s="97"/>
      <c r="AG34" s="97"/>
    </row>
    <row r="35" spans="1:33">
      <c r="A35" s="93"/>
      <c r="B35" s="94"/>
      <c r="C35" s="94"/>
      <c r="D35" s="94"/>
      <c r="E35" s="95"/>
      <c r="F35" s="95"/>
      <c r="G35" s="95"/>
      <c r="H35" s="95"/>
      <c r="I35" s="95"/>
      <c r="J35" s="95"/>
      <c r="K35" s="95"/>
      <c r="L35" s="95"/>
      <c r="M35" s="90"/>
      <c r="O35" s="104"/>
    </row>
    <row r="36" spans="1:33">
      <c r="A36" s="93"/>
      <c r="B36" s="94"/>
      <c r="C36" s="94"/>
      <c r="D36" s="94"/>
      <c r="E36" s="95"/>
      <c r="F36" s="95"/>
      <c r="G36" s="95"/>
      <c r="H36" s="95"/>
      <c r="I36" s="95"/>
      <c r="J36" s="95"/>
      <c r="K36" s="95"/>
      <c r="L36" s="95"/>
      <c r="M36" s="90"/>
      <c r="O36" s="104"/>
    </row>
    <row r="37" spans="1:33">
      <c r="A37" s="93"/>
      <c r="B37" s="94"/>
      <c r="C37" s="94"/>
      <c r="D37" s="94"/>
      <c r="E37" s="95"/>
      <c r="F37" s="95"/>
      <c r="G37" s="95"/>
      <c r="H37" s="95"/>
      <c r="I37" s="95"/>
      <c r="J37" s="95"/>
      <c r="K37" s="95"/>
      <c r="L37" s="95"/>
      <c r="M37" s="90"/>
      <c r="O37" s="104"/>
    </row>
    <row r="38" spans="1:33">
      <c r="A38" s="93"/>
      <c r="B38" s="94"/>
      <c r="C38" s="94"/>
      <c r="D38" s="94"/>
      <c r="E38" s="95"/>
      <c r="F38" s="95"/>
      <c r="G38" s="95"/>
      <c r="H38" s="95"/>
      <c r="I38" s="95"/>
      <c r="J38" s="95"/>
      <c r="K38" s="95"/>
      <c r="L38" s="95"/>
      <c r="M38" s="90"/>
      <c r="O38" s="104"/>
    </row>
    <row r="39" spans="1:33">
      <c r="A39" s="93"/>
      <c r="B39" s="94"/>
      <c r="C39" s="94"/>
      <c r="D39" s="94"/>
      <c r="E39" s="95"/>
      <c r="F39" s="95"/>
      <c r="G39" s="95"/>
      <c r="H39" s="95"/>
      <c r="I39" s="95"/>
      <c r="J39" s="95"/>
      <c r="K39" s="95"/>
      <c r="L39" s="95"/>
      <c r="M39" s="90"/>
      <c r="O39" s="104"/>
    </row>
    <row r="40" spans="1:33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AE40" s="91"/>
    </row>
    <row r="41" spans="1:33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33" ht="20.100000000000001" customHeight="1">
      <c r="A42" s="105"/>
      <c r="B42" s="84"/>
      <c r="C42" s="84"/>
      <c r="D42" s="84"/>
      <c r="E42" s="99"/>
      <c r="F42" s="99"/>
      <c r="G42" s="99"/>
      <c r="H42" s="102"/>
      <c r="I42" s="102"/>
      <c r="J42" s="106"/>
      <c r="K42" s="98"/>
      <c r="L42" s="107"/>
    </row>
    <row r="43" spans="1:33" ht="20.100000000000001" customHeight="1">
      <c r="A43" s="102"/>
      <c r="B43" s="101"/>
      <c r="C43" s="101"/>
      <c r="D43" s="101"/>
      <c r="E43" s="102"/>
      <c r="F43" s="102"/>
      <c r="G43" s="102"/>
      <c r="H43" s="102"/>
      <c r="I43" s="102"/>
      <c r="J43" s="106"/>
      <c r="K43" s="102"/>
      <c r="L43" s="107"/>
    </row>
    <row r="44" spans="1:33">
      <c r="A44" s="93"/>
      <c r="B44" s="94"/>
      <c r="C44" s="94"/>
      <c r="D44" s="94"/>
      <c r="E44" s="108"/>
      <c r="F44" s="108"/>
      <c r="G44" s="108"/>
      <c r="H44" s="108"/>
      <c r="I44" s="108"/>
      <c r="J44" s="109"/>
      <c r="K44" s="108"/>
      <c r="L44" s="108"/>
    </row>
    <row r="45" spans="1:33">
      <c r="A45" s="93"/>
      <c r="B45" s="94"/>
      <c r="C45" s="94"/>
      <c r="D45" s="94"/>
      <c r="E45" s="108"/>
      <c r="F45" s="108"/>
      <c r="G45" s="108"/>
      <c r="H45" s="108"/>
      <c r="I45" s="108"/>
      <c r="J45" s="109"/>
      <c r="K45" s="108"/>
      <c r="L45" s="108"/>
    </row>
    <row r="46" spans="1:33">
      <c r="A46" s="93"/>
      <c r="B46" s="94"/>
      <c r="C46" s="94"/>
      <c r="D46" s="94"/>
      <c r="E46" s="108"/>
      <c r="F46" s="108"/>
      <c r="G46" s="108"/>
      <c r="H46" s="108"/>
      <c r="I46" s="108"/>
      <c r="J46" s="109"/>
      <c r="K46" s="108"/>
      <c r="L46" s="108"/>
    </row>
    <row r="47" spans="1:33">
      <c r="A47" s="93"/>
      <c r="B47" s="94"/>
      <c r="C47" s="94"/>
      <c r="D47" s="94"/>
      <c r="E47" s="108"/>
      <c r="F47" s="108"/>
      <c r="G47" s="108"/>
      <c r="H47" s="108"/>
      <c r="I47" s="108"/>
      <c r="J47" s="109"/>
      <c r="K47" s="108"/>
      <c r="L47" s="108"/>
    </row>
    <row r="48" spans="1:33">
      <c r="A48" s="93"/>
      <c r="B48" s="94"/>
      <c r="C48" s="94"/>
      <c r="D48" s="94"/>
      <c r="E48" s="108"/>
      <c r="F48" s="108"/>
      <c r="G48" s="108"/>
      <c r="H48" s="108"/>
      <c r="I48" s="108"/>
      <c r="J48" s="109"/>
      <c r="K48" s="108"/>
      <c r="L48" s="108"/>
    </row>
    <row r="49" spans="1:12">
      <c r="A49" s="93"/>
      <c r="B49" s="94"/>
      <c r="C49" s="94"/>
      <c r="D49" s="94"/>
      <c r="E49" s="108"/>
      <c r="F49" s="108"/>
      <c r="G49" s="108"/>
      <c r="H49" s="108"/>
      <c r="I49" s="108"/>
      <c r="J49" s="109"/>
      <c r="K49" s="108"/>
      <c r="L49" s="108"/>
    </row>
    <row r="50" spans="1:12">
      <c r="A50" s="98"/>
      <c r="B50" s="98"/>
      <c r="C50" s="98"/>
      <c r="D50" s="98"/>
      <c r="E50" s="98"/>
      <c r="F50" s="98"/>
      <c r="G50" s="98"/>
      <c r="H50" s="98"/>
      <c r="I50" s="98"/>
      <c r="J50" s="110"/>
      <c r="K50" s="98"/>
      <c r="L50" s="98"/>
    </row>
    <row r="51" spans="1:12">
      <c r="A51" s="111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>
      <c r="A52" s="98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>
      <c r="A53" s="98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>
      <c r="A54" s="111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</row>
    <row r="55" spans="1:12">
      <c r="A55" s="111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</row>
    <row r="56" spans="1:12">
      <c r="A56" s="112"/>
      <c r="B56" s="113"/>
      <c r="C56" s="113"/>
      <c r="D56" s="113"/>
    </row>
    <row r="57" spans="1:12">
      <c r="E57" s="98"/>
      <c r="F57" s="98"/>
      <c r="G57" s="98"/>
      <c r="H57" s="98"/>
      <c r="I57" s="98"/>
      <c r="J57" s="98"/>
      <c r="K57" s="98"/>
      <c r="L57" s="98"/>
    </row>
    <row r="58" spans="1:12">
      <c r="A58" s="111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</row>
    <row r="59" spans="1:12">
      <c r="A59" s="114"/>
    </row>
    <row r="60" spans="1:12">
      <c r="A60" s="111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</row>
    <row r="61" spans="1:12">
      <c r="A61" s="111"/>
      <c r="E61" s="98"/>
      <c r="F61" s="98"/>
      <c r="G61" s="98"/>
      <c r="H61" s="98"/>
      <c r="I61" s="98"/>
      <c r="J61" s="98"/>
      <c r="K61" s="98"/>
      <c r="L61" s="98"/>
    </row>
    <row r="62" spans="1:12">
      <c r="A62" s="114"/>
    </row>
    <row r="63" spans="1:12">
      <c r="E63" s="98"/>
      <c r="F63" s="98"/>
      <c r="G63" s="98"/>
      <c r="H63" s="98"/>
      <c r="I63" s="98"/>
      <c r="J63" s="98"/>
      <c r="K63" s="98"/>
      <c r="L63" s="98"/>
    </row>
    <row r="64" spans="1:12">
      <c r="A64" s="111"/>
      <c r="E64" s="98"/>
      <c r="F64" s="98"/>
      <c r="G64" s="98"/>
      <c r="H64" s="98"/>
      <c r="I64" s="98"/>
      <c r="J64" s="98"/>
      <c r="K64" s="98"/>
      <c r="L64" s="98"/>
    </row>
    <row r="65" spans="1:12">
      <c r="A65" s="111"/>
      <c r="E65" s="98"/>
      <c r="F65" s="98"/>
      <c r="G65" s="98"/>
      <c r="H65" s="98"/>
      <c r="I65" s="98"/>
      <c r="J65" s="98"/>
      <c r="K65" s="98"/>
      <c r="L65" s="98"/>
    </row>
    <row r="66" spans="1:12">
      <c r="A66" s="114"/>
    </row>
    <row r="69" spans="1:12" ht="26.25" customHeight="1"/>
  </sheetData>
  <mergeCells count="8">
    <mergeCell ref="A17:A22"/>
    <mergeCell ref="C3:G3"/>
    <mergeCell ref="H3:L3"/>
    <mergeCell ref="A1:L1"/>
    <mergeCell ref="A3:A4"/>
    <mergeCell ref="A5:A10"/>
    <mergeCell ref="A11:A16"/>
    <mergeCell ref="B3:B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/>
  <dimension ref="A1:AA175"/>
  <sheetViews>
    <sheetView view="pageBreakPreview" zoomScale="85" zoomScaleNormal="100" zoomScaleSheetLayoutView="85" workbookViewId="0">
      <selection activeCell="M39" sqref="M39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9.375" style="57" customWidth="1"/>
    <col min="9" max="9" width="16.375" style="57" customWidth="1"/>
    <col min="10" max="16384" width="9" style="57"/>
  </cols>
  <sheetData>
    <row r="1" spans="1:24" ht="20.25">
      <c r="A1" s="435" t="s">
        <v>202</v>
      </c>
      <c r="B1" s="436"/>
      <c r="C1" s="436"/>
      <c r="D1" s="436"/>
      <c r="E1" s="436"/>
      <c r="F1" s="436"/>
      <c r="G1" s="436"/>
      <c r="H1" s="436"/>
    </row>
    <row r="2" spans="1:24" ht="9.9499999999999993" customHeight="1">
      <c r="A2" s="437"/>
      <c r="B2" s="436"/>
      <c r="C2" s="436"/>
      <c r="D2" s="436"/>
      <c r="E2" s="436"/>
      <c r="F2" s="436"/>
      <c r="G2" s="436"/>
      <c r="H2" s="436"/>
    </row>
    <row r="3" spans="1:24" ht="18" customHeight="1">
      <c r="A3" s="593" t="s">
        <v>241</v>
      </c>
      <c r="B3" s="593"/>
      <c r="C3" s="593"/>
      <c r="D3" s="593"/>
      <c r="E3" s="593"/>
      <c r="F3" s="593"/>
      <c r="G3" s="593"/>
      <c r="H3" s="593"/>
    </row>
    <row r="4" spans="1:24" ht="11.25" customHeight="1">
      <c r="B4" s="145"/>
      <c r="C4" s="145"/>
      <c r="D4" s="145"/>
      <c r="E4" s="145"/>
      <c r="F4" s="145"/>
      <c r="G4" s="145"/>
      <c r="H4" s="145"/>
    </row>
    <row r="5" spans="1:24" ht="12" customHeight="1">
      <c r="A5" s="145"/>
      <c r="B5" s="145"/>
      <c r="C5" s="145"/>
      <c r="D5" s="145"/>
      <c r="E5" s="145"/>
      <c r="F5" s="145"/>
      <c r="G5" s="145"/>
      <c r="H5" s="145"/>
    </row>
    <row r="6" spans="1:24" s="61" customFormat="1" ht="12" customHeight="1">
      <c r="A6" s="116"/>
      <c r="B6" s="116"/>
      <c r="C6" s="116"/>
      <c r="D6" s="116"/>
      <c r="E6" s="116"/>
      <c r="F6" s="116"/>
      <c r="G6" s="116"/>
      <c r="H6" s="116"/>
      <c r="J6" s="587" t="s">
        <v>239</v>
      </c>
      <c r="K6" s="588"/>
      <c r="L6" s="588"/>
      <c r="M6" s="588"/>
      <c r="N6" s="588"/>
      <c r="O6" s="588"/>
      <c r="P6" s="589"/>
      <c r="R6" s="590" t="s">
        <v>190</v>
      </c>
      <c r="S6" s="591"/>
      <c r="T6" s="591"/>
      <c r="U6" s="591"/>
      <c r="V6" s="591"/>
      <c r="W6" s="591"/>
      <c r="X6" s="592"/>
    </row>
    <row r="7" spans="1:24" s="61" customFormat="1" ht="12" customHeight="1">
      <c r="A7" s="117"/>
      <c r="B7" s="118" t="s">
        <v>78</v>
      </c>
      <c r="C7" s="118" t="s">
        <v>79</v>
      </c>
      <c r="D7" s="118" t="s">
        <v>80</v>
      </c>
      <c r="E7" s="118" t="s">
        <v>81</v>
      </c>
      <c r="F7" s="118" t="s">
        <v>82</v>
      </c>
      <c r="G7" s="118" t="s">
        <v>83</v>
      </c>
      <c r="H7" s="60"/>
      <c r="J7" s="137"/>
      <c r="K7" s="140" t="s">
        <v>48</v>
      </c>
      <c r="L7" s="140" t="s">
        <v>49</v>
      </c>
      <c r="M7" s="140" t="s">
        <v>50</v>
      </c>
      <c r="N7" s="140" t="s">
        <v>39</v>
      </c>
      <c r="O7" s="140" t="s">
        <v>40</v>
      </c>
      <c r="P7" s="141" t="s">
        <v>41</v>
      </c>
      <c r="R7" s="459"/>
      <c r="S7" s="460" t="s">
        <v>48</v>
      </c>
      <c r="T7" s="460" t="s">
        <v>49</v>
      </c>
      <c r="U7" s="460" t="s">
        <v>50</v>
      </c>
      <c r="V7" s="460" t="s">
        <v>39</v>
      </c>
      <c r="W7" s="460" t="s">
        <v>40</v>
      </c>
      <c r="X7" s="461" t="s">
        <v>41</v>
      </c>
    </row>
    <row r="8" spans="1:24" s="61" customFormat="1" ht="12" customHeight="1">
      <c r="A8" s="118" t="s">
        <v>21</v>
      </c>
      <c r="B8" s="119">
        <f>'3.4'!C13</f>
        <v>2522726.04</v>
      </c>
      <c r="C8" s="119">
        <f>'3.4'!D13</f>
        <v>5001441.227</v>
      </c>
      <c r="D8" s="119">
        <f>'3.4'!E13</f>
        <v>6487026.7759999987</v>
      </c>
      <c r="E8" s="119">
        <f>'3.4'!F13</f>
        <v>0</v>
      </c>
      <c r="F8" s="119">
        <f>'3.4'!G13</f>
        <v>0</v>
      </c>
      <c r="G8" s="119">
        <f>'3.4'!H13</f>
        <v>0</v>
      </c>
      <c r="H8" s="60"/>
      <c r="J8" s="133">
        <v>1</v>
      </c>
      <c r="K8" s="69">
        <v>39535.109999999979</v>
      </c>
      <c r="L8" s="69">
        <v>105861.132</v>
      </c>
      <c r="M8" s="69">
        <v>242927.20799999996</v>
      </c>
      <c r="N8" s="69"/>
      <c r="O8" s="69"/>
      <c r="P8" s="134"/>
      <c r="R8" s="462">
        <v>1</v>
      </c>
      <c r="S8" s="463">
        <v>86689.626999999979</v>
      </c>
      <c r="T8" s="463">
        <v>105488.37499999994</v>
      </c>
      <c r="U8" s="463">
        <v>214642.07600000006</v>
      </c>
      <c r="V8" s="463">
        <v>144070.29199999996</v>
      </c>
      <c r="W8" s="463">
        <v>228362.109</v>
      </c>
      <c r="X8" s="464">
        <v>212846.17100000015</v>
      </c>
    </row>
    <row r="9" spans="1:24" s="61" customFormat="1" ht="12" customHeight="1">
      <c r="A9" s="118" t="s">
        <v>22</v>
      </c>
      <c r="B9" s="119">
        <f>'3.4'!C14</f>
        <v>2524922.971067003</v>
      </c>
      <c r="C9" s="119">
        <f>'3.4'!D14</f>
        <v>2882990.6893000416</v>
      </c>
      <c r="D9" s="119">
        <f>'3.4'!E14</f>
        <v>2965318.4823010881</v>
      </c>
      <c r="E9" s="119">
        <f>'3.4'!F14</f>
        <v>0</v>
      </c>
      <c r="F9" s="119">
        <f>'3.4'!G14</f>
        <v>0</v>
      </c>
      <c r="G9" s="119">
        <f>'3.4'!H14</f>
        <v>0</v>
      </c>
      <c r="H9" s="60"/>
      <c r="J9" s="133">
        <v>2</v>
      </c>
      <c r="K9" s="69">
        <v>41996.555999999975</v>
      </c>
      <c r="L9" s="69">
        <v>110164.2940000001</v>
      </c>
      <c r="M9" s="69">
        <v>245413.30899999998</v>
      </c>
      <c r="N9" s="69"/>
      <c r="O9" s="69"/>
      <c r="P9" s="134"/>
      <c r="R9" s="462">
        <v>2</v>
      </c>
      <c r="S9" s="463">
        <v>84957.191999999995</v>
      </c>
      <c r="T9" s="463">
        <v>110625.68900000003</v>
      </c>
      <c r="U9" s="463">
        <v>222531.56500000006</v>
      </c>
      <c r="V9" s="463">
        <v>162622.21599999999</v>
      </c>
      <c r="W9" s="463">
        <v>224836.04800000001</v>
      </c>
      <c r="X9" s="464">
        <v>200827.74199999988</v>
      </c>
    </row>
    <row r="10" spans="1:24" s="61" customFormat="1" ht="12" customHeight="1">
      <c r="A10" s="118" t="s">
        <v>4</v>
      </c>
      <c r="B10" s="119">
        <f t="shared" ref="B10:G10" si="0">SUM(B8:B9)</f>
        <v>5047649.011067003</v>
      </c>
      <c r="C10" s="119">
        <f t="shared" si="0"/>
        <v>7884431.9163000416</v>
      </c>
      <c r="D10" s="119">
        <f t="shared" si="0"/>
        <v>9452345.2583010867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60"/>
      <c r="J10" s="133">
        <v>3</v>
      </c>
      <c r="K10" s="69">
        <v>42050.071000000033</v>
      </c>
      <c r="L10" s="69">
        <v>123697.27900000002</v>
      </c>
      <c r="M10" s="69">
        <v>259526.38599999997</v>
      </c>
      <c r="N10" s="69"/>
      <c r="O10" s="69"/>
      <c r="P10" s="134"/>
      <c r="R10" s="462">
        <v>3</v>
      </c>
      <c r="S10" s="463">
        <v>95023.593000000008</v>
      </c>
      <c r="T10" s="463">
        <v>117424.19000000003</v>
      </c>
      <c r="U10" s="463">
        <v>204189.42900000018</v>
      </c>
      <c r="V10" s="463">
        <v>178182.74200000006</v>
      </c>
      <c r="W10" s="463">
        <v>221044.83599999992</v>
      </c>
      <c r="X10" s="464">
        <v>204701.47799999997</v>
      </c>
    </row>
    <row r="11" spans="1:24" s="61" customFormat="1" ht="12" customHeight="1">
      <c r="A11" s="324"/>
      <c r="B11" s="324"/>
      <c r="C11" s="324"/>
      <c r="D11" s="324"/>
      <c r="E11" s="324"/>
      <c r="F11" s="324"/>
      <c r="G11" s="324"/>
      <c r="H11" s="324"/>
      <c r="J11" s="133">
        <v>4</v>
      </c>
      <c r="K11" s="69">
        <v>48095.685000000019</v>
      </c>
      <c r="L11" s="69">
        <v>113875.38299999994</v>
      </c>
      <c r="M11" s="69">
        <v>279386.022</v>
      </c>
      <c r="N11" s="69"/>
      <c r="O11" s="69"/>
      <c r="P11" s="134"/>
      <c r="R11" s="462">
        <v>4</v>
      </c>
      <c r="S11" s="463">
        <v>90640.90300000002</v>
      </c>
      <c r="T11" s="463">
        <v>121645.18499999997</v>
      </c>
      <c r="U11" s="463">
        <v>190039.77300000004</v>
      </c>
      <c r="V11" s="463">
        <v>185903.67299999989</v>
      </c>
      <c r="W11" s="463">
        <v>225469.97999999995</v>
      </c>
      <c r="X11" s="464">
        <v>200865.56599999999</v>
      </c>
    </row>
    <row r="12" spans="1:24" s="61" customFormat="1" ht="12" customHeight="1">
      <c r="A12" s="117"/>
      <c r="B12" s="118" t="s">
        <v>48</v>
      </c>
      <c r="C12" s="118" t="s">
        <v>49</v>
      </c>
      <c r="D12" s="118" t="s">
        <v>50</v>
      </c>
      <c r="E12" s="118" t="s">
        <v>39</v>
      </c>
      <c r="F12" s="118" t="s">
        <v>40</v>
      </c>
      <c r="G12" s="118" t="s">
        <v>41</v>
      </c>
      <c r="H12" s="117"/>
      <c r="J12" s="133">
        <v>5</v>
      </c>
      <c r="K12" s="69">
        <v>52354.378999999986</v>
      </c>
      <c r="L12" s="69">
        <v>116248.88099999996</v>
      </c>
      <c r="M12" s="69">
        <v>267713.64099999995</v>
      </c>
      <c r="N12" s="69"/>
      <c r="O12" s="69"/>
      <c r="P12" s="134"/>
      <c r="R12" s="462">
        <v>5</v>
      </c>
      <c r="S12" s="463">
        <v>87650.573000000019</v>
      </c>
      <c r="T12" s="463">
        <v>120081.71699999995</v>
      </c>
      <c r="U12" s="463">
        <v>196821.734</v>
      </c>
      <c r="V12" s="463">
        <v>167139.2790000001</v>
      </c>
      <c r="W12" s="463">
        <v>245318.28300000017</v>
      </c>
      <c r="X12" s="464">
        <v>207152.20100000006</v>
      </c>
    </row>
    <row r="13" spans="1:24" s="61" customFormat="1" ht="12" customHeight="1">
      <c r="A13" s="118" t="s">
        <v>21</v>
      </c>
      <c r="B13" s="121">
        <f t="shared" ref="B13:G13" si="1">B8/B10</f>
        <v>0.49978238076159948</v>
      </c>
      <c r="C13" s="121">
        <f t="shared" si="1"/>
        <v>0.634343891873829</v>
      </c>
      <c r="D13" s="121">
        <f t="shared" si="1"/>
        <v>0.68628754015338855</v>
      </c>
      <c r="E13" s="121" t="e">
        <f t="shared" si="1"/>
        <v>#DIV/0!</v>
      </c>
      <c r="F13" s="121" t="e">
        <f t="shared" si="1"/>
        <v>#DIV/0!</v>
      </c>
      <c r="G13" s="121" t="e">
        <f t="shared" si="1"/>
        <v>#DIV/0!</v>
      </c>
      <c r="H13" s="122" t="e">
        <f>AVERAGE(B13:G13)</f>
        <v>#DIV/0!</v>
      </c>
      <c r="J13" s="133">
        <v>6</v>
      </c>
      <c r="K13" s="69">
        <v>52481.12999999999</v>
      </c>
      <c r="L13" s="69">
        <v>125775.25</v>
      </c>
      <c r="M13" s="69">
        <v>255748.353</v>
      </c>
      <c r="N13" s="69"/>
      <c r="O13" s="69"/>
      <c r="P13" s="134"/>
      <c r="R13" s="462">
        <v>6</v>
      </c>
      <c r="S13" s="463">
        <v>82743.12400000004</v>
      </c>
      <c r="T13" s="463">
        <v>129926.376</v>
      </c>
      <c r="U13" s="463">
        <v>205239.29800000007</v>
      </c>
      <c r="V13" s="463">
        <v>164579.60999999996</v>
      </c>
      <c r="W13" s="463">
        <v>277115.20000000007</v>
      </c>
      <c r="X13" s="464">
        <v>211653.73400000003</v>
      </c>
    </row>
    <row r="14" spans="1:24" s="61" customFormat="1" ht="12" customHeight="1">
      <c r="A14" s="118" t="s">
        <v>22</v>
      </c>
      <c r="B14" s="121">
        <f t="shared" ref="B14:G14" si="2">B9/B10</f>
        <v>0.50021761923840047</v>
      </c>
      <c r="C14" s="121">
        <f t="shared" si="2"/>
        <v>0.365656108126171</v>
      </c>
      <c r="D14" s="121">
        <f t="shared" si="2"/>
        <v>0.3137124598466115</v>
      </c>
      <c r="E14" s="121" t="e">
        <f t="shared" si="2"/>
        <v>#DIV/0!</v>
      </c>
      <c r="F14" s="121" t="e">
        <f t="shared" si="2"/>
        <v>#DIV/0!</v>
      </c>
      <c r="G14" s="121" t="e">
        <f t="shared" si="2"/>
        <v>#DIV/0!</v>
      </c>
      <c r="H14" s="122" t="e">
        <f>AVERAGE(B14:G14)</f>
        <v>#DIV/0!</v>
      </c>
      <c r="J14" s="133">
        <v>7</v>
      </c>
      <c r="K14" s="69">
        <v>47066.499000000003</v>
      </c>
      <c r="L14" s="69">
        <v>126369.04699999993</v>
      </c>
      <c r="M14" s="69">
        <v>250715.40300000002</v>
      </c>
      <c r="N14" s="69"/>
      <c r="O14" s="69"/>
      <c r="P14" s="134"/>
      <c r="R14" s="462">
        <v>7</v>
      </c>
      <c r="S14" s="463">
        <v>78867.250999999989</v>
      </c>
      <c r="T14" s="463">
        <v>133450.89999999994</v>
      </c>
      <c r="U14" s="463">
        <v>210402.12500000006</v>
      </c>
      <c r="V14" s="463">
        <v>153987.6779999999</v>
      </c>
      <c r="W14" s="463">
        <v>279115.59999999998</v>
      </c>
      <c r="X14" s="464">
        <v>204102.07799999992</v>
      </c>
    </row>
    <row r="15" spans="1:24" s="61" customFormat="1" ht="12" customHeight="1">
      <c r="A15" s="118" t="s">
        <v>4</v>
      </c>
      <c r="B15" s="122">
        <f>SUM(B13:B14)</f>
        <v>1</v>
      </c>
      <c r="C15" s="122">
        <f t="shared" ref="C15:G15" si="3">SUM(C13:C14)</f>
        <v>1</v>
      </c>
      <c r="D15" s="122">
        <f t="shared" si="3"/>
        <v>1</v>
      </c>
      <c r="E15" s="122" t="e">
        <f t="shared" si="3"/>
        <v>#DIV/0!</v>
      </c>
      <c r="F15" s="122" t="e">
        <f t="shared" si="3"/>
        <v>#DIV/0!</v>
      </c>
      <c r="G15" s="122" t="e">
        <f t="shared" si="3"/>
        <v>#DIV/0!</v>
      </c>
      <c r="H15" s="117"/>
      <c r="J15" s="133">
        <v>8</v>
      </c>
      <c r="K15" s="69">
        <v>60126.161</v>
      </c>
      <c r="L15" s="69">
        <v>142497.86900000001</v>
      </c>
      <c r="M15" s="69">
        <v>250235.68999999997</v>
      </c>
      <c r="N15" s="69"/>
      <c r="O15" s="69"/>
      <c r="P15" s="134"/>
      <c r="R15" s="462">
        <v>8</v>
      </c>
      <c r="S15" s="463">
        <v>74862.681000000011</v>
      </c>
      <c r="T15" s="463">
        <v>130198.70600000003</v>
      </c>
      <c r="U15" s="463">
        <v>214315.63600000012</v>
      </c>
      <c r="V15" s="463">
        <v>170030.23200000008</v>
      </c>
      <c r="W15" s="463">
        <v>272774.54300000006</v>
      </c>
      <c r="X15" s="464">
        <v>188552.788</v>
      </c>
    </row>
    <row r="16" spans="1:24" s="61" customFormat="1" ht="12" customHeight="1">
      <c r="A16" s="60"/>
      <c r="B16" s="60"/>
      <c r="C16" s="60"/>
      <c r="D16" s="60"/>
      <c r="E16" s="60"/>
      <c r="F16" s="60"/>
      <c r="G16" s="60"/>
      <c r="H16" s="60"/>
      <c r="J16" s="133">
        <v>9</v>
      </c>
      <c r="K16" s="69">
        <v>78047.49500000001</v>
      </c>
      <c r="L16" s="69">
        <v>144160.86000000004</v>
      </c>
      <c r="M16" s="69">
        <v>230847.73000000004</v>
      </c>
      <c r="N16" s="69"/>
      <c r="O16" s="69"/>
      <c r="P16" s="134"/>
      <c r="R16" s="462">
        <v>9</v>
      </c>
      <c r="S16" s="463">
        <v>83430.79300000002</v>
      </c>
      <c r="T16" s="463">
        <v>132303.4</v>
      </c>
      <c r="U16" s="463">
        <v>218667.35900000005</v>
      </c>
      <c r="V16" s="463">
        <v>181381.56099999999</v>
      </c>
      <c r="W16" s="463">
        <v>262666.90300000005</v>
      </c>
      <c r="X16" s="464">
        <v>168303.39600000001</v>
      </c>
    </row>
    <row r="17" spans="1:24" s="61" customFormat="1" ht="12" customHeight="1">
      <c r="A17" s="60"/>
      <c r="B17" s="60"/>
      <c r="C17" s="60"/>
      <c r="D17" s="60"/>
      <c r="E17" s="60"/>
      <c r="F17" s="60"/>
      <c r="G17" s="60"/>
      <c r="H17" s="60"/>
      <c r="J17" s="133">
        <v>10</v>
      </c>
      <c r="K17" s="69">
        <v>70649.94200000001</v>
      </c>
      <c r="L17" s="69">
        <v>148274.19899999994</v>
      </c>
      <c r="M17" s="69">
        <v>221292.51400000008</v>
      </c>
      <c r="N17" s="69"/>
      <c r="O17" s="69"/>
      <c r="P17" s="134"/>
      <c r="R17" s="462">
        <v>10</v>
      </c>
      <c r="S17" s="463">
        <v>88629.684000000008</v>
      </c>
      <c r="T17" s="463">
        <v>133355.17299999998</v>
      </c>
      <c r="U17" s="463">
        <v>209689.17399999977</v>
      </c>
      <c r="V17" s="463">
        <v>189261.13899999988</v>
      </c>
      <c r="W17" s="463">
        <v>256711.46300000013</v>
      </c>
      <c r="X17" s="464">
        <v>151737.04100000003</v>
      </c>
    </row>
    <row r="18" spans="1:24" s="61" customFormat="1" ht="12" customHeight="1">
      <c r="A18" s="593" t="s">
        <v>242</v>
      </c>
      <c r="B18" s="593"/>
      <c r="C18" s="593"/>
      <c r="D18" s="593"/>
      <c r="E18" s="593"/>
      <c r="F18" s="593"/>
      <c r="G18" s="593"/>
      <c r="H18" s="593"/>
      <c r="J18" s="133">
        <v>11</v>
      </c>
      <c r="K18" s="69">
        <v>60929.213999999971</v>
      </c>
      <c r="L18" s="69">
        <v>148772.02799999987</v>
      </c>
      <c r="M18" s="69">
        <v>214159.34400000007</v>
      </c>
      <c r="N18" s="69"/>
      <c r="O18" s="69"/>
      <c r="P18" s="134"/>
      <c r="R18" s="462">
        <v>11</v>
      </c>
      <c r="S18" s="463">
        <v>91115.333999999973</v>
      </c>
      <c r="T18" s="463">
        <v>141329.65400000004</v>
      </c>
      <c r="U18" s="463">
        <v>234807.91999999993</v>
      </c>
      <c r="V18" s="463">
        <v>190130.01599999995</v>
      </c>
      <c r="W18" s="463">
        <v>224508.17600000006</v>
      </c>
      <c r="X18" s="464">
        <v>192591.64199999999</v>
      </c>
    </row>
    <row r="19" spans="1:24" s="61" customFormat="1" ht="12" customHeight="1">
      <c r="B19" s="116"/>
      <c r="C19" s="116"/>
      <c r="D19" s="116"/>
      <c r="E19" s="116"/>
      <c r="F19" s="116"/>
      <c r="G19" s="116"/>
      <c r="H19" s="116"/>
      <c r="J19" s="133">
        <v>12</v>
      </c>
      <c r="K19" s="71">
        <v>61868.922000000028</v>
      </c>
      <c r="L19" s="71">
        <v>153068.18799999999</v>
      </c>
      <c r="M19" s="71">
        <v>200388.47300000006</v>
      </c>
      <c r="N19" s="71"/>
      <c r="O19" s="71"/>
      <c r="P19" s="81"/>
      <c r="Q19" s="60"/>
      <c r="R19" s="462">
        <v>12</v>
      </c>
      <c r="S19" s="465">
        <v>94315.275000000009</v>
      </c>
      <c r="T19" s="465">
        <v>139795.00799999997</v>
      </c>
      <c r="U19" s="465">
        <v>263846.73200000002</v>
      </c>
      <c r="V19" s="465">
        <v>181281.55600000001</v>
      </c>
      <c r="W19" s="465">
        <v>202694.49900000001</v>
      </c>
      <c r="X19" s="466">
        <v>178046.44699999987</v>
      </c>
    </row>
    <row r="20" spans="1:24" s="61" customFormat="1" ht="12" customHeight="1">
      <c r="A20" s="116"/>
      <c r="B20" s="116"/>
      <c r="C20" s="116"/>
      <c r="D20" s="116"/>
      <c r="E20" s="116"/>
      <c r="F20" s="116"/>
      <c r="G20" s="116"/>
      <c r="H20" s="116"/>
      <c r="J20" s="133">
        <v>13</v>
      </c>
      <c r="K20" s="69">
        <v>55384.906000000003</v>
      </c>
      <c r="L20" s="69">
        <v>168773.34300000002</v>
      </c>
      <c r="M20" s="69">
        <v>198686.81999999983</v>
      </c>
      <c r="N20" s="69"/>
      <c r="O20" s="69"/>
      <c r="P20" s="134"/>
      <c r="Q20" s="69"/>
      <c r="R20" s="462">
        <v>13</v>
      </c>
      <c r="S20" s="463">
        <v>95768.121000000014</v>
      </c>
      <c r="T20" s="463">
        <v>148724.76999999993</v>
      </c>
      <c r="U20" s="463">
        <v>282192.08500000014</v>
      </c>
      <c r="V20" s="463">
        <v>171443.33199999997</v>
      </c>
      <c r="W20" s="463">
        <v>205918.93799999997</v>
      </c>
      <c r="X20" s="464">
        <v>160741.75000000003</v>
      </c>
    </row>
    <row r="21" spans="1:24" s="61" customFormat="1" ht="12" customHeight="1">
      <c r="A21" s="60"/>
      <c r="B21" s="60"/>
      <c r="C21" s="60"/>
      <c r="D21" s="60"/>
      <c r="E21" s="60"/>
      <c r="F21" s="60"/>
      <c r="G21" s="60"/>
      <c r="H21" s="60"/>
      <c r="J21" s="133">
        <v>14</v>
      </c>
      <c r="K21" s="69">
        <v>57962.861999999994</v>
      </c>
      <c r="L21" s="69">
        <v>151827.73299999995</v>
      </c>
      <c r="M21" s="69">
        <v>199288.09599999996</v>
      </c>
      <c r="N21" s="69"/>
      <c r="O21" s="69"/>
      <c r="P21" s="134"/>
      <c r="Q21" s="69"/>
      <c r="R21" s="462">
        <v>14</v>
      </c>
      <c r="S21" s="463">
        <v>90460.314000000013</v>
      </c>
      <c r="T21" s="463">
        <v>154836.731</v>
      </c>
      <c r="U21" s="463">
        <v>285780.99300000002</v>
      </c>
      <c r="V21" s="463">
        <v>157777.147</v>
      </c>
      <c r="W21" s="463">
        <v>210045.30399999997</v>
      </c>
      <c r="X21" s="464">
        <v>161985.67799999999</v>
      </c>
    </row>
    <row r="22" spans="1:24" s="61" customFormat="1" ht="12" customHeight="1">
      <c r="A22" s="120"/>
      <c r="B22" s="120"/>
      <c r="C22" s="120"/>
      <c r="D22" s="120"/>
      <c r="E22" s="120"/>
      <c r="F22" s="120"/>
      <c r="G22" s="120"/>
      <c r="H22" s="120"/>
      <c r="J22" s="133">
        <v>15</v>
      </c>
      <c r="K22" s="69">
        <v>84190.94299999997</v>
      </c>
      <c r="L22" s="69">
        <v>153290.87599999984</v>
      </c>
      <c r="M22" s="69">
        <v>206484.34099999999</v>
      </c>
      <c r="N22" s="69"/>
      <c r="O22" s="69"/>
      <c r="P22" s="134"/>
      <c r="R22" s="462">
        <v>15</v>
      </c>
      <c r="S22" s="463">
        <v>81334.90400000001</v>
      </c>
      <c r="T22" s="463">
        <v>162355.05099999992</v>
      </c>
      <c r="U22" s="463">
        <v>272251.5830000001</v>
      </c>
      <c r="V22" s="463">
        <v>176765.53100000019</v>
      </c>
      <c r="W22" s="463">
        <v>219126.75</v>
      </c>
      <c r="X22" s="464">
        <v>182114.19499999992</v>
      </c>
    </row>
    <row r="23" spans="1:24" s="61" customFormat="1" ht="12.75" customHeight="1">
      <c r="A23" s="60"/>
      <c r="B23" s="60"/>
      <c r="C23" s="60"/>
      <c r="D23" s="60"/>
      <c r="E23" s="60"/>
      <c r="F23" s="60"/>
      <c r="G23" s="60"/>
      <c r="H23" s="60"/>
      <c r="J23" s="133">
        <v>16</v>
      </c>
      <c r="K23" s="69">
        <v>113092.11999999998</v>
      </c>
      <c r="L23" s="69">
        <v>150114.14199999993</v>
      </c>
      <c r="M23" s="69">
        <v>190908.56599999999</v>
      </c>
      <c r="N23" s="69"/>
      <c r="O23" s="69"/>
      <c r="P23" s="134"/>
      <c r="R23" s="462">
        <v>16</v>
      </c>
      <c r="S23" s="463">
        <v>69076.930000000022</v>
      </c>
      <c r="T23" s="463">
        <v>156932.50000000006</v>
      </c>
      <c r="U23" s="463">
        <v>267001.978</v>
      </c>
      <c r="V23" s="463">
        <v>189037.90099999984</v>
      </c>
      <c r="W23" s="463">
        <v>213989.05499999999</v>
      </c>
      <c r="X23" s="464">
        <v>179791.86499999987</v>
      </c>
    </row>
    <row r="24" spans="1:24" s="61" customFormat="1" ht="20.100000000000001" customHeight="1">
      <c r="A24" s="60"/>
      <c r="B24" s="60"/>
      <c r="C24" s="60"/>
      <c r="D24" s="60"/>
      <c r="E24" s="60"/>
      <c r="F24" s="60"/>
      <c r="G24" s="60"/>
      <c r="H24" s="60"/>
      <c r="J24" s="133">
        <v>17</v>
      </c>
      <c r="K24" s="69">
        <v>129273.64899999999</v>
      </c>
      <c r="L24" s="69">
        <v>165008.95299999992</v>
      </c>
      <c r="M24" s="69">
        <v>193218.14499999996</v>
      </c>
      <c r="N24" s="69"/>
      <c r="O24" s="69"/>
      <c r="P24" s="134"/>
      <c r="R24" s="462">
        <v>17</v>
      </c>
      <c r="S24" s="463">
        <v>73666.33600000001</v>
      </c>
      <c r="T24" s="463">
        <v>163228.33000000002</v>
      </c>
      <c r="U24" s="463">
        <v>262168.011</v>
      </c>
      <c r="V24" s="463">
        <v>194847.36900000001</v>
      </c>
      <c r="W24" s="463">
        <v>188593.38000000006</v>
      </c>
      <c r="X24" s="464">
        <v>161783.46099999995</v>
      </c>
    </row>
    <row r="25" spans="1:24" s="61" customFormat="1" ht="12" customHeight="1">
      <c r="A25" s="60"/>
      <c r="B25" s="60"/>
      <c r="C25" s="60"/>
      <c r="D25" s="60"/>
      <c r="E25" s="60"/>
      <c r="F25" s="60"/>
      <c r="G25" s="60"/>
      <c r="H25" s="60"/>
      <c r="J25" s="133">
        <v>18</v>
      </c>
      <c r="K25" s="69">
        <v>131799.478</v>
      </c>
      <c r="L25" s="69">
        <v>169088.72900000017</v>
      </c>
      <c r="M25" s="69">
        <v>207173.97500000006</v>
      </c>
      <c r="N25" s="69"/>
      <c r="O25" s="69"/>
      <c r="P25" s="134"/>
      <c r="R25" s="462">
        <v>18</v>
      </c>
      <c r="S25" s="463">
        <v>76894.024999999994</v>
      </c>
      <c r="T25" s="463">
        <v>186306.01099999988</v>
      </c>
      <c r="U25" s="463">
        <v>286361.51900000009</v>
      </c>
      <c r="V25" s="463">
        <v>208553.45200000011</v>
      </c>
      <c r="W25" s="463">
        <v>155343.57199999996</v>
      </c>
      <c r="X25" s="464">
        <v>141644.82799999995</v>
      </c>
    </row>
    <row r="26" spans="1:24" s="61" customFormat="1" ht="12" customHeight="1">
      <c r="A26" s="60"/>
      <c r="B26" s="60"/>
      <c r="C26" s="60"/>
      <c r="D26" s="60"/>
      <c r="E26" s="60"/>
      <c r="F26" s="60"/>
      <c r="G26" s="60"/>
      <c r="H26" s="60"/>
      <c r="J26" s="133">
        <v>19</v>
      </c>
      <c r="K26" s="69">
        <v>126686.73600000002</v>
      </c>
      <c r="L26" s="69">
        <v>169886.21800000005</v>
      </c>
      <c r="M26" s="69">
        <v>205132.76700000002</v>
      </c>
      <c r="N26" s="69"/>
      <c r="O26" s="69"/>
      <c r="P26" s="134"/>
      <c r="R26" s="462">
        <v>19</v>
      </c>
      <c r="S26" s="463">
        <v>95934.968000000023</v>
      </c>
      <c r="T26" s="463">
        <v>200791.39200000002</v>
      </c>
      <c r="U26" s="463">
        <v>283155.26400000008</v>
      </c>
      <c r="V26" s="463">
        <v>229603.31300000014</v>
      </c>
      <c r="W26" s="463">
        <v>171021.22799999986</v>
      </c>
      <c r="X26" s="464">
        <v>136420.59099999999</v>
      </c>
    </row>
    <row r="27" spans="1:24" s="61" customFormat="1" ht="12" customHeight="1">
      <c r="A27" s="60"/>
      <c r="B27" s="60"/>
      <c r="C27" s="60"/>
      <c r="D27" s="60"/>
      <c r="E27" s="60"/>
      <c r="F27" s="60"/>
      <c r="G27" s="60"/>
      <c r="H27" s="60"/>
      <c r="J27" s="133">
        <v>20</v>
      </c>
      <c r="K27" s="69">
        <v>101519.46600000003</v>
      </c>
      <c r="L27" s="69">
        <v>164763.80999999997</v>
      </c>
      <c r="M27" s="69">
        <v>207210.66399999999</v>
      </c>
      <c r="N27" s="69"/>
      <c r="O27" s="69"/>
      <c r="P27" s="134"/>
      <c r="R27" s="462">
        <v>20</v>
      </c>
      <c r="S27" s="463">
        <v>108302.13800000001</v>
      </c>
      <c r="T27" s="463">
        <v>209492.81100000002</v>
      </c>
      <c r="U27" s="463">
        <v>265684.56400000001</v>
      </c>
      <c r="V27" s="463">
        <v>237662.13900000008</v>
      </c>
      <c r="W27" s="463">
        <v>168735.01699999999</v>
      </c>
      <c r="X27" s="464">
        <v>129433.68599999996</v>
      </c>
    </row>
    <row r="28" spans="1:24" s="61" customFormat="1" ht="12" customHeight="1">
      <c r="A28" s="60"/>
      <c r="B28" s="60"/>
      <c r="C28" s="60"/>
      <c r="D28" s="60"/>
      <c r="E28" s="60"/>
      <c r="F28" s="60"/>
      <c r="G28" s="60"/>
      <c r="H28" s="60"/>
      <c r="J28" s="133">
        <v>21</v>
      </c>
      <c r="K28" s="69">
        <v>74912.320000000022</v>
      </c>
      <c r="L28" s="69">
        <v>173007.51299999998</v>
      </c>
      <c r="M28" s="69">
        <v>201917.76900000003</v>
      </c>
      <c r="N28" s="69"/>
      <c r="O28" s="69"/>
      <c r="P28" s="134"/>
      <c r="R28" s="462">
        <v>21</v>
      </c>
      <c r="S28" s="463">
        <v>111630.28499999997</v>
      </c>
      <c r="T28" s="463">
        <v>210576.41899999988</v>
      </c>
      <c r="U28" s="463">
        <v>248557.201</v>
      </c>
      <c r="V28" s="463">
        <v>227930.87600000002</v>
      </c>
      <c r="W28" s="463">
        <v>156396.24599999998</v>
      </c>
      <c r="X28" s="464">
        <v>117136.37699999996</v>
      </c>
    </row>
    <row r="29" spans="1:24" s="61" customFormat="1" ht="12" customHeight="1">
      <c r="A29" s="60"/>
      <c r="B29" s="60"/>
      <c r="C29" s="60"/>
      <c r="D29" s="60"/>
      <c r="E29" s="60"/>
      <c r="F29" s="60"/>
      <c r="G29" s="60"/>
      <c r="H29" s="60"/>
      <c r="J29" s="133">
        <v>22</v>
      </c>
      <c r="K29" s="69">
        <v>86546.23400000004</v>
      </c>
      <c r="L29" s="69">
        <v>209708.81299999988</v>
      </c>
      <c r="M29" s="69">
        <v>208078.31700000001</v>
      </c>
      <c r="N29" s="69"/>
      <c r="O29" s="69"/>
      <c r="P29" s="134"/>
      <c r="R29" s="462">
        <v>22</v>
      </c>
      <c r="S29" s="463">
        <v>103601.39899999998</v>
      </c>
      <c r="T29" s="463">
        <v>209391.07300000015</v>
      </c>
      <c r="U29" s="463">
        <v>221240.54499999998</v>
      </c>
      <c r="V29" s="463">
        <v>228344.77699999986</v>
      </c>
      <c r="W29" s="463">
        <v>156113.761</v>
      </c>
      <c r="X29" s="464">
        <v>100059.79899999997</v>
      </c>
    </row>
    <row r="30" spans="1:24" s="61" customFormat="1" ht="12" customHeight="1">
      <c r="A30" s="60"/>
      <c r="B30" s="60"/>
      <c r="C30" s="60"/>
      <c r="D30" s="60"/>
      <c r="E30" s="60"/>
      <c r="F30" s="60"/>
      <c r="G30" s="60"/>
      <c r="H30" s="60"/>
      <c r="J30" s="133">
        <v>23</v>
      </c>
      <c r="K30" s="69">
        <v>95880.464000000022</v>
      </c>
      <c r="L30" s="69">
        <v>198589.87300000008</v>
      </c>
      <c r="M30" s="69">
        <v>205518.15899999993</v>
      </c>
      <c r="N30" s="69"/>
      <c r="O30" s="69"/>
      <c r="P30" s="134"/>
      <c r="R30" s="462">
        <v>23</v>
      </c>
      <c r="S30" s="463">
        <v>94600.734000000026</v>
      </c>
      <c r="T30" s="463">
        <v>199234.31500000015</v>
      </c>
      <c r="U30" s="463">
        <v>192806.70199999982</v>
      </c>
      <c r="V30" s="463">
        <v>236358.31399999998</v>
      </c>
      <c r="W30" s="463">
        <v>150925.26199999996</v>
      </c>
      <c r="X30" s="464">
        <v>94928.44</v>
      </c>
    </row>
    <row r="31" spans="1:24" s="61" customFormat="1" ht="12" customHeight="1">
      <c r="A31" s="60"/>
      <c r="B31" s="60"/>
      <c r="C31" s="123"/>
      <c r="D31" s="69"/>
      <c r="E31" s="69"/>
      <c r="F31" s="60"/>
      <c r="G31" s="60"/>
      <c r="H31" s="60"/>
      <c r="J31" s="133">
        <v>24</v>
      </c>
      <c r="K31" s="69">
        <v>100826.43499999998</v>
      </c>
      <c r="L31" s="69">
        <v>197338.31800000009</v>
      </c>
      <c r="M31" s="69">
        <v>175824.01500000007</v>
      </c>
      <c r="N31" s="69"/>
      <c r="O31" s="69"/>
      <c r="P31" s="134"/>
      <c r="R31" s="462">
        <v>24</v>
      </c>
      <c r="S31" s="463">
        <v>94120.097999999998</v>
      </c>
      <c r="T31" s="463">
        <v>194067.22600000008</v>
      </c>
      <c r="U31" s="463">
        <v>167536.18599999999</v>
      </c>
      <c r="V31" s="463">
        <v>232306.86</v>
      </c>
      <c r="W31" s="463">
        <v>152667.06700000001</v>
      </c>
      <c r="X31" s="464">
        <v>93643.57799999998</v>
      </c>
    </row>
    <row r="32" spans="1:24" s="61" customFormat="1" ht="12" customHeight="1">
      <c r="A32" s="60"/>
      <c r="B32" s="60"/>
      <c r="C32" s="60"/>
      <c r="D32" s="60"/>
      <c r="E32" s="60"/>
      <c r="F32" s="60"/>
      <c r="G32" s="60"/>
      <c r="H32" s="60"/>
      <c r="J32" s="133">
        <v>25</v>
      </c>
      <c r="K32" s="69">
        <v>94589.465000000026</v>
      </c>
      <c r="L32" s="69">
        <v>200035.52899999981</v>
      </c>
      <c r="M32" s="69">
        <v>155223.68500000003</v>
      </c>
      <c r="N32" s="69"/>
      <c r="O32" s="69"/>
      <c r="P32" s="134"/>
      <c r="R32" s="462">
        <v>25</v>
      </c>
      <c r="S32" s="463">
        <v>93100.023999999947</v>
      </c>
      <c r="T32" s="463">
        <v>185007.83600000004</v>
      </c>
      <c r="U32" s="463">
        <v>164503.25599999999</v>
      </c>
      <c r="V32" s="463">
        <v>232330.64500000008</v>
      </c>
      <c r="W32" s="463">
        <v>175293.77400000015</v>
      </c>
      <c r="X32" s="464">
        <v>98771.229999999952</v>
      </c>
    </row>
    <row r="33" spans="1:27" s="61" customFormat="1" ht="12" customHeight="1">
      <c r="A33" s="60"/>
      <c r="B33" s="60"/>
      <c r="C33" s="60"/>
      <c r="D33" s="60"/>
      <c r="E33" s="60"/>
      <c r="F33" s="60"/>
      <c r="G33" s="60"/>
      <c r="H33" s="60"/>
      <c r="J33" s="133">
        <v>26</v>
      </c>
      <c r="K33" s="69">
        <v>98813.205999999962</v>
      </c>
      <c r="L33" s="69">
        <v>215863.36399999997</v>
      </c>
      <c r="M33" s="69">
        <v>159418.88</v>
      </c>
      <c r="N33" s="69"/>
      <c r="O33" s="69"/>
      <c r="P33" s="134"/>
      <c r="R33" s="462">
        <v>26</v>
      </c>
      <c r="S33" s="463">
        <v>100899.82299999995</v>
      </c>
      <c r="T33" s="463">
        <v>169074.11400000003</v>
      </c>
      <c r="U33" s="463">
        <v>165217.77000000002</v>
      </c>
      <c r="V33" s="463">
        <v>236920.50100000011</v>
      </c>
      <c r="W33" s="463">
        <v>204361.79799999984</v>
      </c>
      <c r="X33" s="464">
        <v>116919.47899999998</v>
      </c>
    </row>
    <row r="34" spans="1:27" ht="12" customHeight="1">
      <c r="A34" s="593" t="s">
        <v>224</v>
      </c>
      <c r="B34" s="593"/>
      <c r="C34" s="593"/>
      <c r="D34" s="593"/>
      <c r="E34" s="593"/>
      <c r="F34" s="593"/>
      <c r="G34" s="593"/>
      <c r="H34" s="593"/>
      <c r="J34" s="133">
        <v>27</v>
      </c>
      <c r="K34" s="135">
        <v>108246.7490000001</v>
      </c>
      <c r="L34" s="135">
        <v>225672.7289999999</v>
      </c>
      <c r="M34" s="135">
        <v>173530.44999999995</v>
      </c>
      <c r="N34" s="135"/>
      <c r="O34" s="135"/>
      <c r="P34" s="136"/>
      <c r="R34" s="462">
        <v>27</v>
      </c>
      <c r="S34" s="467">
        <v>90966.665999999997</v>
      </c>
      <c r="T34" s="467">
        <v>181955.42100000009</v>
      </c>
      <c r="U34" s="467">
        <v>186705.47800000006</v>
      </c>
      <c r="V34" s="467">
        <v>241739.42600000009</v>
      </c>
      <c r="W34" s="467">
        <v>227675.56200000009</v>
      </c>
      <c r="X34" s="468">
        <v>165034.35299999994</v>
      </c>
      <c r="AA34" s="61"/>
    </row>
    <row r="35" spans="1:27" ht="12" customHeight="1">
      <c r="A35" s="593"/>
      <c r="B35" s="593"/>
      <c r="C35" s="593"/>
      <c r="D35" s="593"/>
      <c r="E35" s="593"/>
      <c r="F35" s="593"/>
      <c r="G35" s="593"/>
      <c r="H35" s="593"/>
      <c r="J35" s="133">
        <v>28</v>
      </c>
      <c r="K35" s="135">
        <v>102421.376</v>
      </c>
      <c r="L35" s="135">
        <v>237281.07799999995</v>
      </c>
      <c r="M35" s="135">
        <v>176023.12800000003</v>
      </c>
      <c r="N35" s="135"/>
      <c r="O35" s="135"/>
      <c r="P35" s="136"/>
      <c r="R35" s="462">
        <v>28</v>
      </c>
      <c r="S35" s="467">
        <v>88903.229999999981</v>
      </c>
      <c r="T35" s="467">
        <v>200178.90800000002</v>
      </c>
      <c r="U35" s="467">
        <v>194389.19199999998</v>
      </c>
      <c r="V35" s="467">
        <v>236401.63599999997</v>
      </c>
      <c r="W35" s="467">
        <v>218854.27699999989</v>
      </c>
      <c r="X35" s="468">
        <v>181993.77000000016</v>
      </c>
      <c r="AA35" s="61"/>
    </row>
    <row r="36" spans="1:27" ht="12" customHeight="1">
      <c r="A36" s="82"/>
      <c r="B36" s="69"/>
      <c r="C36" s="125"/>
      <c r="D36" s="119"/>
      <c r="E36" s="119"/>
      <c r="F36" s="69"/>
      <c r="G36" s="69"/>
      <c r="H36" s="60"/>
      <c r="J36" s="133">
        <v>29</v>
      </c>
      <c r="K36" s="135">
        <v>98219.93700000002</v>
      </c>
      <c r="L36" s="135">
        <v>247458.19899999994</v>
      </c>
      <c r="M36" s="135">
        <v>164146.67400000006</v>
      </c>
      <c r="N36" s="135"/>
      <c r="O36" s="135"/>
      <c r="P36" s="136"/>
      <c r="R36" s="462">
        <v>29</v>
      </c>
      <c r="S36" s="467">
        <v>85616.514999999999</v>
      </c>
      <c r="T36" s="467">
        <v>203094.10000000009</v>
      </c>
      <c r="U36" s="467">
        <v>181860.43999999983</v>
      </c>
      <c r="V36" s="467">
        <v>249393.80599999998</v>
      </c>
      <c r="W36" s="467"/>
      <c r="X36" s="468">
        <v>171899.54999999993</v>
      </c>
      <c r="AA36" s="61"/>
    </row>
    <row r="37" spans="1:27" ht="12" customHeight="1">
      <c r="A37" s="60"/>
      <c r="B37" s="60"/>
      <c r="C37" s="125"/>
      <c r="D37" s="119"/>
      <c r="E37" s="119"/>
      <c r="F37" s="60"/>
      <c r="G37" s="60"/>
      <c r="H37" s="60"/>
      <c r="J37" s="133">
        <v>30</v>
      </c>
      <c r="K37" s="135">
        <v>99060.377999999968</v>
      </c>
      <c r="L37" s="135">
        <v>244967.59700000004</v>
      </c>
      <c r="M37" s="135">
        <v>162614.31100000005</v>
      </c>
      <c r="N37" s="135"/>
      <c r="O37" s="135"/>
      <c r="P37" s="136"/>
      <c r="R37" s="462">
        <v>30</v>
      </c>
      <c r="S37" s="467">
        <v>88403.464999999982</v>
      </c>
      <c r="T37" s="467">
        <v>210825.78699999995</v>
      </c>
      <c r="U37" s="467">
        <v>175520.53499999997</v>
      </c>
      <c r="V37" s="467">
        <v>251230.50499999989</v>
      </c>
      <c r="W37" s="467"/>
      <c r="X37" s="468">
        <v>152443.69499999995</v>
      </c>
      <c r="AA37" s="61"/>
    </row>
    <row r="38" spans="1:27" ht="12" customHeight="1">
      <c r="A38" s="117"/>
      <c r="B38" s="118"/>
      <c r="C38" s="125"/>
      <c r="D38" s="126"/>
      <c r="E38" s="126"/>
      <c r="F38" s="118"/>
      <c r="G38" s="118"/>
      <c r="H38" s="117"/>
      <c r="J38" s="137">
        <v>31</v>
      </c>
      <c r="K38" s="127">
        <v>108098.152</v>
      </c>
      <c r="L38" s="127"/>
      <c r="M38" s="127">
        <v>178273.94099999996</v>
      </c>
      <c r="N38" s="127"/>
      <c r="O38" s="127"/>
      <c r="P38" s="138"/>
      <c r="R38" s="459">
        <v>31</v>
      </c>
      <c r="S38" s="469">
        <v>100276.82999999996</v>
      </c>
      <c r="T38" s="469"/>
      <c r="U38" s="469">
        <v>147570.55599999992</v>
      </c>
      <c r="V38" s="469">
        <v>236139.78200000001</v>
      </c>
      <c r="W38" s="469"/>
      <c r="X38" s="470">
        <v>136061.51499999996</v>
      </c>
      <c r="AA38" s="61"/>
    </row>
    <row r="39" spans="1:27" ht="12" customHeight="1">
      <c r="A39" s="118"/>
      <c r="B39" s="121"/>
      <c r="C39" s="125"/>
      <c r="D39" s="128"/>
      <c r="E39" s="128"/>
      <c r="F39" s="121"/>
      <c r="G39" s="121"/>
      <c r="H39" s="117"/>
      <c r="J39" s="139" t="s">
        <v>4</v>
      </c>
      <c r="K39" s="127">
        <f>SUM(K8:K38)</f>
        <v>2522726.04</v>
      </c>
      <c r="L39" s="127">
        <f t="shared" ref="L39:P39" si="4">SUM(L8:L38)</f>
        <v>5001441.227</v>
      </c>
      <c r="M39" s="127">
        <f t="shared" si="4"/>
        <v>6487026.7759999987</v>
      </c>
      <c r="N39" s="127">
        <f t="shared" si="4"/>
        <v>0</v>
      </c>
      <c r="O39" s="127">
        <f>SUM(O8:O38)</f>
        <v>0</v>
      </c>
      <c r="P39" s="138">
        <f t="shared" si="4"/>
        <v>0</v>
      </c>
      <c r="R39" s="471" t="s">
        <v>4</v>
      </c>
      <c r="S39" s="469">
        <f>SUM(S8:S38)</f>
        <v>2782482.835</v>
      </c>
      <c r="T39" s="469">
        <f t="shared" ref="T39:X39" si="5">SUM(T8:T38)</f>
        <v>4861697.1680000005</v>
      </c>
      <c r="U39" s="469">
        <f t="shared" si="5"/>
        <v>6835696.6789999995</v>
      </c>
      <c r="V39" s="469">
        <f t="shared" si="5"/>
        <v>6243357.3060000008</v>
      </c>
      <c r="W39" s="469">
        <f t="shared" si="5"/>
        <v>5895678.6310000001</v>
      </c>
      <c r="X39" s="470">
        <f t="shared" si="5"/>
        <v>5004188.1239999989</v>
      </c>
    </row>
    <row r="40" spans="1:27" ht="12" customHeight="1">
      <c r="A40" s="322"/>
      <c r="B40" s="323" t="s">
        <v>48</v>
      </c>
      <c r="C40" s="323" t="s">
        <v>49</v>
      </c>
      <c r="D40" s="323" t="s">
        <v>50</v>
      </c>
      <c r="E40" s="323" t="s">
        <v>39</v>
      </c>
      <c r="F40" s="323" t="s">
        <v>40</v>
      </c>
      <c r="G40" s="323" t="s">
        <v>41</v>
      </c>
      <c r="H40" s="117"/>
      <c r="K40" s="70"/>
      <c r="L40" s="70"/>
      <c r="M40" s="70"/>
      <c r="N40" s="70"/>
      <c r="O40" s="70"/>
      <c r="P40" s="70"/>
    </row>
    <row r="41" spans="1:27" ht="12" customHeight="1">
      <c r="A41" s="323" t="s">
        <v>21</v>
      </c>
      <c r="B41" s="129">
        <v>0.50973753568675639</v>
      </c>
      <c r="C41" s="129">
        <v>0.61035706731022454</v>
      </c>
      <c r="D41" s="129">
        <v>0.66158375212584364</v>
      </c>
      <c r="E41" s="129">
        <v>0.65603993448484799</v>
      </c>
      <c r="F41" s="129">
        <v>0.64445955582434988</v>
      </c>
      <c r="G41" s="129">
        <v>0.61373367615110885</v>
      </c>
      <c r="H41" s="117"/>
      <c r="N41" s="451"/>
    </row>
    <row r="42" spans="1:27" ht="12" customHeight="1">
      <c r="A42" s="323" t="s">
        <v>22</v>
      </c>
      <c r="B42" s="129">
        <v>0.49026246431324355</v>
      </c>
      <c r="C42" s="129">
        <v>0.38964293268977546</v>
      </c>
      <c r="D42" s="129">
        <v>0.33841624787415642</v>
      </c>
      <c r="E42" s="129">
        <v>0.34396006551515201</v>
      </c>
      <c r="F42" s="129">
        <v>0.35554044417565012</v>
      </c>
      <c r="G42" s="129">
        <v>0.38626632384889115</v>
      </c>
      <c r="H42" s="117"/>
    </row>
    <row r="43" spans="1:27" ht="5.0999999999999996" customHeight="1">
      <c r="A43" s="60"/>
      <c r="B43" s="60"/>
      <c r="C43" s="60"/>
      <c r="D43" s="60"/>
      <c r="E43" s="60"/>
      <c r="F43" s="60"/>
      <c r="G43" s="60"/>
      <c r="H43" s="60"/>
    </row>
    <row r="44" spans="1:27" ht="20.100000000000001" customHeight="1">
      <c r="A44" s="60"/>
      <c r="B44" s="60"/>
      <c r="C44" s="60"/>
      <c r="D44" s="60"/>
      <c r="E44" s="60"/>
      <c r="F44" s="60"/>
      <c r="G44" s="60"/>
      <c r="H44" s="60"/>
    </row>
    <row r="45" spans="1:27" ht="12" customHeight="1">
      <c r="A45" s="59"/>
      <c r="B45" s="59"/>
      <c r="C45" s="59"/>
      <c r="D45" s="59"/>
      <c r="E45" s="59"/>
      <c r="F45" s="59"/>
      <c r="G45" s="59"/>
      <c r="H45" s="59"/>
    </row>
    <row r="46" spans="1:27" ht="12" customHeight="1">
      <c r="A46" s="59"/>
      <c r="B46" s="59"/>
      <c r="C46" s="59"/>
      <c r="D46" s="59"/>
      <c r="E46" s="59"/>
      <c r="F46" s="59"/>
      <c r="G46" s="59"/>
      <c r="H46" s="59"/>
    </row>
    <row r="47" spans="1:27" ht="12" customHeight="1">
      <c r="A47" s="60"/>
      <c r="B47" s="60"/>
      <c r="C47" s="60"/>
      <c r="D47" s="60"/>
      <c r="E47" s="60"/>
      <c r="F47" s="60"/>
      <c r="G47" s="60"/>
      <c r="H47" s="60"/>
    </row>
    <row r="48" spans="1:27" ht="12" customHeight="1">
      <c r="A48" s="60"/>
      <c r="B48" s="60"/>
      <c r="C48" s="60"/>
      <c r="D48" s="60"/>
      <c r="E48" s="60"/>
      <c r="F48" s="60"/>
      <c r="G48" s="60"/>
      <c r="H48" s="60"/>
    </row>
    <row r="49" spans="1:8" ht="12" customHeight="1">
      <c r="A49" s="593" t="s">
        <v>243</v>
      </c>
      <c r="B49" s="593"/>
      <c r="C49" s="593"/>
      <c r="D49" s="593"/>
      <c r="E49" s="593"/>
      <c r="F49" s="593"/>
      <c r="G49" s="593"/>
      <c r="H49" s="593"/>
    </row>
    <row r="50" spans="1:8" ht="12" customHeight="1">
      <c r="A50" s="593"/>
      <c r="B50" s="593"/>
      <c r="C50" s="593"/>
      <c r="D50" s="593"/>
      <c r="E50" s="593"/>
      <c r="F50" s="593"/>
      <c r="G50" s="593"/>
      <c r="H50" s="593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0"/>
      <c r="D52" s="60"/>
      <c r="E52" s="60"/>
      <c r="F52" s="60"/>
      <c r="G52" s="60"/>
      <c r="H52" s="60"/>
    </row>
    <row r="53" spans="1:8" ht="12" customHeight="1">
      <c r="A53" s="117"/>
      <c r="B53" s="59"/>
      <c r="C53" s="59"/>
      <c r="D53" s="59"/>
      <c r="E53" s="59"/>
      <c r="F53" s="59"/>
      <c r="G53" s="59"/>
      <c r="H53" s="117"/>
    </row>
    <row r="54" spans="1:8" ht="12" customHeight="1">
      <c r="A54" s="118"/>
      <c r="B54" s="59"/>
      <c r="C54" s="59"/>
      <c r="D54" s="59"/>
      <c r="E54" s="59"/>
      <c r="F54" s="59"/>
      <c r="G54" s="59"/>
      <c r="H54" s="117"/>
    </row>
    <row r="55" spans="1:8" ht="12" customHeight="1">
      <c r="A55" s="118"/>
      <c r="B55" s="130"/>
      <c r="C55" s="130"/>
      <c r="D55" s="130"/>
      <c r="E55" s="130"/>
      <c r="F55" s="130"/>
      <c r="G55" s="130"/>
      <c r="H55" s="117"/>
    </row>
    <row r="56" spans="1:8" ht="12" customHeight="1">
      <c r="A56" s="82"/>
      <c r="B56" s="60"/>
      <c r="C56" s="60"/>
      <c r="D56" s="60"/>
      <c r="E56" s="60"/>
      <c r="F56" s="60"/>
      <c r="G56" s="60"/>
      <c r="H56" s="60"/>
    </row>
    <row r="57" spans="1:8" ht="12" customHeight="1">
      <c r="A57" s="60"/>
      <c r="B57" s="131"/>
      <c r="C57" s="131"/>
      <c r="D57" s="131"/>
      <c r="E57" s="131"/>
      <c r="F57" s="131"/>
      <c r="G57" s="131"/>
      <c r="H57" s="60"/>
    </row>
    <row r="58" spans="1:8" ht="12" customHeight="1">
      <c r="A58" s="60"/>
      <c r="B58" s="82"/>
      <c r="C58" s="82"/>
      <c r="D58" s="82"/>
      <c r="E58" s="82"/>
      <c r="F58" s="82"/>
      <c r="G58" s="82"/>
      <c r="H58" s="60"/>
    </row>
    <row r="59" spans="1:8" ht="12" customHeight="1">
      <c r="A59" s="82"/>
      <c r="B59" s="129"/>
      <c r="C59" s="129"/>
      <c r="D59" s="129"/>
      <c r="E59" s="129"/>
      <c r="F59" s="129"/>
      <c r="G59" s="129"/>
      <c r="H59" s="60"/>
    </row>
    <row r="60" spans="1:8" ht="12" customHeight="1">
      <c r="A60" s="82"/>
      <c r="B60" s="129"/>
      <c r="C60" s="129"/>
      <c r="D60" s="129"/>
      <c r="E60" s="129"/>
      <c r="F60" s="129"/>
      <c r="G60" s="129"/>
      <c r="H60" s="60"/>
    </row>
    <row r="61" spans="1:8" ht="12" customHeight="1">
      <c r="A61" s="82"/>
      <c r="B61" s="132"/>
      <c r="C61" s="132"/>
      <c r="D61" s="132"/>
      <c r="E61" s="132"/>
      <c r="F61" s="132"/>
      <c r="G61" s="132"/>
      <c r="H61" s="60"/>
    </row>
    <row r="62" spans="1:8" ht="12" customHeight="1">
      <c r="A62" s="60"/>
      <c r="B62" s="60"/>
      <c r="C62" s="60"/>
      <c r="D62" s="60"/>
      <c r="E62" s="60"/>
      <c r="F62" s="60"/>
      <c r="G62" s="60"/>
      <c r="H62" s="60"/>
    </row>
    <row r="63" spans="1:8" ht="5.0999999999999996" customHeight="1">
      <c r="A63" s="60"/>
      <c r="B63" s="60"/>
      <c r="C63" s="60"/>
      <c r="D63" s="60"/>
      <c r="E63" s="60"/>
      <c r="F63" s="60"/>
      <c r="G63" s="60"/>
      <c r="H63" s="60"/>
    </row>
    <row r="64" spans="1:8" ht="15" customHeight="1">
      <c r="A64" s="59"/>
      <c r="B64" s="59"/>
      <c r="C64" s="59"/>
      <c r="D64" s="59"/>
      <c r="E64" s="59"/>
      <c r="F64" s="59"/>
      <c r="G64" s="59"/>
      <c r="H64" s="59"/>
    </row>
    <row r="65" spans="1:8" ht="15" customHeight="1">
      <c r="A65" s="59"/>
      <c r="B65" s="59"/>
      <c r="C65" s="59"/>
      <c r="D65" s="59"/>
      <c r="E65" s="59"/>
      <c r="F65" s="59"/>
      <c r="G65" s="59"/>
      <c r="H65" s="59"/>
    </row>
    <row r="66" spans="1:8" ht="15" customHeight="1">
      <c r="A66" s="59"/>
      <c r="B66" s="59"/>
      <c r="C66" s="59"/>
      <c r="D66" s="59"/>
      <c r="E66" s="59"/>
      <c r="F66" s="59"/>
      <c r="G66" s="59"/>
      <c r="H66" s="59"/>
    </row>
    <row r="67" spans="1:8" ht="15" customHeight="1">
      <c r="A67" s="59"/>
      <c r="B67" s="59"/>
      <c r="C67" s="59"/>
      <c r="D67" s="59"/>
      <c r="E67" s="59"/>
      <c r="F67" s="59"/>
      <c r="G67" s="59"/>
      <c r="H67" s="59"/>
    </row>
    <row r="68" spans="1:8" ht="15" customHeight="1">
      <c r="A68" s="59"/>
      <c r="B68" s="59"/>
      <c r="C68" s="59"/>
      <c r="D68" s="59"/>
      <c r="E68" s="59"/>
      <c r="F68" s="59"/>
      <c r="G68" s="59"/>
      <c r="H68" s="59"/>
    </row>
    <row r="69" spans="1:8" ht="15" customHeight="1">
      <c r="A69" s="59"/>
      <c r="B69" s="59"/>
      <c r="C69" s="59"/>
      <c r="D69" s="59"/>
      <c r="E69" s="59"/>
      <c r="F69" s="59"/>
      <c r="G69" s="59"/>
      <c r="H69" s="59"/>
    </row>
    <row r="70" spans="1:8" ht="15" customHeight="1">
      <c r="A70" s="59"/>
      <c r="B70" s="59"/>
      <c r="C70" s="59"/>
      <c r="D70" s="59"/>
      <c r="E70" s="59"/>
      <c r="F70" s="59"/>
      <c r="G70" s="59"/>
      <c r="H70" s="59"/>
    </row>
    <row r="71" spans="1:8" ht="15" customHeight="1">
      <c r="A71" s="59"/>
      <c r="B71" s="59"/>
      <c r="C71" s="59"/>
      <c r="D71" s="59"/>
      <c r="E71" s="59"/>
      <c r="F71" s="59"/>
      <c r="G71" s="59"/>
      <c r="H71" s="59"/>
    </row>
    <row r="72" spans="1:8" ht="15" customHeight="1">
      <c r="A72" s="59"/>
      <c r="B72" s="59"/>
      <c r="C72" s="59"/>
      <c r="D72" s="59"/>
      <c r="E72" s="59"/>
      <c r="F72" s="59"/>
      <c r="G72" s="59"/>
      <c r="H72" s="59"/>
    </row>
    <row r="73" spans="1:8" ht="15" customHeight="1">
      <c r="A73" s="59"/>
      <c r="B73" s="59"/>
      <c r="C73" s="59"/>
      <c r="D73" s="59"/>
      <c r="E73" s="59"/>
      <c r="F73" s="59"/>
      <c r="G73" s="59"/>
      <c r="H73" s="59"/>
    </row>
    <row r="74" spans="1:8" ht="15" customHeight="1">
      <c r="A74" s="59"/>
      <c r="B74" s="59"/>
      <c r="C74" s="59"/>
      <c r="D74" s="59"/>
      <c r="E74" s="59"/>
      <c r="F74" s="59"/>
      <c r="G74" s="59"/>
      <c r="H74" s="59"/>
    </row>
    <row r="75" spans="1:8" ht="15" customHeight="1">
      <c r="A75" s="59"/>
      <c r="B75" s="59"/>
      <c r="C75" s="59"/>
      <c r="D75" s="59"/>
      <c r="E75" s="59"/>
      <c r="F75" s="59"/>
      <c r="G75" s="59"/>
      <c r="H75" s="59"/>
    </row>
    <row r="76" spans="1:8" ht="15" customHeight="1">
      <c r="A76" s="59"/>
      <c r="B76" s="59"/>
      <c r="C76" s="59"/>
      <c r="D76" s="59"/>
      <c r="E76" s="59"/>
      <c r="F76" s="59"/>
      <c r="G76" s="59"/>
      <c r="H76" s="59"/>
    </row>
    <row r="77" spans="1:8" ht="15" customHeight="1">
      <c r="A77" s="59"/>
      <c r="B77" s="59"/>
      <c r="C77" s="59"/>
      <c r="D77" s="59"/>
      <c r="E77" s="59"/>
      <c r="F77" s="59"/>
      <c r="G77" s="59"/>
      <c r="H77" s="59"/>
    </row>
    <row r="78" spans="1:8" ht="15" customHeight="1">
      <c r="A78" s="59"/>
      <c r="B78" s="59"/>
      <c r="C78" s="59"/>
      <c r="D78" s="59"/>
      <c r="E78" s="59"/>
      <c r="F78" s="59"/>
      <c r="G78" s="59"/>
      <c r="H78" s="59"/>
    </row>
    <row r="79" spans="1:8" ht="15" customHeight="1">
      <c r="A79" s="59"/>
      <c r="B79" s="59"/>
      <c r="C79" s="59"/>
      <c r="D79" s="59"/>
      <c r="E79" s="59"/>
      <c r="F79" s="59"/>
      <c r="G79" s="59"/>
      <c r="H79" s="59"/>
    </row>
    <row r="80" spans="1:8" ht="15" customHeight="1">
      <c r="A80" s="59"/>
      <c r="B80" s="59"/>
      <c r="C80" s="59"/>
      <c r="D80" s="59"/>
      <c r="E80" s="59"/>
      <c r="F80" s="59"/>
      <c r="G80" s="59"/>
      <c r="H80" s="59"/>
    </row>
    <row r="81" spans="1:8" ht="15" customHeight="1">
      <c r="A81" s="59"/>
      <c r="B81" s="59"/>
      <c r="C81" s="59"/>
      <c r="D81" s="59"/>
      <c r="E81" s="59"/>
      <c r="F81" s="59"/>
      <c r="G81" s="59"/>
      <c r="H81" s="59"/>
    </row>
    <row r="82" spans="1:8" ht="15" customHeight="1">
      <c r="A82" s="59"/>
      <c r="B82" s="59"/>
      <c r="C82" s="59"/>
      <c r="D82" s="59"/>
      <c r="E82" s="59"/>
      <c r="F82" s="59"/>
      <c r="G82" s="59"/>
      <c r="H82" s="59"/>
    </row>
    <row r="83" spans="1:8" ht="15" customHeight="1">
      <c r="A83" s="59"/>
      <c r="B83" s="59"/>
      <c r="C83" s="59"/>
      <c r="D83" s="59"/>
      <c r="E83" s="59"/>
      <c r="F83" s="59"/>
      <c r="G83" s="59"/>
      <c r="H83" s="59"/>
    </row>
    <row r="84" spans="1:8" ht="15" customHeight="1">
      <c r="A84" s="59"/>
      <c r="B84" s="59"/>
      <c r="C84" s="59"/>
      <c r="D84" s="59"/>
      <c r="E84" s="59"/>
      <c r="F84" s="59"/>
      <c r="G84" s="59"/>
      <c r="H84" s="59"/>
    </row>
    <row r="85" spans="1:8" ht="15" customHeight="1">
      <c r="A85" s="59"/>
      <c r="B85" s="59"/>
      <c r="C85" s="59"/>
      <c r="D85" s="59"/>
      <c r="E85" s="59"/>
      <c r="F85" s="59"/>
      <c r="G85" s="59"/>
      <c r="H85" s="59"/>
    </row>
    <row r="86" spans="1:8" ht="15" customHeight="1">
      <c r="A86" s="59"/>
      <c r="B86" s="59"/>
      <c r="C86" s="59"/>
      <c r="D86" s="59"/>
      <c r="E86" s="59"/>
      <c r="F86" s="59"/>
      <c r="G86" s="59"/>
      <c r="H86" s="59"/>
    </row>
    <row r="87" spans="1:8" ht="15" customHeight="1">
      <c r="A87" s="59"/>
      <c r="B87" s="59"/>
      <c r="C87" s="59"/>
      <c r="D87" s="59"/>
      <c r="E87" s="59"/>
      <c r="F87" s="59"/>
      <c r="G87" s="59"/>
      <c r="H87" s="59"/>
    </row>
    <row r="88" spans="1:8" ht="15" customHeight="1">
      <c r="A88" s="59"/>
      <c r="B88" s="59"/>
      <c r="C88" s="59"/>
      <c r="D88" s="59"/>
      <c r="E88" s="59"/>
      <c r="F88" s="59"/>
      <c r="G88" s="59"/>
      <c r="H88" s="59"/>
    </row>
    <row r="89" spans="1:8" ht="15" customHeight="1">
      <c r="A89" s="59"/>
      <c r="B89" s="59"/>
      <c r="C89" s="59"/>
      <c r="D89" s="59"/>
      <c r="E89" s="59"/>
      <c r="F89" s="59"/>
      <c r="G89" s="59"/>
      <c r="H89" s="59"/>
    </row>
    <row r="90" spans="1:8" ht="15" customHeight="1">
      <c r="A90" s="59"/>
      <c r="B90" s="59"/>
      <c r="C90" s="59"/>
      <c r="D90" s="59"/>
      <c r="E90" s="59"/>
      <c r="F90" s="59"/>
      <c r="G90" s="59"/>
      <c r="H90" s="59"/>
    </row>
    <row r="91" spans="1:8" ht="15" customHeight="1">
      <c r="A91" s="59"/>
      <c r="B91" s="59"/>
      <c r="C91" s="59"/>
      <c r="D91" s="59"/>
      <c r="E91" s="59"/>
      <c r="F91" s="59"/>
      <c r="G91" s="59"/>
      <c r="H91" s="59"/>
    </row>
    <row r="92" spans="1:8" ht="15" customHeight="1">
      <c r="A92" s="59"/>
      <c r="B92" s="59"/>
      <c r="C92" s="59"/>
      <c r="D92" s="59"/>
      <c r="E92" s="59"/>
      <c r="F92" s="59"/>
      <c r="G92" s="59"/>
      <c r="H92" s="59"/>
    </row>
    <row r="93" spans="1:8" ht="15" customHeight="1">
      <c r="A93" s="59"/>
      <c r="B93" s="59"/>
      <c r="C93" s="59"/>
      <c r="D93" s="59"/>
      <c r="E93" s="59"/>
      <c r="F93" s="59"/>
      <c r="G93" s="59"/>
      <c r="H93" s="59"/>
    </row>
    <row r="94" spans="1:8" ht="15" customHeight="1">
      <c r="A94" s="59"/>
      <c r="B94" s="59"/>
      <c r="C94" s="59"/>
      <c r="D94" s="59"/>
      <c r="E94" s="59"/>
      <c r="F94" s="59"/>
      <c r="G94" s="59"/>
      <c r="H94" s="59"/>
    </row>
    <row r="95" spans="1:8" ht="15" customHeight="1"/>
    <row r="96" spans="1:8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</sheetData>
  <mergeCells count="6">
    <mergeCell ref="J6:P6"/>
    <mergeCell ref="R6:X6"/>
    <mergeCell ref="A18:H18"/>
    <mergeCell ref="A3:H3"/>
    <mergeCell ref="A49:H50"/>
    <mergeCell ref="A34:H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/>
  <dimension ref="A1:O172"/>
  <sheetViews>
    <sheetView view="pageBreakPreview" zoomScaleNormal="100" zoomScaleSheetLayoutView="100" workbookViewId="0">
      <selection activeCell="I19" sqref="I19"/>
    </sheetView>
  </sheetViews>
  <sheetFormatPr defaultColWidth="9" defaultRowHeight="11.25"/>
  <cols>
    <col min="1" max="1" width="11.25" style="57" customWidth="1"/>
    <col min="2" max="2" width="17.625" style="57" customWidth="1"/>
    <col min="3" max="7" width="10.25" style="57" customWidth="1"/>
    <col min="8" max="8" width="8.375" style="57" customWidth="1"/>
    <col min="9" max="9" width="16.375" style="57" customWidth="1"/>
    <col min="10" max="16384" width="9" style="57"/>
  </cols>
  <sheetData>
    <row r="1" spans="1:15" ht="20.25" customHeight="1">
      <c r="A1" s="594" t="s">
        <v>208</v>
      </c>
      <c r="B1" s="594"/>
      <c r="C1" s="594"/>
      <c r="D1" s="594"/>
      <c r="E1" s="594"/>
      <c r="F1" s="594"/>
      <c r="G1" s="594"/>
      <c r="H1" s="594"/>
    </row>
    <row r="2" spans="1:15" ht="15.75" customHeight="1">
      <c r="A2" s="142"/>
      <c r="B2" s="596"/>
      <c r="C2" s="596"/>
      <c r="D2" s="596"/>
      <c r="E2" s="596"/>
      <c r="F2" s="596"/>
      <c r="G2" s="596"/>
      <c r="H2" s="596"/>
    </row>
    <row r="3" spans="1:15" ht="15.75" customHeight="1">
      <c r="A3" s="597" t="s">
        <v>244</v>
      </c>
      <c r="B3" s="597"/>
      <c r="C3" s="597"/>
      <c r="D3" s="597"/>
      <c r="E3" s="597"/>
      <c r="F3" s="597"/>
      <c r="G3" s="597"/>
      <c r="H3" s="597"/>
    </row>
    <row r="4" spans="1:15" ht="12.95" customHeight="1">
      <c r="A4" s="597"/>
      <c r="B4" s="597"/>
      <c r="C4" s="597"/>
      <c r="D4" s="597"/>
      <c r="E4" s="597"/>
      <c r="F4" s="597"/>
      <c r="G4" s="597"/>
      <c r="H4" s="597"/>
    </row>
    <row r="5" spans="1:15" s="61" customFormat="1" ht="12.95" customHeight="1">
      <c r="A5" s="597"/>
      <c r="B5" s="597"/>
      <c r="C5" s="597"/>
      <c r="D5" s="597"/>
      <c r="E5" s="597"/>
      <c r="F5" s="597"/>
      <c r="G5" s="597"/>
      <c r="H5" s="597"/>
    </row>
    <row r="6" spans="1:15" s="61" customFormat="1" ht="12" customHeight="1">
      <c r="A6" s="60"/>
      <c r="B6" s="60"/>
      <c r="C6" s="60"/>
      <c r="D6" s="60"/>
      <c r="E6" s="60"/>
      <c r="F6" s="60"/>
      <c r="G6" s="60"/>
      <c r="H6" s="60"/>
    </row>
    <row r="7" spans="1:15" s="61" customFormat="1" ht="12" customHeight="1">
      <c r="A7" s="60"/>
      <c r="B7" s="60"/>
      <c r="C7" s="60"/>
      <c r="D7" s="60"/>
      <c r="E7" s="60"/>
      <c r="F7" s="60"/>
      <c r="G7" s="60"/>
      <c r="H7" s="60"/>
    </row>
    <row r="8" spans="1:15" s="61" customFormat="1" ht="12" customHeight="1">
      <c r="A8" s="60"/>
      <c r="B8" s="60"/>
      <c r="C8" s="60"/>
      <c r="D8" s="60"/>
      <c r="E8" s="60"/>
      <c r="F8" s="60"/>
      <c r="G8" s="60"/>
      <c r="H8" s="60"/>
      <c r="K8" s="65"/>
      <c r="O8" s="65"/>
    </row>
    <row r="9" spans="1:15" s="61" customFormat="1" ht="12" customHeight="1">
      <c r="A9" s="60"/>
      <c r="B9" s="60"/>
      <c r="C9" s="60"/>
      <c r="D9" s="60"/>
      <c r="E9" s="60"/>
      <c r="F9" s="60"/>
      <c r="G9" s="60"/>
      <c r="H9" s="60"/>
      <c r="K9" s="65"/>
      <c r="O9" s="65"/>
    </row>
    <row r="10" spans="1:15" s="61" customFormat="1" ht="12" customHeight="1">
      <c r="A10" s="60"/>
      <c r="B10" s="60"/>
      <c r="C10" s="60"/>
      <c r="D10" s="60"/>
      <c r="E10" s="60"/>
      <c r="F10" s="60"/>
      <c r="G10" s="60"/>
      <c r="H10" s="60"/>
      <c r="K10" s="65"/>
      <c r="O10" s="65"/>
    </row>
    <row r="11" spans="1:15" s="61" customFormat="1" ht="12" customHeight="1">
      <c r="A11" s="60"/>
      <c r="B11" s="60"/>
      <c r="C11" s="60"/>
      <c r="D11" s="60"/>
      <c r="E11" s="60"/>
      <c r="F11" s="60"/>
      <c r="G11" s="60"/>
      <c r="H11" s="60"/>
      <c r="K11" s="65"/>
      <c r="O11" s="65"/>
    </row>
    <row r="12" spans="1:15" s="61" customFormat="1" ht="12" customHeight="1">
      <c r="A12" s="60"/>
      <c r="B12" s="143"/>
      <c r="C12" s="3" t="s">
        <v>239</v>
      </c>
      <c r="D12" s="3" t="s">
        <v>190</v>
      </c>
      <c r="E12" s="3" t="s">
        <v>148</v>
      </c>
      <c r="F12" s="82"/>
      <c r="G12" s="82"/>
      <c r="H12" s="60"/>
      <c r="K12" s="65"/>
      <c r="O12" s="65"/>
    </row>
    <row r="13" spans="1:15" s="61" customFormat="1" ht="12" customHeight="1">
      <c r="A13" s="82"/>
      <c r="B13" s="6" t="s">
        <v>229</v>
      </c>
      <c r="C13" s="144">
        <v>3452.0994407324902</v>
      </c>
      <c r="D13" s="144">
        <v>3411.1231694324915</v>
      </c>
      <c r="E13" s="144">
        <v>2797.71906173249</v>
      </c>
      <c r="F13" s="69"/>
      <c r="G13" s="69"/>
      <c r="H13" s="60"/>
      <c r="K13" s="65"/>
      <c r="O13" s="65"/>
    </row>
    <row r="14" spans="1:15" s="61" customFormat="1" ht="12" customHeight="1">
      <c r="A14" s="82"/>
      <c r="B14" s="143" t="s">
        <v>165</v>
      </c>
      <c r="C14" s="144">
        <v>3449.2868367324904</v>
      </c>
      <c r="D14" s="144">
        <v>3310.08410673249</v>
      </c>
      <c r="E14" s="144">
        <v>2797.71906173249</v>
      </c>
      <c r="F14" s="69"/>
      <c r="G14" s="69"/>
      <c r="H14" s="60"/>
      <c r="K14" s="65"/>
      <c r="O14" s="65"/>
    </row>
    <row r="15" spans="1:15" s="61" customFormat="1" ht="12" customHeight="1">
      <c r="A15" s="82"/>
      <c r="B15" s="143" t="s">
        <v>166</v>
      </c>
      <c r="C15" s="144">
        <v>3267.2392057324905</v>
      </c>
      <c r="D15" s="144">
        <v>3315.8612157324901</v>
      </c>
      <c r="E15" s="144">
        <v>2386.7496717324898</v>
      </c>
      <c r="F15" s="69"/>
      <c r="G15" s="69"/>
      <c r="H15" s="60"/>
      <c r="K15" s="65"/>
      <c r="O15" s="65"/>
    </row>
    <row r="16" spans="1:15" s="61" customFormat="1" ht="12" customHeight="1">
      <c r="A16" s="60"/>
      <c r="B16" s="143" t="s">
        <v>167</v>
      </c>
      <c r="C16" s="144">
        <v>3062.640548732491</v>
      </c>
      <c r="D16" s="144">
        <v>2922.1963637324902</v>
      </c>
      <c r="E16" s="144">
        <v>1689.86807273249</v>
      </c>
      <c r="F16" s="60"/>
      <c r="G16" s="60"/>
      <c r="H16" s="60"/>
      <c r="K16" s="65"/>
      <c r="O16" s="65"/>
    </row>
    <row r="17" spans="1:15" s="61" customFormat="1" ht="12" customHeight="1">
      <c r="A17" s="60"/>
      <c r="B17" s="143" t="s">
        <v>168</v>
      </c>
      <c r="C17" s="144"/>
      <c r="D17" s="144">
        <v>2486.0171957324901</v>
      </c>
      <c r="E17" s="144">
        <v>1016.53892473249</v>
      </c>
      <c r="F17" s="82"/>
      <c r="G17" s="82"/>
      <c r="H17" s="60"/>
      <c r="K17" s="65"/>
      <c r="O17" s="65"/>
    </row>
    <row r="18" spans="1:15" s="61" customFormat="1" ht="12" customHeight="1">
      <c r="A18" s="82"/>
      <c r="B18" s="143" t="s">
        <v>169</v>
      </c>
      <c r="C18" s="144"/>
      <c r="D18" s="144">
        <v>1982.66643073249</v>
      </c>
      <c r="E18" s="144">
        <v>644.29218873249101</v>
      </c>
      <c r="F18" s="129"/>
      <c r="G18" s="129"/>
      <c r="H18" s="60"/>
      <c r="K18" s="65"/>
      <c r="O18" s="65"/>
    </row>
    <row r="19" spans="1:15" s="61" customFormat="1" ht="12" customHeight="1">
      <c r="A19" s="82"/>
      <c r="B19" s="143" t="s">
        <v>170</v>
      </c>
      <c r="C19" s="144"/>
      <c r="D19" s="144">
        <v>1695.61471073249</v>
      </c>
      <c r="E19" s="144">
        <v>459.14981873249098</v>
      </c>
      <c r="F19" s="129"/>
      <c r="G19" s="129"/>
      <c r="H19" s="60"/>
      <c r="K19" s="65"/>
      <c r="O19" s="65"/>
    </row>
    <row r="20" spans="1:15" s="61" customFormat="1" ht="12" customHeight="1">
      <c r="A20" s="82"/>
      <c r="B20" s="132"/>
      <c r="C20" s="132"/>
      <c r="D20" s="132"/>
      <c r="E20" s="132"/>
      <c r="F20" s="132"/>
      <c r="G20" s="132"/>
      <c r="H20" s="60"/>
      <c r="K20" s="65"/>
      <c r="O20" s="65"/>
    </row>
    <row r="21" spans="1:15" s="61" customFormat="1" ht="12" customHeight="1">
      <c r="A21" s="60"/>
      <c r="B21" s="115"/>
      <c r="C21" s="115"/>
      <c r="D21" s="115"/>
      <c r="E21" s="115"/>
      <c r="F21" s="115"/>
      <c r="G21" s="115"/>
      <c r="H21" s="115"/>
      <c r="K21" s="65"/>
      <c r="O21" s="65"/>
    </row>
    <row r="22" spans="1:15" s="61" customFormat="1" ht="20.100000000000001" customHeight="1">
      <c r="A22" s="595" t="s">
        <v>245</v>
      </c>
      <c r="B22" s="595"/>
      <c r="C22" s="595"/>
      <c r="D22" s="595"/>
      <c r="E22" s="595"/>
      <c r="F22" s="595"/>
      <c r="G22" s="595"/>
      <c r="H22" s="595"/>
      <c r="K22" s="65"/>
      <c r="O22" s="65"/>
    </row>
    <row r="23" spans="1:15" s="61" customFormat="1" ht="12" customHeight="1">
      <c r="A23" s="60"/>
      <c r="B23" s="60"/>
      <c r="C23" s="60"/>
      <c r="D23" s="60"/>
      <c r="E23" s="60"/>
      <c r="F23" s="60"/>
      <c r="G23" s="60"/>
      <c r="H23" s="60"/>
      <c r="K23" s="65"/>
      <c r="O23" s="65"/>
    </row>
    <row r="24" spans="1:15" s="61" customFormat="1" ht="12" customHeight="1">
      <c r="A24" s="60"/>
      <c r="B24" s="60"/>
      <c r="C24" s="69">
        <f>C13</f>
        <v>3452.0994407324902</v>
      </c>
      <c r="D24" s="60"/>
      <c r="E24" s="60"/>
      <c r="F24" s="60"/>
      <c r="G24" s="60"/>
      <c r="H24" s="60"/>
      <c r="K24" s="65"/>
      <c r="O24" s="65"/>
    </row>
    <row r="25" spans="1:15" s="61" customFormat="1" ht="12" customHeight="1">
      <c r="A25" s="60"/>
      <c r="B25" s="82"/>
      <c r="C25" s="60" t="s">
        <v>105</v>
      </c>
      <c r="D25" s="82" t="s">
        <v>106</v>
      </c>
      <c r="E25" s="60"/>
      <c r="F25" s="60"/>
      <c r="G25" s="60"/>
      <c r="H25" s="60"/>
      <c r="K25" s="65"/>
      <c r="O25" s="65"/>
    </row>
    <row r="26" spans="1:15" s="61" customFormat="1" ht="12" customHeight="1">
      <c r="A26" s="60"/>
      <c r="B26" s="143" t="s">
        <v>165</v>
      </c>
      <c r="C26" s="69">
        <f>C14</f>
        <v>3449.2868367324904</v>
      </c>
      <c r="D26" s="69">
        <f>$C$24-C26</f>
        <v>2.8126039999997374</v>
      </c>
      <c r="E26" s="60"/>
      <c r="F26" s="60"/>
      <c r="G26" s="60"/>
      <c r="H26" s="60"/>
      <c r="K26" s="65"/>
      <c r="O26" s="65"/>
    </row>
    <row r="27" spans="1:15" s="61" customFormat="1" ht="12" customHeight="1">
      <c r="A27" s="60"/>
      <c r="B27" s="143" t="s">
        <v>166</v>
      </c>
      <c r="C27" s="69">
        <f>IF(C15="","",C15)</f>
        <v>3267.2392057324905</v>
      </c>
      <c r="D27" s="69">
        <f>$C$24-IF(C27="",0,C27)</f>
        <v>184.86023499999965</v>
      </c>
      <c r="E27" s="60"/>
      <c r="F27" s="60"/>
      <c r="G27" s="60"/>
      <c r="H27" s="60"/>
      <c r="K27" s="65"/>
      <c r="O27" s="65"/>
    </row>
    <row r="28" spans="1:15" s="61" customFormat="1" ht="12" customHeight="1">
      <c r="A28" s="60"/>
      <c r="B28" s="143" t="s">
        <v>167</v>
      </c>
      <c r="C28" s="69">
        <f t="shared" ref="C28:C31" si="0">IF(C16="","",C16)</f>
        <v>3062.640548732491</v>
      </c>
      <c r="D28" s="69">
        <f t="shared" ref="D28:D31" si="1">$C$24-IF(C28="",0,C28)</f>
        <v>389.4588919999992</v>
      </c>
      <c r="E28" s="60"/>
      <c r="F28" s="60"/>
      <c r="G28" s="60"/>
      <c r="H28" s="60"/>
      <c r="K28" s="65"/>
      <c r="O28" s="65"/>
    </row>
    <row r="29" spans="1:15" s="61" customFormat="1" ht="12" customHeight="1">
      <c r="A29" s="60"/>
      <c r="B29" s="143" t="s">
        <v>168</v>
      </c>
      <c r="C29" s="69" t="str">
        <f t="shared" si="0"/>
        <v/>
      </c>
      <c r="D29" s="69">
        <f t="shared" si="1"/>
        <v>3452.0994407324902</v>
      </c>
      <c r="E29" s="82"/>
      <c r="F29" s="82"/>
      <c r="G29" s="82"/>
      <c r="H29" s="60"/>
      <c r="K29" s="65"/>
      <c r="O29" s="65"/>
    </row>
    <row r="30" spans="1:15" s="61" customFormat="1" ht="12" customHeight="1">
      <c r="A30" s="82"/>
      <c r="B30" s="143" t="s">
        <v>169</v>
      </c>
      <c r="C30" s="69" t="str">
        <f t="shared" si="0"/>
        <v/>
      </c>
      <c r="D30" s="69">
        <f t="shared" si="1"/>
        <v>3452.0994407324902</v>
      </c>
      <c r="E30" s="69"/>
      <c r="F30" s="69"/>
      <c r="G30" s="69"/>
      <c r="H30" s="60"/>
      <c r="K30" s="65"/>
      <c r="O30" s="65"/>
    </row>
    <row r="31" spans="1:15" ht="12" customHeight="1">
      <c r="A31" s="82"/>
      <c r="B31" s="143" t="s">
        <v>170</v>
      </c>
      <c r="C31" s="69" t="str">
        <f t="shared" si="0"/>
        <v/>
      </c>
      <c r="D31" s="69">
        <f t="shared" si="1"/>
        <v>3452.0994407324902</v>
      </c>
      <c r="E31" s="69"/>
      <c r="F31" s="69"/>
      <c r="G31" s="69"/>
      <c r="H31" s="60"/>
    </row>
    <row r="32" spans="1:15" ht="12" customHeight="1">
      <c r="A32" s="82"/>
      <c r="B32" s="59"/>
      <c r="C32" s="59"/>
      <c r="D32" s="59"/>
      <c r="E32" s="69"/>
      <c r="F32" s="69"/>
      <c r="G32" s="69"/>
      <c r="H32" s="60"/>
    </row>
    <row r="33" spans="1:8" ht="12" customHeight="1">
      <c r="A33" s="60"/>
      <c r="B33" s="59"/>
      <c r="C33" s="59"/>
      <c r="D33" s="59"/>
      <c r="E33" s="60"/>
      <c r="F33" s="60"/>
      <c r="G33" s="60"/>
      <c r="H33" s="60"/>
    </row>
    <row r="34" spans="1:8" ht="12" customHeight="1">
      <c r="A34" s="60"/>
      <c r="B34" s="59"/>
      <c r="C34" s="59"/>
      <c r="D34" s="59"/>
      <c r="E34" s="82"/>
      <c r="F34" s="82"/>
      <c r="G34" s="82"/>
      <c r="H34" s="60"/>
    </row>
    <row r="35" spans="1:8" ht="12" customHeight="1">
      <c r="A35" s="59"/>
      <c r="B35" s="124"/>
      <c r="C35" s="124"/>
      <c r="D35" s="124"/>
      <c r="E35" s="124"/>
      <c r="F35" s="124"/>
      <c r="G35" s="124"/>
      <c r="H35" s="124"/>
    </row>
    <row r="36" spans="1:8" ht="20.100000000000001" customHeight="1">
      <c r="A36" s="595" t="s">
        <v>227</v>
      </c>
      <c r="B36" s="595"/>
      <c r="C36" s="595"/>
      <c r="D36" s="595"/>
      <c r="E36" s="595"/>
      <c r="F36" s="595"/>
      <c r="G36" s="595"/>
      <c r="H36" s="595"/>
    </row>
    <row r="37" spans="1:8" ht="12" customHeight="1">
      <c r="A37" s="60"/>
      <c r="B37" s="60"/>
      <c r="C37" s="60"/>
      <c r="D37" s="60"/>
      <c r="E37" s="60"/>
      <c r="F37" s="60"/>
      <c r="G37" s="60"/>
      <c r="H37" s="60"/>
    </row>
    <row r="38" spans="1:8" ht="12" customHeight="1">
      <c r="A38" s="60"/>
      <c r="B38" s="60"/>
      <c r="C38" s="69">
        <f>D13</f>
        <v>3411.1231694324915</v>
      </c>
      <c r="D38" s="60"/>
      <c r="E38" s="60"/>
      <c r="F38" s="60"/>
      <c r="G38" s="60"/>
      <c r="H38" s="60"/>
    </row>
    <row r="39" spans="1:8" ht="12" customHeight="1">
      <c r="A39" s="60"/>
      <c r="B39" s="82"/>
      <c r="C39" s="60" t="s">
        <v>105</v>
      </c>
      <c r="D39" s="82" t="s">
        <v>106</v>
      </c>
      <c r="E39" s="60"/>
      <c r="F39" s="60"/>
      <c r="G39" s="60"/>
      <c r="H39" s="60"/>
    </row>
    <row r="40" spans="1:8" ht="12" customHeight="1">
      <c r="A40" s="60"/>
      <c r="B40" s="143" t="s">
        <v>165</v>
      </c>
      <c r="C40" s="69">
        <f t="shared" ref="C40:C45" si="2">D14</f>
        <v>3310.08410673249</v>
      </c>
      <c r="D40" s="69">
        <f t="shared" ref="D40:D45" si="3">$C$38-C40</f>
        <v>101.03906270000152</v>
      </c>
      <c r="E40" s="60"/>
      <c r="F40" s="60"/>
      <c r="G40" s="60"/>
      <c r="H40" s="60"/>
    </row>
    <row r="41" spans="1:8" ht="12" customHeight="1">
      <c r="A41" s="60"/>
      <c r="B41" s="143" t="s">
        <v>166</v>
      </c>
      <c r="C41" s="69">
        <f t="shared" si="2"/>
        <v>3315.8612157324901</v>
      </c>
      <c r="D41" s="69">
        <f t="shared" si="3"/>
        <v>95.261953700001413</v>
      </c>
      <c r="E41" s="60"/>
      <c r="F41" s="60"/>
      <c r="G41" s="60"/>
      <c r="H41" s="60"/>
    </row>
    <row r="42" spans="1:8" ht="12" customHeight="1">
      <c r="A42" s="60"/>
      <c r="B42" s="143" t="s">
        <v>167</v>
      </c>
      <c r="C42" s="69">
        <f t="shared" si="2"/>
        <v>2922.1963637324902</v>
      </c>
      <c r="D42" s="69">
        <f t="shared" si="3"/>
        <v>488.9268057000013</v>
      </c>
      <c r="E42" s="60"/>
      <c r="F42" s="60"/>
      <c r="G42" s="60"/>
      <c r="H42" s="60"/>
    </row>
    <row r="43" spans="1:8" ht="12" customHeight="1">
      <c r="A43" s="60"/>
      <c r="B43" s="143" t="s">
        <v>168</v>
      </c>
      <c r="C43" s="69">
        <f t="shared" si="2"/>
        <v>2486.0171957324901</v>
      </c>
      <c r="D43" s="69">
        <f t="shared" si="3"/>
        <v>925.10597370000141</v>
      </c>
      <c r="E43" s="82"/>
      <c r="F43" s="82"/>
      <c r="G43" s="82"/>
      <c r="H43" s="60"/>
    </row>
    <row r="44" spans="1:8" ht="12" customHeight="1">
      <c r="A44" s="82"/>
      <c r="B44" s="143" t="s">
        <v>169</v>
      </c>
      <c r="C44" s="69">
        <f t="shared" si="2"/>
        <v>1982.66643073249</v>
      </c>
      <c r="D44" s="69">
        <f t="shared" si="3"/>
        <v>1428.4567387000016</v>
      </c>
      <c r="E44" s="131"/>
      <c r="F44" s="131"/>
      <c r="G44" s="131"/>
      <c r="H44" s="60"/>
    </row>
    <row r="45" spans="1:8" ht="12" customHeight="1">
      <c r="A45" s="82"/>
      <c r="B45" s="143" t="s">
        <v>170</v>
      </c>
      <c r="C45" s="69">
        <f t="shared" si="2"/>
        <v>1695.61471073249</v>
      </c>
      <c r="D45" s="69">
        <f t="shared" si="3"/>
        <v>1715.5084587000015</v>
      </c>
      <c r="E45" s="131"/>
      <c r="F45" s="131"/>
      <c r="G45" s="131"/>
      <c r="H45" s="60"/>
    </row>
    <row r="46" spans="1:8" ht="12" customHeight="1">
      <c r="A46" s="82"/>
      <c r="B46" s="59"/>
      <c r="C46" s="59"/>
      <c r="D46" s="59"/>
      <c r="E46" s="69"/>
      <c r="F46" s="69"/>
      <c r="G46" s="69"/>
      <c r="H46" s="60"/>
    </row>
    <row r="47" spans="1:8" ht="12" customHeight="1">
      <c r="A47" s="59"/>
      <c r="B47" s="59"/>
      <c r="C47" s="59"/>
      <c r="D47" s="59"/>
      <c r="E47" s="59"/>
      <c r="F47" s="59"/>
      <c r="G47" s="59"/>
      <c r="H47" s="59"/>
    </row>
    <row r="48" spans="1:8" ht="12" customHeight="1">
      <c r="A48" s="60"/>
      <c r="B48" s="59"/>
      <c r="C48" s="59"/>
      <c r="D48" s="59"/>
      <c r="E48" s="60"/>
      <c r="F48" s="60"/>
      <c r="G48" s="60"/>
      <c r="H48" s="60"/>
    </row>
    <row r="49" spans="1:8" ht="12" customHeight="1">
      <c r="A49" s="60"/>
      <c r="B49" s="59"/>
      <c r="C49" s="59"/>
      <c r="D49" s="59"/>
      <c r="E49" s="82"/>
      <c r="F49" s="82"/>
      <c r="G49" s="82"/>
      <c r="H49" s="60"/>
    </row>
    <row r="50" spans="1:8" ht="20.100000000000001" customHeight="1">
      <c r="A50" s="595" t="s">
        <v>228</v>
      </c>
      <c r="B50" s="595"/>
      <c r="C50" s="595"/>
      <c r="D50" s="595"/>
      <c r="E50" s="595"/>
      <c r="F50" s="595"/>
      <c r="G50" s="595"/>
      <c r="H50" s="595"/>
    </row>
    <row r="51" spans="1:8" ht="12" customHeight="1">
      <c r="A51" s="60"/>
      <c r="B51" s="60"/>
      <c r="C51" s="60"/>
      <c r="D51" s="60"/>
      <c r="E51" s="60"/>
      <c r="F51" s="60"/>
      <c r="G51" s="60"/>
      <c r="H51" s="60"/>
    </row>
    <row r="52" spans="1:8" ht="12" customHeight="1">
      <c r="A52" s="60"/>
      <c r="B52" s="60"/>
      <c r="C52" s="69">
        <f>E13</f>
        <v>2797.71906173249</v>
      </c>
      <c r="D52" s="60"/>
      <c r="E52" s="60"/>
      <c r="F52" s="60"/>
      <c r="G52" s="60"/>
      <c r="H52" s="60"/>
    </row>
    <row r="53" spans="1:8" ht="12" customHeight="1">
      <c r="A53" s="60"/>
      <c r="B53" s="82"/>
      <c r="C53" s="60" t="s">
        <v>105</v>
      </c>
      <c r="D53" s="82" t="s">
        <v>106</v>
      </c>
      <c r="E53" s="60"/>
      <c r="F53" s="60"/>
      <c r="G53" s="60"/>
      <c r="H53" s="60"/>
    </row>
    <row r="54" spans="1:8" ht="12" customHeight="1">
      <c r="A54" s="60"/>
      <c r="B54" s="143" t="s">
        <v>165</v>
      </c>
      <c r="C54" s="69">
        <f>E14</f>
        <v>2797.71906173249</v>
      </c>
      <c r="D54" s="69">
        <f>$C$52-C54</f>
        <v>0</v>
      </c>
      <c r="E54" s="60"/>
      <c r="F54" s="60"/>
      <c r="G54" s="60"/>
      <c r="H54" s="60"/>
    </row>
    <row r="55" spans="1:8" ht="12" customHeight="1">
      <c r="A55" s="60"/>
      <c r="B55" s="143" t="s">
        <v>166</v>
      </c>
      <c r="C55" s="69">
        <f t="shared" ref="C55:C59" si="4">E15</f>
        <v>2386.7496717324898</v>
      </c>
      <c r="D55" s="69">
        <f t="shared" ref="D55:D59" si="5">$C$52-C55</f>
        <v>410.9693900000002</v>
      </c>
      <c r="E55" s="60"/>
      <c r="F55" s="60"/>
      <c r="G55" s="60"/>
      <c r="H55" s="60"/>
    </row>
    <row r="56" spans="1:8" ht="12" customHeight="1">
      <c r="A56" s="60"/>
      <c r="B56" s="143" t="s">
        <v>167</v>
      </c>
      <c r="C56" s="69">
        <f t="shared" si="4"/>
        <v>1689.86807273249</v>
      </c>
      <c r="D56" s="69">
        <f t="shared" si="5"/>
        <v>1107.850989</v>
      </c>
      <c r="E56" s="60"/>
      <c r="F56" s="60"/>
      <c r="G56" s="60"/>
      <c r="H56" s="60"/>
    </row>
    <row r="57" spans="1:8" ht="12" customHeight="1">
      <c r="A57" s="60"/>
      <c r="B57" s="143" t="s">
        <v>168</v>
      </c>
      <c r="C57" s="69">
        <f t="shared" si="4"/>
        <v>1016.53892473249</v>
      </c>
      <c r="D57" s="69">
        <f t="shared" si="5"/>
        <v>1781.1801369999998</v>
      </c>
      <c r="E57" s="82"/>
      <c r="F57" s="82"/>
      <c r="G57" s="82"/>
      <c r="H57" s="60"/>
    </row>
    <row r="58" spans="1:8" ht="12" customHeight="1">
      <c r="A58" s="82"/>
      <c r="B58" s="143" t="s">
        <v>169</v>
      </c>
      <c r="C58" s="69">
        <f t="shared" si="4"/>
        <v>644.29218873249101</v>
      </c>
      <c r="D58" s="69">
        <f t="shared" si="5"/>
        <v>2153.426872999999</v>
      </c>
      <c r="E58" s="131"/>
      <c r="F58" s="131"/>
      <c r="G58" s="131"/>
      <c r="H58" s="60"/>
    </row>
    <row r="59" spans="1:8" ht="12" customHeight="1">
      <c r="A59" s="82"/>
      <c r="B59" s="143" t="s">
        <v>170</v>
      </c>
      <c r="C59" s="69">
        <f t="shared" si="4"/>
        <v>459.14981873249098</v>
      </c>
      <c r="D59" s="69">
        <f t="shared" si="5"/>
        <v>2338.569242999999</v>
      </c>
      <c r="E59" s="131"/>
      <c r="F59" s="131"/>
      <c r="G59" s="131"/>
      <c r="H59" s="60"/>
    </row>
    <row r="60" spans="1:8" ht="12" customHeight="1">
      <c r="A60" s="82"/>
      <c r="B60" s="59"/>
      <c r="C60" s="59"/>
      <c r="D60" s="59"/>
      <c r="E60" s="69"/>
      <c r="F60" s="69"/>
      <c r="G60" s="69"/>
      <c r="H60" s="60"/>
    </row>
    <row r="61" spans="1:8" ht="12" customHeight="1">
      <c r="A61" s="59"/>
      <c r="B61" s="59"/>
      <c r="C61" s="59"/>
      <c r="D61" s="59"/>
      <c r="E61" s="59"/>
      <c r="F61" s="59"/>
      <c r="G61" s="59"/>
      <c r="H61" s="59"/>
    </row>
    <row r="62" spans="1:8" ht="12" customHeight="1">
      <c r="A62" s="60"/>
      <c r="B62" s="59"/>
      <c r="C62" s="59"/>
      <c r="D62" s="59"/>
      <c r="E62" s="60"/>
      <c r="F62" s="60"/>
      <c r="G62" s="60"/>
      <c r="H62" s="60"/>
    </row>
    <row r="63" spans="1:8" ht="12" customHeight="1">
      <c r="A63" s="60"/>
      <c r="B63" s="59"/>
      <c r="C63" s="59"/>
      <c r="D63" s="59"/>
      <c r="E63" s="82"/>
      <c r="F63" s="82"/>
      <c r="G63" s="82"/>
      <c r="H63" s="60"/>
    </row>
    <row r="64" spans="1:8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</sheetData>
  <mergeCells count="6">
    <mergeCell ref="A1:H1"/>
    <mergeCell ref="A22:H22"/>
    <mergeCell ref="A36:H36"/>
    <mergeCell ref="A50:H50"/>
    <mergeCell ref="B2:H2"/>
    <mergeCell ref="A3:H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2"/>
  <sheetViews>
    <sheetView view="pageBreakPreview" zoomScaleNormal="100" zoomScaleSheetLayoutView="100" workbookViewId="0">
      <selection activeCell="B10" sqref="B10"/>
    </sheetView>
  </sheetViews>
  <sheetFormatPr defaultRowHeight="11.25"/>
  <cols>
    <col min="1" max="1" width="6.25" style="147" customWidth="1"/>
    <col min="2" max="7" width="6.625" style="147" customWidth="1"/>
    <col min="8" max="9" width="7.375" style="147" customWidth="1"/>
    <col min="10" max="16" width="6.625" style="147" customWidth="1"/>
    <col min="17" max="18" width="7.375" style="147" customWidth="1"/>
    <col min="19" max="19" width="6.625" style="147" customWidth="1"/>
    <col min="20" max="20" width="9.25" style="147" customWidth="1"/>
    <col min="21" max="21" width="11.375" style="147" customWidth="1"/>
    <col min="22" max="260" width="9" style="147"/>
    <col min="261" max="273" width="10.625" style="147" customWidth="1"/>
    <col min="274" max="516" width="9" style="147"/>
    <col min="517" max="529" width="10.625" style="147" customWidth="1"/>
    <col min="530" max="772" width="9" style="147"/>
    <col min="773" max="785" width="10.625" style="147" customWidth="1"/>
    <col min="786" max="1028" width="9" style="147"/>
    <col min="1029" max="1041" width="10.625" style="147" customWidth="1"/>
    <col min="1042" max="1284" width="9" style="147"/>
    <col min="1285" max="1297" width="10.625" style="147" customWidth="1"/>
    <col min="1298" max="1540" width="9" style="147"/>
    <col min="1541" max="1553" width="10.625" style="147" customWidth="1"/>
    <col min="1554" max="1796" width="9" style="147"/>
    <col min="1797" max="1809" width="10.625" style="147" customWidth="1"/>
    <col min="1810" max="2052" width="9" style="147"/>
    <col min="2053" max="2065" width="10.625" style="147" customWidth="1"/>
    <col min="2066" max="2308" width="9" style="147"/>
    <col min="2309" max="2321" width="10.625" style="147" customWidth="1"/>
    <col min="2322" max="2564" width="9" style="147"/>
    <col min="2565" max="2577" width="10.625" style="147" customWidth="1"/>
    <col min="2578" max="2820" width="9" style="147"/>
    <col min="2821" max="2833" width="10.625" style="147" customWidth="1"/>
    <col min="2834" max="3076" width="9" style="147"/>
    <col min="3077" max="3089" width="10.625" style="147" customWidth="1"/>
    <col min="3090" max="3332" width="9" style="147"/>
    <col min="3333" max="3345" width="10.625" style="147" customWidth="1"/>
    <col min="3346" max="3588" width="9" style="147"/>
    <col min="3589" max="3601" width="10.625" style="147" customWidth="1"/>
    <col min="3602" max="3844" width="9" style="147"/>
    <col min="3845" max="3857" width="10.625" style="147" customWidth="1"/>
    <col min="3858" max="4100" width="9" style="147"/>
    <col min="4101" max="4113" width="10.625" style="147" customWidth="1"/>
    <col min="4114" max="4356" width="9" style="147"/>
    <col min="4357" max="4369" width="10.625" style="147" customWidth="1"/>
    <col min="4370" max="4612" width="9" style="147"/>
    <col min="4613" max="4625" width="10.625" style="147" customWidth="1"/>
    <col min="4626" max="4868" width="9" style="147"/>
    <col min="4869" max="4881" width="10.625" style="147" customWidth="1"/>
    <col min="4882" max="5124" width="9" style="147"/>
    <col min="5125" max="5137" width="10.625" style="147" customWidth="1"/>
    <col min="5138" max="5380" width="9" style="147"/>
    <col min="5381" max="5393" width="10.625" style="147" customWidth="1"/>
    <col min="5394" max="5636" width="9" style="147"/>
    <col min="5637" max="5649" width="10.625" style="147" customWidth="1"/>
    <col min="5650" max="5892" width="9" style="147"/>
    <col min="5893" max="5905" width="10.625" style="147" customWidth="1"/>
    <col min="5906" max="6148" width="9" style="147"/>
    <col min="6149" max="6161" width="10.625" style="147" customWidth="1"/>
    <col min="6162" max="6404" width="9" style="147"/>
    <col min="6405" max="6417" width="10.625" style="147" customWidth="1"/>
    <col min="6418" max="6660" width="9" style="147"/>
    <col min="6661" max="6673" width="10.625" style="147" customWidth="1"/>
    <col min="6674" max="6916" width="9" style="147"/>
    <col min="6917" max="6929" width="10.625" style="147" customWidth="1"/>
    <col min="6930" max="7172" width="9" style="147"/>
    <col min="7173" max="7185" width="10.625" style="147" customWidth="1"/>
    <col min="7186" max="7428" width="9" style="147"/>
    <col min="7429" max="7441" width="10.625" style="147" customWidth="1"/>
    <col min="7442" max="7684" width="9" style="147"/>
    <col min="7685" max="7697" width="10.625" style="147" customWidth="1"/>
    <col min="7698" max="7940" width="9" style="147"/>
    <col min="7941" max="7953" width="10.625" style="147" customWidth="1"/>
    <col min="7954" max="8196" width="9" style="147"/>
    <col min="8197" max="8209" width="10.625" style="147" customWidth="1"/>
    <col min="8210" max="8452" width="9" style="147"/>
    <col min="8453" max="8465" width="10.625" style="147" customWidth="1"/>
    <col min="8466" max="8708" width="9" style="147"/>
    <col min="8709" max="8721" width="10.625" style="147" customWidth="1"/>
    <col min="8722" max="8964" width="9" style="147"/>
    <col min="8965" max="8977" width="10.625" style="147" customWidth="1"/>
    <col min="8978" max="9220" width="9" style="147"/>
    <col min="9221" max="9233" width="10.625" style="147" customWidth="1"/>
    <col min="9234" max="9476" width="9" style="147"/>
    <col min="9477" max="9489" width="10.625" style="147" customWidth="1"/>
    <col min="9490" max="9732" width="9" style="147"/>
    <col min="9733" max="9745" width="10.625" style="147" customWidth="1"/>
    <col min="9746" max="9988" width="9" style="147"/>
    <col min="9989" max="10001" width="10.625" style="147" customWidth="1"/>
    <col min="10002" max="10244" width="9" style="147"/>
    <col min="10245" max="10257" width="10.625" style="147" customWidth="1"/>
    <col min="10258" max="10500" width="9" style="147"/>
    <col min="10501" max="10513" width="10.625" style="147" customWidth="1"/>
    <col min="10514" max="10756" width="9" style="147"/>
    <col min="10757" max="10769" width="10.625" style="147" customWidth="1"/>
    <col min="10770" max="11012" width="9" style="147"/>
    <col min="11013" max="11025" width="10.625" style="147" customWidth="1"/>
    <col min="11026" max="11268" width="9" style="147"/>
    <col min="11269" max="11281" width="10.625" style="147" customWidth="1"/>
    <col min="11282" max="11524" width="9" style="147"/>
    <col min="11525" max="11537" width="10.625" style="147" customWidth="1"/>
    <col min="11538" max="11780" width="9" style="147"/>
    <col min="11781" max="11793" width="10.625" style="147" customWidth="1"/>
    <col min="11794" max="12036" width="9" style="147"/>
    <col min="12037" max="12049" width="10.625" style="147" customWidth="1"/>
    <col min="12050" max="12292" width="9" style="147"/>
    <col min="12293" max="12305" width="10.625" style="147" customWidth="1"/>
    <col min="12306" max="12548" width="9" style="147"/>
    <col min="12549" max="12561" width="10.625" style="147" customWidth="1"/>
    <col min="12562" max="12804" width="9" style="147"/>
    <col min="12805" max="12817" width="10.625" style="147" customWidth="1"/>
    <col min="12818" max="13060" width="9" style="147"/>
    <col min="13061" max="13073" width="10.625" style="147" customWidth="1"/>
    <col min="13074" max="13316" width="9" style="147"/>
    <col min="13317" max="13329" width="10.625" style="147" customWidth="1"/>
    <col min="13330" max="13572" width="9" style="147"/>
    <col min="13573" max="13585" width="10.625" style="147" customWidth="1"/>
    <col min="13586" max="13828" width="9" style="147"/>
    <col min="13829" max="13841" width="10.625" style="147" customWidth="1"/>
    <col min="13842" max="14084" width="9" style="147"/>
    <col min="14085" max="14097" width="10.625" style="147" customWidth="1"/>
    <col min="14098" max="14340" width="9" style="147"/>
    <col min="14341" max="14353" width="10.625" style="147" customWidth="1"/>
    <col min="14354" max="14596" width="9" style="147"/>
    <col min="14597" max="14609" width="10.625" style="147" customWidth="1"/>
    <col min="14610" max="14852" width="9" style="147"/>
    <col min="14853" max="14865" width="10.625" style="147" customWidth="1"/>
    <col min="14866" max="15108" width="9" style="147"/>
    <col min="15109" max="15121" width="10.625" style="147" customWidth="1"/>
    <col min="15122" max="15364" width="9" style="147"/>
    <col min="15365" max="15377" width="10.625" style="147" customWidth="1"/>
    <col min="15378" max="15620" width="9" style="147"/>
    <col min="15621" max="15633" width="10.625" style="147" customWidth="1"/>
    <col min="15634" max="15876" width="9" style="147"/>
    <col min="15877" max="15889" width="10.625" style="147" customWidth="1"/>
    <col min="15890" max="16132" width="9" style="147"/>
    <col min="16133" max="16145" width="10.625" style="147" customWidth="1"/>
    <col min="16146" max="16384" width="9" style="147"/>
  </cols>
  <sheetData>
    <row r="1" spans="1:23" ht="20.25">
      <c r="A1" s="598" t="s">
        <v>209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598"/>
    </row>
    <row r="2" spans="1:23" ht="6" customHeight="1">
      <c r="Q2" s="599"/>
      <c r="R2" s="599"/>
      <c r="S2" s="599"/>
    </row>
    <row r="3" spans="1:23" ht="20.100000000000001" customHeight="1">
      <c r="A3" s="602" t="s">
        <v>246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  <c r="S3" s="604"/>
    </row>
    <row r="4" spans="1:23" ht="20.100000000000001" customHeight="1">
      <c r="A4" s="539" t="s">
        <v>150</v>
      </c>
      <c r="B4" s="600" t="s">
        <v>210</v>
      </c>
      <c r="C4" s="600"/>
      <c r="D4" s="600"/>
      <c r="E4" s="600"/>
      <c r="F4" s="600"/>
      <c r="G4" s="600"/>
      <c r="H4" s="600"/>
      <c r="I4" s="600"/>
      <c r="J4" s="600"/>
      <c r="K4" s="600" t="s">
        <v>119</v>
      </c>
      <c r="L4" s="600"/>
      <c r="M4" s="600"/>
      <c r="N4" s="600"/>
      <c r="O4" s="600"/>
      <c r="P4" s="600"/>
      <c r="Q4" s="600"/>
      <c r="R4" s="600"/>
      <c r="S4" s="601"/>
    </row>
    <row r="5" spans="1:23" ht="52.5" customHeight="1">
      <c r="A5" s="605"/>
      <c r="B5" s="606" t="s">
        <v>120</v>
      </c>
      <c r="C5" s="606"/>
      <c r="D5" s="606"/>
      <c r="E5" s="606" t="s">
        <v>121</v>
      </c>
      <c r="F5" s="606"/>
      <c r="G5" s="606"/>
      <c r="H5" s="607" t="s">
        <v>122</v>
      </c>
      <c r="I5" s="607" t="s">
        <v>139</v>
      </c>
      <c r="J5" s="607" t="s">
        <v>123</v>
      </c>
      <c r="K5" s="606" t="s">
        <v>120</v>
      </c>
      <c r="L5" s="606"/>
      <c r="M5" s="606"/>
      <c r="N5" s="606" t="s">
        <v>121</v>
      </c>
      <c r="O5" s="606"/>
      <c r="P5" s="606"/>
      <c r="Q5" s="607" t="s">
        <v>122</v>
      </c>
      <c r="R5" s="607" t="s">
        <v>139</v>
      </c>
      <c r="S5" s="608" t="s">
        <v>123</v>
      </c>
    </row>
    <row r="6" spans="1:23" ht="28.5" customHeight="1">
      <c r="A6" s="541"/>
      <c r="B6" s="325" t="s">
        <v>124</v>
      </c>
      <c r="C6" s="327" t="s">
        <v>125</v>
      </c>
      <c r="D6" s="326" t="s">
        <v>126</v>
      </c>
      <c r="E6" s="325" t="s">
        <v>127</v>
      </c>
      <c r="F6" s="327" t="s">
        <v>128</v>
      </c>
      <c r="G6" s="326" t="s">
        <v>129</v>
      </c>
      <c r="H6" s="607"/>
      <c r="I6" s="607"/>
      <c r="J6" s="607"/>
      <c r="K6" s="325" t="s">
        <v>124</v>
      </c>
      <c r="L6" s="327" t="s">
        <v>125</v>
      </c>
      <c r="M6" s="326" t="s">
        <v>126</v>
      </c>
      <c r="N6" s="325" t="s">
        <v>127</v>
      </c>
      <c r="O6" s="327" t="s">
        <v>128</v>
      </c>
      <c r="P6" s="326" t="s">
        <v>129</v>
      </c>
      <c r="Q6" s="607"/>
      <c r="R6" s="607"/>
      <c r="S6" s="608"/>
    </row>
    <row r="7" spans="1:23" ht="18" customHeight="1">
      <c r="A7" s="340" t="s">
        <v>165</v>
      </c>
      <c r="B7" s="328">
        <v>589.05875087186075</v>
      </c>
      <c r="C7" s="329">
        <v>18.00428255177766</v>
      </c>
      <c r="D7" s="330">
        <v>571.05446832008306</v>
      </c>
      <c r="E7" s="328">
        <v>9.4836539999999978</v>
      </c>
      <c r="F7" s="329">
        <v>124.31010699999999</v>
      </c>
      <c r="G7" s="330">
        <v>-114.82645299999999</v>
      </c>
      <c r="H7" s="331">
        <v>4.1815199999999999</v>
      </c>
      <c r="I7" s="331">
        <v>5.1319576593479139</v>
      </c>
      <c r="J7" s="331">
        <v>465.54149297943104</v>
      </c>
      <c r="K7" s="328">
        <v>6456.6489574180005</v>
      </c>
      <c r="L7" s="329">
        <v>197.056061519</v>
      </c>
      <c r="M7" s="330">
        <v>6259.5928958990007</v>
      </c>
      <c r="N7" s="328">
        <v>104.30277199999999</v>
      </c>
      <c r="O7" s="329">
        <v>1366.5468606879999</v>
      </c>
      <c r="P7" s="330">
        <v>-1262.2440886879999</v>
      </c>
      <c r="Q7" s="331">
        <v>45.342140246600003</v>
      </c>
      <c r="R7" s="331">
        <v>65.95853396200296</v>
      </c>
      <c r="S7" s="328">
        <v>5108.649481419603</v>
      </c>
      <c r="T7" s="95"/>
      <c r="U7" s="148"/>
      <c r="V7" s="148"/>
      <c r="W7" s="148"/>
    </row>
    <row r="8" spans="1:23" ht="18" customHeight="1">
      <c r="A8" s="341" t="s">
        <v>166</v>
      </c>
      <c r="B8" s="336">
        <v>596.60192975597295</v>
      </c>
      <c r="C8" s="337">
        <v>52.274557670883787</v>
      </c>
      <c r="D8" s="338">
        <v>544.32737208508911</v>
      </c>
      <c r="E8" s="336">
        <v>197.653932</v>
      </c>
      <c r="F8" s="337">
        <v>16.318148000000001</v>
      </c>
      <c r="G8" s="338">
        <v>181.33578399999999</v>
      </c>
      <c r="H8" s="339">
        <v>4.649602999999999</v>
      </c>
      <c r="I8" s="339">
        <v>0.80150810094457114</v>
      </c>
      <c r="J8" s="339">
        <v>731.11426718603366</v>
      </c>
      <c r="K8" s="336">
        <v>6507.8438854819997</v>
      </c>
      <c r="L8" s="337">
        <v>571.01483255589994</v>
      </c>
      <c r="M8" s="338">
        <v>5936.8290529260994</v>
      </c>
      <c r="N8" s="336">
        <v>2161.0527180000004</v>
      </c>
      <c r="O8" s="337">
        <v>178.46012565699999</v>
      </c>
      <c r="P8" s="338">
        <v>1982.5925923430004</v>
      </c>
      <c r="Q8" s="339">
        <v>50.252726764646482</v>
      </c>
      <c r="R8" s="339">
        <v>22.44924044629559</v>
      </c>
      <c r="S8" s="336">
        <v>7992.1236124800416</v>
      </c>
      <c r="T8" s="95"/>
      <c r="U8" s="148"/>
      <c r="V8" s="148"/>
      <c r="W8" s="148"/>
    </row>
    <row r="9" spans="1:23" ht="18" customHeight="1">
      <c r="A9" s="341" t="s">
        <v>167</v>
      </c>
      <c r="B9" s="336">
        <v>700.71821959246188</v>
      </c>
      <c r="C9" s="337">
        <v>31.821098172127414</v>
      </c>
      <c r="D9" s="338">
        <v>668.89712142033443</v>
      </c>
      <c r="E9" s="336">
        <v>229.02354300000002</v>
      </c>
      <c r="F9" s="337">
        <v>25.297307750000002</v>
      </c>
      <c r="G9" s="338">
        <v>203.72623525</v>
      </c>
      <c r="H9" s="339">
        <v>6.5786280000000019</v>
      </c>
      <c r="I9" s="339">
        <v>0.60073594042717016</v>
      </c>
      <c r="J9" s="339">
        <v>879.80272061076153</v>
      </c>
      <c r="K9" s="336">
        <v>7636.770257657</v>
      </c>
      <c r="L9" s="337">
        <v>346.62772342869994</v>
      </c>
      <c r="M9" s="338">
        <v>7290.1425342283001</v>
      </c>
      <c r="N9" s="336">
        <v>2497.5056800000002</v>
      </c>
      <c r="O9" s="337">
        <v>275.72991130299999</v>
      </c>
      <c r="P9" s="338">
        <v>2221.7757686970003</v>
      </c>
      <c r="Q9" s="339">
        <v>71.345814232556407</v>
      </c>
      <c r="R9" s="339">
        <v>12.796463405331597</v>
      </c>
      <c r="S9" s="336">
        <v>9596.0605805631876</v>
      </c>
      <c r="T9" s="95"/>
      <c r="U9" s="148"/>
      <c r="V9" s="148"/>
      <c r="W9" s="148"/>
    </row>
    <row r="10" spans="1:23" ht="18" customHeight="1">
      <c r="A10" s="341" t="s">
        <v>168</v>
      </c>
      <c r="B10" s="336"/>
      <c r="C10" s="337"/>
      <c r="D10" s="338"/>
      <c r="E10" s="336"/>
      <c r="F10" s="337"/>
      <c r="G10" s="338"/>
      <c r="H10" s="339"/>
      <c r="I10" s="339"/>
      <c r="J10" s="339"/>
      <c r="K10" s="336"/>
      <c r="L10" s="337"/>
      <c r="M10" s="338"/>
      <c r="N10" s="336"/>
      <c r="O10" s="337"/>
      <c r="P10" s="338"/>
      <c r="Q10" s="339"/>
      <c r="R10" s="339"/>
      <c r="S10" s="336"/>
      <c r="T10" s="95"/>
      <c r="U10" s="148"/>
      <c r="V10" s="148"/>
      <c r="W10" s="148"/>
    </row>
    <row r="11" spans="1:23" ht="18" customHeight="1">
      <c r="A11" s="341" t="s">
        <v>169</v>
      </c>
      <c r="B11" s="336"/>
      <c r="C11" s="337"/>
      <c r="D11" s="338"/>
      <c r="E11" s="336"/>
      <c r="F11" s="337"/>
      <c r="G11" s="338"/>
      <c r="H11" s="339"/>
      <c r="I11" s="339"/>
      <c r="J11" s="339"/>
      <c r="K11" s="336"/>
      <c r="L11" s="337"/>
      <c r="M11" s="338"/>
      <c r="N11" s="336"/>
      <c r="O11" s="337"/>
      <c r="P11" s="338"/>
      <c r="Q11" s="339"/>
      <c r="R11" s="339"/>
      <c r="S11" s="336"/>
      <c r="T11" s="95"/>
      <c r="U11" s="148"/>
      <c r="V11" s="148"/>
      <c r="W11" s="148"/>
    </row>
    <row r="12" spans="1:23" ht="18" customHeight="1">
      <c r="A12" s="382" t="s">
        <v>170</v>
      </c>
      <c r="B12" s="332"/>
      <c r="C12" s="333"/>
      <c r="D12" s="334"/>
      <c r="E12" s="332"/>
      <c r="F12" s="333"/>
      <c r="G12" s="334"/>
      <c r="H12" s="335"/>
      <c r="I12" s="335"/>
      <c r="J12" s="335"/>
      <c r="K12" s="332"/>
      <c r="L12" s="333"/>
      <c r="M12" s="334"/>
      <c r="N12" s="332"/>
      <c r="O12" s="333"/>
      <c r="P12" s="334"/>
      <c r="Q12" s="335"/>
      <c r="R12" s="335"/>
      <c r="S12" s="332"/>
      <c r="T12" s="95"/>
      <c r="U12" s="148"/>
      <c r="V12" s="148"/>
      <c r="W12" s="148"/>
    </row>
    <row r="13" spans="1:23" ht="18" customHeight="1">
      <c r="A13" s="342" t="s">
        <v>4</v>
      </c>
      <c r="B13" s="332">
        <f>SUM(B7:B12)</f>
        <v>1886.3789002202957</v>
      </c>
      <c r="C13" s="333">
        <f>SUM(C7:C12)</f>
        <v>102.09993839478886</v>
      </c>
      <c r="D13" s="334">
        <f>B13-C13</f>
        <v>1784.2789618255069</v>
      </c>
      <c r="E13" s="332">
        <f>SUM(E7:E12)</f>
        <v>436.16112900000002</v>
      </c>
      <c r="F13" s="333">
        <f>SUM(F7:F12)</f>
        <v>165.92556274999998</v>
      </c>
      <c r="G13" s="334">
        <f>E13-F13</f>
        <v>270.23556625000003</v>
      </c>
      <c r="H13" s="335">
        <f>SUM(H7:H12)</f>
        <v>15.409751</v>
      </c>
      <c r="I13" s="335">
        <f>SUM(I7:I12)</f>
        <v>6.5342017007196551</v>
      </c>
      <c r="J13" s="335">
        <f>SUM(J7:J12)</f>
        <v>2076.4584807762262</v>
      </c>
      <c r="K13" s="332">
        <f>SUM(K7:K12)</f>
        <v>20601.263100557</v>
      </c>
      <c r="L13" s="333">
        <f>SUM(L7:L12)</f>
        <v>1114.6986175036</v>
      </c>
      <c r="M13" s="334">
        <f>K13-L13</f>
        <v>19486.5644830534</v>
      </c>
      <c r="N13" s="332">
        <f>SUM(N7:N12)</f>
        <v>4762.8611700000001</v>
      </c>
      <c r="O13" s="333">
        <f>SUM(O7:O12)</f>
        <v>1820.7368976479997</v>
      </c>
      <c r="P13" s="334">
        <f>N13-O13</f>
        <v>2942.1242723520004</v>
      </c>
      <c r="Q13" s="335">
        <f>SUM(Q7:Q12)</f>
        <v>166.94068124380289</v>
      </c>
      <c r="R13" s="335">
        <f>SUM(R7:R12)</f>
        <v>101.20423781363014</v>
      </c>
      <c r="S13" s="332">
        <f>SUM(S7:S12)</f>
        <v>22696.833674462832</v>
      </c>
      <c r="T13" s="95"/>
      <c r="U13" s="148"/>
      <c r="V13" s="148"/>
      <c r="W13" s="148"/>
    </row>
    <row r="14" spans="1:23" ht="38.25" customHeight="1">
      <c r="A14" s="343" t="s">
        <v>211</v>
      </c>
      <c r="K14" s="343" t="s">
        <v>212</v>
      </c>
    </row>
    <row r="15" spans="1:23" ht="12" customHeight="1">
      <c r="A15" s="150"/>
      <c r="B15" s="150"/>
      <c r="H15" s="150"/>
      <c r="I15" s="150"/>
      <c r="J15" s="150"/>
      <c r="K15" s="150"/>
      <c r="Q15" s="150"/>
      <c r="R15" s="150"/>
    </row>
    <row r="16" spans="1:23" ht="12" customHeight="1">
      <c r="G16" s="151"/>
      <c r="H16" s="151"/>
      <c r="L16" s="151"/>
    </row>
    <row r="17" spans="3:16" ht="12" customHeight="1">
      <c r="C17" s="150"/>
      <c r="D17" s="147" t="str">
        <f>D6</f>
        <v>saldo 
do/z ČR</v>
      </c>
      <c r="E17" s="147" t="str">
        <f>B6</f>
        <v>do ČR</v>
      </c>
      <c r="F17" s="147" t="str">
        <f>C6</f>
        <v>z ČR</v>
      </c>
      <c r="G17" s="151"/>
      <c r="L17" s="151"/>
      <c r="N17" s="147" t="str">
        <f>G6</f>
        <v>saldo 
ze/do ZP</v>
      </c>
      <c r="O17" s="150" t="str">
        <f>E6</f>
        <v>ze ZP</v>
      </c>
      <c r="P17" s="150" t="str">
        <f>F6</f>
        <v>do ZP</v>
      </c>
    </row>
    <row r="18" spans="3:16" ht="12" customHeight="1">
      <c r="C18" s="147" t="str">
        <f t="shared" ref="C18:C23" si="0">A7</f>
        <v xml:space="preserve"> Říjen</v>
      </c>
      <c r="D18" s="151">
        <f>D7</f>
        <v>571.05446832008306</v>
      </c>
      <c r="E18" s="151">
        <f t="shared" ref="E18:E23" si="1">B7</f>
        <v>589.05875087186075</v>
      </c>
      <c r="F18" s="151">
        <f t="shared" ref="F18:F23" si="2">C7*-1</f>
        <v>-18.00428255177766</v>
      </c>
      <c r="G18" s="151"/>
      <c r="L18" s="151"/>
      <c r="M18" s="152" t="str">
        <f t="shared" ref="M18:M23" si="3">A7</f>
        <v xml:space="preserve"> Říjen</v>
      </c>
      <c r="N18" s="151">
        <f>G7</f>
        <v>-114.82645299999999</v>
      </c>
      <c r="O18" s="151">
        <f t="shared" ref="O18:O23" si="4">E7</f>
        <v>9.4836539999999978</v>
      </c>
      <c r="P18" s="151">
        <f t="shared" ref="P18:P23" si="5">F7*-1</f>
        <v>-124.31010699999999</v>
      </c>
    </row>
    <row r="19" spans="3:16" ht="12" customHeight="1">
      <c r="C19" s="147" t="str">
        <f t="shared" si="0"/>
        <v xml:space="preserve"> Listopad</v>
      </c>
      <c r="D19" s="151">
        <f>IF(ISNUMBER(D8),D8,#N/A)</f>
        <v>544.32737208508911</v>
      </c>
      <c r="E19" s="151">
        <f t="shared" si="1"/>
        <v>596.60192975597295</v>
      </c>
      <c r="F19" s="151">
        <f t="shared" si="2"/>
        <v>-52.274557670883787</v>
      </c>
      <c r="G19" s="151"/>
      <c r="L19" s="151"/>
      <c r="M19" s="152" t="str">
        <f t="shared" si="3"/>
        <v xml:space="preserve"> Listopad</v>
      </c>
      <c r="N19" s="151">
        <f>IF(ISNUMBER(G8),G8,#N/A)</f>
        <v>181.33578399999999</v>
      </c>
      <c r="O19" s="151">
        <f t="shared" si="4"/>
        <v>197.653932</v>
      </c>
      <c r="P19" s="151">
        <f t="shared" si="5"/>
        <v>-16.318148000000001</v>
      </c>
    </row>
    <row r="20" spans="3:16" ht="12" customHeight="1">
      <c r="C20" s="147" t="str">
        <f t="shared" si="0"/>
        <v xml:space="preserve"> Prosinec</v>
      </c>
      <c r="D20" s="151">
        <f>IF(ISNUMBER(D9),D9,#N/A)</f>
        <v>668.89712142033443</v>
      </c>
      <c r="E20" s="151">
        <f t="shared" si="1"/>
        <v>700.71821959246188</v>
      </c>
      <c r="F20" s="151">
        <f t="shared" si="2"/>
        <v>-31.821098172127414</v>
      </c>
      <c r="G20" s="151"/>
      <c r="L20" s="151"/>
      <c r="M20" s="152" t="str">
        <f t="shared" si="3"/>
        <v xml:space="preserve"> Prosinec</v>
      </c>
      <c r="N20" s="151">
        <f>IF(ISNUMBER(G9),G9,#N/A)</f>
        <v>203.72623525</v>
      </c>
      <c r="O20" s="151">
        <f t="shared" si="4"/>
        <v>229.02354300000002</v>
      </c>
      <c r="P20" s="151">
        <f t="shared" si="5"/>
        <v>-25.297307750000002</v>
      </c>
    </row>
    <row r="21" spans="3:16" ht="12" customHeight="1">
      <c r="C21" s="147" t="str">
        <f t="shared" si="0"/>
        <v xml:space="preserve"> Leden</v>
      </c>
      <c r="D21" s="151" t="e">
        <f>IF(ISNUMBER(D10),D10,#N/A)</f>
        <v>#N/A</v>
      </c>
      <c r="E21" s="151">
        <f t="shared" si="1"/>
        <v>0</v>
      </c>
      <c r="F21" s="151">
        <f t="shared" si="2"/>
        <v>0</v>
      </c>
      <c r="G21" s="151"/>
      <c r="L21" s="151"/>
      <c r="M21" s="152" t="str">
        <f t="shared" si="3"/>
        <v xml:space="preserve"> Leden</v>
      </c>
      <c r="N21" s="151" t="e">
        <f>IF(ISNUMBER(G10),G10,#N/A)</f>
        <v>#N/A</v>
      </c>
      <c r="O21" s="151">
        <f t="shared" si="4"/>
        <v>0</v>
      </c>
      <c r="P21" s="151">
        <f t="shared" si="5"/>
        <v>0</v>
      </c>
    </row>
    <row r="22" spans="3:16" ht="12" customHeight="1">
      <c r="C22" s="147" t="str">
        <f t="shared" si="0"/>
        <v xml:space="preserve"> Únor</v>
      </c>
      <c r="D22" s="151" t="e">
        <f>IF(ISNUMBER(D11),D11,#N/A)</f>
        <v>#N/A</v>
      </c>
      <c r="E22" s="151">
        <f t="shared" si="1"/>
        <v>0</v>
      </c>
      <c r="F22" s="151">
        <f t="shared" si="2"/>
        <v>0</v>
      </c>
      <c r="G22" s="151"/>
      <c r="L22" s="151"/>
      <c r="M22" s="152" t="str">
        <f t="shared" si="3"/>
        <v xml:space="preserve"> Únor</v>
      </c>
      <c r="N22" s="151" t="e">
        <f>IF(ISNUMBER(G11),G11,#N/A)</f>
        <v>#N/A</v>
      </c>
      <c r="O22" s="151">
        <f t="shared" si="4"/>
        <v>0</v>
      </c>
      <c r="P22" s="151">
        <f t="shared" si="5"/>
        <v>0</v>
      </c>
    </row>
    <row r="23" spans="3:16" ht="12" customHeight="1">
      <c r="C23" s="147" t="str">
        <f t="shared" si="0"/>
        <v xml:space="preserve"> Březen</v>
      </c>
      <c r="D23" s="151" t="e">
        <f>IF(ISNUMBER(D12),D12,#N/A)</f>
        <v>#N/A</v>
      </c>
      <c r="E23" s="151">
        <f t="shared" si="1"/>
        <v>0</v>
      </c>
      <c r="F23" s="151">
        <f t="shared" si="2"/>
        <v>0</v>
      </c>
      <c r="G23" s="151"/>
      <c r="L23" s="151"/>
      <c r="M23" s="152" t="str">
        <f t="shared" si="3"/>
        <v xml:space="preserve"> Březen</v>
      </c>
      <c r="N23" s="151" t="e">
        <f>IF(ISNUMBER(G12),G12,#N/A)</f>
        <v>#N/A</v>
      </c>
      <c r="O23" s="151">
        <f t="shared" si="4"/>
        <v>0</v>
      </c>
      <c r="P23" s="151">
        <f t="shared" si="5"/>
        <v>0</v>
      </c>
    </row>
    <row r="24" spans="3:16" ht="12" customHeight="1">
      <c r="D24" s="151"/>
      <c r="E24" s="151"/>
      <c r="F24" s="151"/>
      <c r="G24" s="151"/>
      <c r="L24" s="151"/>
      <c r="M24" s="152"/>
      <c r="N24" s="151"/>
      <c r="O24" s="151"/>
      <c r="P24" s="151"/>
    </row>
    <row r="25" spans="3:16" ht="12" customHeight="1">
      <c r="D25" s="151"/>
      <c r="E25" s="151"/>
      <c r="F25" s="151"/>
      <c r="G25" s="151"/>
      <c r="L25" s="151"/>
      <c r="M25" s="152"/>
      <c r="N25" s="151"/>
      <c r="O25" s="151"/>
      <c r="P25" s="151"/>
    </row>
    <row r="26" spans="3:16" ht="12" customHeight="1">
      <c r="E26" s="151"/>
      <c r="F26" s="151"/>
      <c r="G26" s="151"/>
      <c r="L26" s="151"/>
      <c r="M26" s="151"/>
      <c r="N26" s="151"/>
    </row>
    <row r="27" spans="3:16" ht="12" customHeight="1">
      <c r="E27" s="151"/>
      <c r="F27" s="151"/>
      <c r="G27" s="151"/>
      <c r="L27" s="151"/>
      <c r="M27" s="151"/>
      <c r="N27" s="151"/>
    </row>
    <row r="28" spans="3:16" ht="12" customHeight="1"/>
    <row r="29" spans="3:16" ht="12" customHeight="1"/>
    <row r="30" spans="3:16" ht="12" customHeight="1"/>
    <row r="31" spans="3:16" ht="12" customHeight="1"/>
    <row r="32" spans="3:16" ht="12" customHeight="1"/>
  </sheetData>
  <mergeCells count="16">
    <mergeCell ref="A1:P1"/>
    <mergeCell ref="Q2:S2"/>
    <mergeCell ref="B4:J4"/>
    <mergeCell ref="K4:S4"/>
    <mergeCell ref="A3:S3"/>
    <mergeCell ref="A4:A6"/>
    <mergeCell ref="B5:D5"/>
    <mergeCell ref="E5:G5"/>
    <mergeCell ref="H5:H6"/>
    <mergeCell ref="I5:I6"/>
    <mergeCell ref="J5:J6"/>
    <mergeCell ref="K5:M5"/>
    <mergeCell ref="N5:P5"/>
    <mergeCell ref="Q5:Q6"/>
    <mergeCell ref="R5:R6"/>
    <mergeCell ref="S5:S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3"/>
  <sheetViews>
    <sheetView view="pageBreakPreview" zoomScaleNormal="100" zoomScaleSheetLayoutView="100" workbookViewId="0">
      <selection activeCell="B11" sqref="B11"/>
    </sheetView>
  </sheetViews>
  <sheetFormatPr defaultRowHeight="11.25"/>
  <cols>
    <col min="1" max="1" width="7" style="147" customWidth="1"/>
    <col min="2" max="15" width="8.625" style="147" customWidth="1"/>
    <col min="16" max="254" width="9" style="147"/>
    <col min="255" max="267" width="10.625" style="147" customWidth="1"/>
    <col min="268" max="510" width="9" style="147"/>
    <col min="511" max="523" width="10.625" style="147" customWidth="1"/>
    <col min="524" max="766" width="9" style="147"/>
    <col min="767" max="779" width="10.625" style="147" customWidth="1"/>
    <col min="780" max="1022" width="9" style="147"/>
    <col min="1023" max="1035" width="10.625" style="147" customWidth="1"/>
    <col min="1036" max="1278" width="9" style="147"/>
    <col min="1279" max="1291" width="10.625" style="147" customWidth="1"/>
    <col min="1292" max="1534" width="9" style="147"/>
    <col min="1535" max="1547" width="10.625" style="147" customWidth="1"/>
    <col min="1548" max="1790" width="9" style="147"/>
    <col min="1791" max="1803" width="10.625" style="147" customWidth="1"/>
    <col min="1804" max="2046" width="9" style="147"/>
    <col min="2047" max="2059" width="10.625" style="147" customWidth="1"/>
    <col min="2060" max="2302" width="9" style="147"/>
    <col min="2303" max="2315" width="10.625" style="147" customWidth="1"/>
    <col min="2316" max="2558" width="9" style="147"/>
    <col min="2559" max="2571" width="10.625" style="147" customWidth="1"/>
    <col min="2572" max="2814" width="9" style="147"/>
    <col min="2815" max="2827" width="10.625" style="147" customWidth="1"/>
    <col min="2828" max="3070" width="9" style="147"/>
    <col min="3071" max="3083" width="10.625" style="147" customWidth="1"/>
    <col min="3084" max="3326" width="9" style="147"/>
    <col min="3327" max="3339" width="10.625" style="147" customWidth="1"/>
    <col min="3340" max="3582" width="9" style="147"/>
    <col min="3583" max="3595" width="10.625" style="147" customWidth="1"/>
    <col min="3596" max="3838" width="9" style="147"/>
    <col min="3839" max="3851" width="10.625" style="147" customWidth="1"/>
    <col min="3852" max="4094" width="9" style="147"/>
    <col min="4095" max="4107" width="10.625" style="147" customWidth="1"/>
    <col min="4108" max="4350" width="9" style="147"/>
    <col min="4351" max="4363" width="10.625" style="147" customWidth="1"/>
    <col min="4364" max="4606" width="9" style="147"/>
    <col min="4607" max="4619" width="10.625" style="147" customWidth="1"/>
    <col min="4620" max="4862" width="9" style="147"/>
    <col min="4863" max="4875" width="10.625" style="147" customWidth="1"/>
    <col min="4876" max="5118" width="9" style="147"/>
    <col min="5119" max="5131" width="10.625" style="147" customWidth="1"/>
    <col min="5132" max="5374" width="9" style="147"/>
    <col min="5375" max="5387" width="10.625" style="147" customWidth="1"/>
    <col min="5388" max="5630" width="9" style="147"/>
    <col min="5631" max="5643" width="10.625" style="147" customWidth="1"/>
    <col min="5644" max="5886" width="9" style="147"/>
    <col min="5887" max="5899" width="10.625" style="147" customWidth="1"/>
    <col min="5900" max="6142" width="9" style="147"/>
    <col min="6143" max="6155" width="10.625" style="147" customWidth="1"/>
    <col min="6156" max="6398" width="9" style="147"/>
    <col min="6399" max="6411" width="10.625" style="147" customWidth="1"/>
    <col min="6412" max="6654" width="9" style="147"/>
    <col min="6655" max="6667" width="10.625" style="147" customWidth="1"/>
    <col min="6668" max="6910" width="9" style="147"/>
    <col min="6911" max="6923" width="10.625" style="147" customWidth="1"/>
    <col min="6924" max="7166" width="9" style="147"/>
    <col min="7167" max="7179" width="10.625" style="147" customWidth="1"/>
    <col min="7180" max="7422" width="9" style="147"/>
    <col min="7423" max="7435" width="10.625" style="147" customWidth="1"/>
    <col min="7436" max="7678" width="9" style="147"/>
    <col min="7679" max="7691" width="10.625" style="147" customWidth="1"/>
    <col min="7692" max="7934" width="9" style="147"/>
    <col min="7935" max="7947" width="10.625" style="147" customWidth="1"/>
    <col min="7948" max="8190" width="9" style="147"/>
    <col min="8191" max="8203" width="10.625" style="147" customWidth="1"/>
    <col min="8204" max="8446" width="9" style="147"/>
    <col min="8447" max="8459" width="10.625" style="147" customWidth="1"/>
    <col min="8460" max="8702" width="9" style="147"/>
    <col min="8703" max="8715" width="10.625" style="147" customWidth="1"/>
    <col min="8716" max="8958" width="9" style="147"/>
    <col min="8959" max="8971" width="10.625" style="147" customWidth="1"/>
    <col min="8972" max="9214" width="9" style="147"/>
    <col min="9215" max="9227" width="10.625" style="147" customWidth="1"/>
    <col min="9228" max="9470" width="9" style="147"/>
    <col min="9471" max="9483" width="10.625" style="147" customWidth="1"/>
    <col min="9484" max="9726" width="9" style="147"/>
    <col min="9727" max="9739" width="10.625" style="147" customWidth="1"/>
    <col min="9740" max="9982" width="9" style="147"/>
    <col min="9983" max="9995" width="10.625" style="147" customWidth="1"/>
    <col min="9996" max="10238" width="9" style="147"/>
    <col min="10239" max="10251" width="10.625" style="147" customWidth="1"/>
    <col min="10252" max="10494" width="9" style="147"/>
    <col min="10495" max="10507" width="10.625" style="147" customWidth="1"/>
    <col min="10508" max="10750" width="9" style="147"/>
    <col min="10751" max="10763" width="10.625" style="147" customWidth="1"/>
    <col min="10764" max="11006" width="9" style="147"/>
    <col min="11007" max="11019" width="10.625" style="147" customWidth="1"/>
    <col min="11020" max="11262" width="9" style="147"/>
    <col min="11263" max="11275" width="10.625" style="147" customWidth="1"/>
    <col min="11276" max="11518" width="9" style="147"/>
    <col min="11519" max="11531" width="10.625" style="147" customWidth="1"/>
    <col min="11532" max="11774" width="9" style="147"/>
    <col min="11775" max="11787" width="10.625" style="147" customWidth="1"/>
    <col min="11788" max="12030" width="9" style="147"/>
    <col min="12031" max="12043" width="10.625" style="147" customWidth="1"/>
    <col min="12044" max="12286" width="9" style="147"/>
    <col min="12287" max="12299" width="10.625" style="147" customWidth="1"/>
    <col min="12300" max="12542" width="9" style="147"/>
    <col min="12543" max="12555" width="10.625" style="147" customWidth="1"/>
    <col min="12556" max="12798" width="9" style="147"/>
    <col min="12799" max="12811" width="10.625" style="147" customWidth="1"/>
    <col min="12812" max="13054" width="9" style="147"/>
    <col min="13055" max="13067" width="10.625" style="147" customWidth="1"/>
    <col min="13068" max="13310" width="9" style="147"/>
    <col min="13311" max="13323" width="10.625" style="147" customWidth="1"/>
    <col min="13324" max="13566" width="9" style="147"/>
    <col min="13567" max="13579" width="10.625" style="147" customWidth="1"/>
    <col min="13580" max="13822" width="9" style="147"/>
    <col min="13823" max="13835" width="10.625" style="147" customWidth="1"/>
    <col min="13836" max="14078" width="9" style="147"/>
    <col min="14079" max="14091" width="10.625" style="147" customWidth="1"/>
    <col min="14092" max="14334" width="9" style="147"/>
    <col min="14335" max="14347" width="10.625" style="147" customWidth="1"/>
    <col min="14348" max="14590" width="9" style="147"/>
    <col min="14591" max="14603" width="10.625" style="147" customWidth="1"/>
    <col min="14604" max="14846" width="9" style="147"/>
    <col min="14847" max="14859" width="10.625" style="147" customWidth="1"/>
    <col min="14860" max="15102" width="9" style="147"/>
    <col min="15103" max="15115" width="10.625" style="147" customWidth="1"/>
    <col min="15116" max="15358" width="9" style="147"/>
    <col min="15359" max="15371" width="10.625" style="147" customWidth="1"/>
    <col min="15372" max="15614" width="9" style="147"/>
    <col min="15615" max="15627" width="10.625" style="147" customWidth="1"/>
    <col min="15628" max="15870" width="9" style="147"/>
    <col min="15871" max="15883" width="10.625" style="147" customWidth="1"/>
    <col min="15884" max="16126" width="9" style="147"/>
    <col min="16127" max="16139" width="10.625" style="147" customWidth="1"/>
    <col min="16140" max="16384" width="9" style="147"/>
  </cols>
  <sheetData>
    <row r="1" spans="1:19" ht="20.25">
      <c r="A1" s="598" t="s">
        <v>230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</row>
    <row r="2" spans="1:19" ht="6" customHeight="1">
      <c r="N2" s="613"/>
      <c r="O2" s="613"/>
    </row>
    <row r="3" spans="1:19" ht="15" customHeight="1">
      <c r="A3" s="614" t="s">
        <v>247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6"/>
    </row>
    <row r="4" spans="1:19" ht="15" customHeight="1">
      <c r="A4" s="539" t="s">
        <v>150</v>
      </c>
      <c r="B4" s="533" t="s">
        <v>210</v>
      </c>
      <c r="C4" s="533"/>
      <c r="D4" s="533"/>
      <c r="E4" s="533"/>
      <c r="F4" s="533"/>
      <c r="G4" s="533"/>
      <c r="H4" s="533" t="s">
        <v>119</v>
      </c>
      <c r="I4" s="533"/>
      <c r="J4" s="533"/>
      <c r="K4" s="533"/>
      <c r="L4" s="606" t="s">
        <v>140</v>
      </c>
      <c r="M4" s="606"/>
      <c r="N4" s="606" t="s">
        <v>141</v>
      </c>
      <c r="O4" s="611"/>
    </row>
    <row r="5" spans="1:19" ht="15" customHeight="1">
      <c r="A5" s="605"/>
      <c r="B5" s="606" t="s">
        <v>172</v>
      </c>
      <c r="C5" s="606"/>
      <c r="D5" s="606"/>
      <c r="E5" s="606" t="s">
        <v>173</v>
      </c>
      <c r="F5" s="606"/>
      <c r="G5" s="606"/>
      <c r="H5" s="606" t="str">
        <f>B5</f>
        <v>Skutečná spotřeba plynu</v>
      </c>
      <c r="I5" s="606"/>
      <c r="J5" s="606" t="str">
        <f>E5</f>
        <v>Přepočtená spotřeba plynu</v>
      </c>
      <c r="K5" s="606"/>
      <c r="L5" s="606"/>
      <c r="M5" s="606"/>
      <c r="N5" s="606"/>
      <c r="O5" s="611"/>
    </row>
    <row r="6" spans="1:19" ht="30.75" customHeight="1">
      <c r="A6" s="605"/>
      <c r="B6" s="610"/>
      <c r="C6" s="610"/>
      <c r="D6" s="610"/>
      <c r="E6" s="610"/>
      <c r="F6" s="610"/>
      <c r="G6" s="610"/>
      <c r="H6" s="610"/>
      <c r="I6" s="610"/>
      <c r="J6" s="610"/>
      <c r="K6" s="610"/>
      <c r="L6" s="610"/>
      <c r="M6" s="610"/>
      <c r="N6" s="610"/>
      <c r="O6" s="612"/>
    </row>
    <row r="7" spans="1:19" ht="21.95" customHeight="1">
      <c r="A7" s="541"/>
      <c r="B7" s="363" t="s">
        <v>239</v>
      </c>
      <c r="C7" s="361" t="s">
        <v>190</v>
      </c>
      <c r="D7" s="362" t="s">
        <v>171</v>
      </c>
      <c r="E7" s="363" t="s">
        <v>239</v>
      </c>
      <c r="F7" s="361" t="s">
        <v>190</v>
      </c>
      <c r="G7" s="362" t="s">
        <v>171</v>
      </c>
      <c r="H7" s="363" t="s">
        <v>239</v>
      </c>
      <c r="I7" s="361" t="s">
        <v>190</v>
      </c>
      <c r="J7" s="363" t="s">
        <v>239</v>
      </c>
      <c r="K7" s="361" t="s">
        <v>190</v>
      </c>
      <c r="L7" s="363" t="s">
        <v>239</v>
      </c>
      <c r="M7" s="361" t="s">
        <v>190</v>
      </c>
      <c r="N7" s="363" t="s">
        <v>239</v>
      </c>
      <c r="O7" s="361" t="s">
        <v>190</v>
      </c>
    </row>
    <row r="8" spans="1:19" ht="18" customHeight="1">
      <c r="A8" s="340" t="s">
        <v>165</v>
      </c>
      <c r="B8" s="328">
        <v>465.54145508528813</v>
      </c>
      <c r="C8" s="329">
        <v>507.61226713839142</v>
      </c>
      <c r="D8" s="350">
        <f t="shared" ref="D8:D13" si="0">(B8-C8)/C8</f>
        <v>-8.2879817484066878E-2</v>
      </c>
      <c r="E8" s="348">
        <v>546.33017523016531</v>
      </c>
      <c r="F8" s="353">
        <v>577.43339153499517</v>
      </c>
      <c r="G8" s="350">
        <f t="shared" ref="G8:G14" si="1">(E8-F8)/F8</f>
        <v>-5.3864595918410543E-2</v>
      </c>
      <c r="H8" s="328">
        <v>5108.6494381160001</v>
      </c>
      <c r="I8" s="357">
        <v>5563.662828597001</v>
      </c>
      <c r="J8" s="354">
        <v>5995.1897134575938</v>
      </c>
      <c r="K8" s="330">
        <v>6328.9343155256738</v>
      </c>
      <c r="L8" s="356">
        <f>B8/$B$14</f>
        <v>0.22419974888992619</v>
      </c>
      <c r="M8" s="350">
        <f>C8/$C$14</f>
        <v>0.10712345750226775</v>
      </c>
      <c r="N8" s="356">
        <f>E8/$E$14</f>
        <v>0.24054827799948333</v>
      </c>
      <c r="O8" s="359">
        <f>F8/$F$14</f>
        <v>0.11373115286833105</v>
      </c>
      <c r="P8" s="148"/>
      <c r="Q8" s="148"/>
      <c r="R8" s="151"/>
      <c r="S8" s="153"/>
    </row>
    <row r="9" spans="1:19" ht="18" customHeight="1">
      <c r="A9" s="341" t="s">
        <v>166</v>
      </c>
      <c r="B9" s="336">
        <v>731.11429024713414</v>
      </c>
      <c r="C9" s="149">
        <v>742.97073046417756</v>
      </c>
      <c r="D9" s="351">
        <f t="shared" si="0"/>
        <v>-1.5958152496311679E-2</v>
      </c>
      <c r="E9" s="349">
        <v>760.54547631288494</v>
      </c>
      <c r="F9" s="344">
        <v>772.59063952517204</v>
      </c>
      <c r="G9" s="351">
        <f t="shared" si="1"/>
        <v>-1.5590614998506782E-2</v>
      </c>
      <c r="H9" s="336">
        <v>7992.1236511000006</v>
      </c>
      <c r="I9" s="358">
        <v>8121.0956477219997</v>
      </c>
      <c r="J9" s="355">
        <v>8313.8485597411691</v>
      </c>
      <c r="K9" s="338">
        <v>8444.8582196484604</v>
      </c>
      <c r="L9" s="498">
        <f t="shared" ref="L9:L13" si="2">B9/$B$14</f>
        <v>0.35209676494484127</v>
      </c>
      <c r="M9" s="351">
        <f>C9/$C$14</f>
        <v>0.15679210023624088</v>
      </c>
      <c r="N9" s="498">
        <f t="shared" ref="N9:N13" si="3">E9/$E$14</f>
        <v>0.33486692290113129</v>
      </c>
      <c r="O9" s="77">
        <f t="shared" ref="O9:O13" si="4">F9/$F$14</f>
        <v>0.15216928119605255</v>
      </c>
      <c r="P9" s="148"/>
      <c r="Q9" s="148"/>
      <c r="R9" s="151"/>
      <c r="S9" s="153"/>
    </row>
    <row r="10" spans="1:19" ht="18" customHeight="1">
      <c r="A10" s="341" t="s">
        <v>167</v>
      </c>
      <c r="B10" s="336">
        <v>879.80266905167161</v>
      </c>
      <c r="C10" s="149">
        <v>966.1740838482915</v>
      </c>
      <c r="D10" s="351">
        <f t="shared" si="0"/>
        <v>-8.9395292463859868E-2</v>
      </c>
      <c r="E10" s="349">
        <v>964.31157030577447</v>
      </c>
      <c r="F10" s="344">
        <v>990.38152332141499</v>
      </c>
      <c r="G10" s="351">
        <f t="shared" si="1"/>
        <v>-2.6323141538636994E-2</v>
      </c>
      <c r="H10" s="336">
        <v>9596.0605804639999</v>
      </c>
      <c r="I10" s="358">
        <v>10527.768539627999</v>
      </c>
      <c r="J10" s="355">
        <v>10517.804244752875</v>
      </c>
      <c r="K10" s="338">
        <v>10791.541211624151</v>
      </c>
      <c r="L10" s="498">
        <f t="shared" si="2"/>
        <v>0.42370348616523251</v>
      </c>
      <c r="M10" s="351">
        <f>C10/$C$14</f>
        <v>0.20389560125168829</v>
      </c>
      <c r="N10" s="498">
        <f t="shared" si="3"/>
        <v>0.4245847990993854</v>
      </c>
      <c r="O10" s="77">
        <f>F10/$F$14</f>
        <v>0.19506532541773189</v>
      </c>
      <c r="P10" s="148"/>
      <c r="Q10" s="148"/>
      <c r="R10" s="151"/>
      <c r="S10" s="153"/>
    </row>
    <row r="11" spans="1:19" ht="18" customHeight="1">
      <c r="A11" s="341" t="s">
        <v>168</v>
      </c>
      <c r="B11" s="336"/>
      <c r="C11" s="149">
        <v>891.77987089563828</v>
      </c>
      <c r="D11" s="472">
        <f t="shared" si="0"/>
        <v>-1</v>
      </c>
      <c r="E11" s="349"/>
      <c r="F11" s="344">
        <v>1018.2711816603346</v>
      </c>
      <c r="G11" s="472">
        <f t="shared" si="1"/>
        <v>-1</v>
      </c>
      <c r="H11" s="336"/>
      <c r="I11" s="358">
        <v>9714.563236209995</v>
      </c>
      <c r="J11" s="355"/>
      <c r="K11" s="338">
        <v>11092.490544684235</v>
      </c>
      <c r="L11" s="474">
        <f t="shared" si="2"/>
        <v>0</v>
      </c>
      <c r="M11" s="351">
        <f t="shared" ref="M11:M13" si="5">C11/$C$14</f>
        <v>0.18819589140311702</v>
      </c>
      <c r="N11" s="474">
        <f t="shared" si="3"/>
        <v>0</v>
      </c>
      <c r="O11" s="77">
        <f t="shared" si="4"/>
        <v>0.20055846634530666</v>
      </c>
      <c r="P11" s="148"/>
      <c r="Q11" s="148"/>
      <c r="R11" s="151"/>
      <c r="S11" s="153"/>
    </row>
    <row r="12" spans="1:19" ht="18" customHeight="1">
      <c r="A12" s="341" t="s">
        <v>169</v>
      </c>
      <c r="B12" s="336"/>
      <c r="C12" s="149">
        <v>860.76740305537987</v>
      </c>
      <c r="D12" s="472">
        <f t="shared" si="0"/>
        <v>-1</v>
      </c>
      <c r="E12" s="349"/>
      <c r="F12" s="344">
        <v>905.06624105235687</v>
      </c>
      <c r="G12" s="472">
        <f t="shared" si="1"/>
        <v>-1</v>
      </c>
      <c r="H12" s="336"/>
      <c r="I12" s="358">
        <v>9341.3894159989995</v>
      </c>
      <c r="J12" s="355"/>
      <c r="K12" s="338">
        <v>9822.1379840060417</v>
      </c>
      <c r="L12" s="474">
        <f t="shared" si="2"/>
        <v>0</v>
      </c>
      <c r="M12" s="351">
        <f t="shared" si="5"/>
        <v>0.18165120563447967</v>
      </c>
      <c r="N12" s="474">
        <f t="shared" si="3"/>
        <v>0</v>
      </c>
      <c r="O12" s="77">
        <f t="shared" si="4"/>
        <v>0.17826164632332847</v>
      </c>
      <c r="P12" s="148"/>
      <c r="Q12" s="148"/>
      <c r="R12" s="151"/>
      <c r="S12" s="153"/>
    </row>
    <row r="13" spans="1:19" ht="18" customHeight="1">
      <c r="A13" s="382" t="s">
        <v>170</v>
      </c>
      <c r="B13" s="332"/>
      <c r="C13" s="383">
        <v>769.26811951702939</v>
      </c>
      <c r="D13" s="473">
        <f t="shared" si="0"/>
        <v>-1</v>
      </c>
      <c r="E13" s="384"/>
      <c r="F13" s="385">
        <v>813.43576392756404</v>
      </c>
      <c r="G13" s="473">
        <f t="shared" si="1"/>
        <v>-1</v>
      </c>
      <c r="H13" s="332"/>
      <c r="I13" s="386">
        <v>8340.019322711998</v>
      </c>
      <c r="J13" s="387"/>
      <c r="K13" s="334">
        <v>8818.8627824589057</v>
      </c>
      <c r="L13" s="475">
        <f t="shared" si="2"/>
        <v>0</v>
      </c>
      <c r="M13" s="352">
        <f t="shared" si="5"/>
        <v>0.1623417439722063</v>
      </c>
      <c r="N13" s="475">
        <f t="shared" si="3"/>
        <v>0</v>
      </c>
      <c r="O13" s="388">
        <f t="shared" si="4"/>
        <v>0.16021412784924946</v>
      </c>
      <c r="P13" s="148"/>
      <c r="Q13" s="148"/>
      <c r="R13" s="151"/>
      <c r="S13" s="153"/>
    </row>
    <row r="14" spans="1:19" ht="18" customHeight="1">
      <c r="A14" s="347" t="s">
        <v>4</v>
      </c>
      <c r="B14" s="332">
        <f>SUM(B8:B13)</f>
        <v>2076.4584143840939</v>
      </c>
      <c r="C14" s="333">
        <v>4738.5724749189085</v>
      </c>
      <c r="D14" s="473">
        <f>(B14-C14)/C14</f>
        <v>-0.56179663276762937</v>
      </c>
      <c r="E14" s="332">
        <f>SUM(E8:E13)</f>
        <v>2271.1872218488247</v>
      </c>
      <c r="F14" s="333">
        <v>5077.1787410218376</v>
      </c>
      <c r="G14" s="473">
        <f t="shared" si="1"/>
        <v>-0.55266746795845056</v>
      </c>
      <c r="H14" s="332">
        <f t="shared" ref="H14:L14" si="6">SUM(H8:H13)</f>
        <v>22696.83366968</v>
      </c>
      <c r="I14" s="334">
        <v>51608.498990867993</v>
      </c>
      <c r="J14" s="332">
        <f t="shared" si="6"/>
        <v>24826.842517951638</v>
      </c>
      <c r="K14" s="334">
        <v>55298.82505794747</v>
      </c>
      <c r="L14" s="476">
        <f t="shared" si="6"/>
        <v>1</v>
      </c>
      <c r="M14" s="352">
        <f>SUM(M8:M13)</f>
        <v>0.99999999999999978</v>
      </c>
      <c r="N14" s="477">
        <f>SUM(N8:N13)</f>
        <v>1</v>
      </c>
      <c r="O14" s="360">
        <f>SUM(O8:O13)</f>
        <v>1</v>
      </c>
      <c r="P14" s="148"/>
      <c r="Q14" s="148"/>
    </row>
    <row r="15" spans="1:19" ht="15.75" customHeight="1">
      <c r="A15" s="150"/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09"/>
      <c r="N15" s="609"/>
      <c r="O15" s="609"/>
    </row>
    <row r="16" spans="1:19" ht="20.100000000000001" customHeight="1">
      <c r="A16" s="343" t="s">
        <v>213</v>
      </c>
      <c r="E16" s="151"/>
      <c r="F16" s="151"/>
      <c r="G16" s="151"/>
      <c r="H16" s="151"/>
      <c r="I16" s="343" t="s">
        <v>217</v>
      </c>
      <c r="L16" s="151"/>
      <c r="M16" s="151"/>
      <c r="N16" s="151"/>
    </row>
    <row r="17" spans="5:14" ht="12" customHeight="1">
      <c r="L17" s="151"/>
      <c r="M17" s="151"/>
      <c r="N17" s="151"/>
    </row>
    <row r="18" spans="5:14" ht="12" customHeight="1">
      <c r="E18" s="151"/>
      <c r="F18" s="151"/>
      <c r="G18" s="151"/>
      <c r="L18" s="151"/>
      <c r="M18" s="151"/>
      <c r="N18" s="151"/>
    </row>
    <row r="19" spans="5:14" ht="12" customHeight="1">
      <c r="E19" s="151"/>
      <c r="F19" s="151"/>
      <c r="G19" s="151"/>
      <c r="K19" s="374" t="str">
        <f>E7</f>
        <v>2023/2024</v>
      </c>
      <c r="L19" s="374" t="str">
        <f>F7</f>
        <v>2022/2023</v>
      </c>
      <c r="M19" s="151"/>
      <c r="N19" s="151"/>
    </row>
    <row r="20" spans="5:14" ht="12" customHeight="1">
      <c r="E20" s="151"/>
      <c r="F20" s="151"/>
      <c r="G20" s="151"/>
      <c r="J20" s="147" t="str">
        <f>A8</f>
        <v xml:space="preserve"> Říjen</v>
      </c>
      <c r="K20" s="151">
        <f>E8</f>
        <v>546.33017523016531</v>
      </c>
      <c r="L20" s="151">
        <f>F8</f>
        <v>577.43339153499517</v>
      </c>
      <c r="M20" s="151"/>
      <c r="N20" s="151"/>
    </row>
    <row r="21" spans="5:14" ht="12" customHeight="1">
      <c r="E21" s="151"/>
      <c r="F21" s="151"/>
      <c r="G21" s="151"/>
      <c r="J21" s="147" t="str">
        <f t="shared" ref="J21:J25" si="7">A9</f>
        <v xml:space="preserve"> Listopad</v>
      </c>
      <c r="K21" s="151">
        <f t="shared" ref="K21:L21" si="8">E9</f>
        <v>760.54547631288494</v>
      </c>
      <c r="L21" s="151">
        <f t="shared" si="8"/>
        <v>772.59063952517204</v>
      </c>
      <c r="M21" s="151"/>
      <c r="N21" s="151"/>
    </row>
    <row r="22" spans="5:14" ht="12" customHeight="1">
      <c r="E22" s="151"/>
      <c r="F22" s="151"/>
      <c r="G22" s="151"/>
      <c r="J22" s="147" t="str">
        <f t="shared" si="7"/>
        <v xml:space="preserve"> Prosinec</v>
      </c>
      <c r="K22" s="151">
        <f t="shared" ref="K22:L22" si="9">E10</f>
        <v>964.31157030577447</v>
      </c>
      <c r="L22" s="151">
        <f t="shared" si="9"/>
        <v>990.38152332141499</v>
      </c>
      <c r="M22" s="151"/>
      <c r="N22" s="151"/>
    </row>
    <row r="23" spans="5:14" ht="12" customHeight="1">
      <c r="E23" s="151"/>
      <c r="F23" s="151"/>
      <c r="G23" s="151"/>
      <c r="J23" s="147" t="str">
        <f t="shared" si="7"/>
        <v xml:space="preserve"> Leden</v>
      </c>
      <c r="K23" s="151">
        <f t="shared" ref="K23:L23" si="10">E11</f>
        <v>0</v>
      </c>
      <c r="L23" s="151">
        <f t="shared" si="10"/>
        <v>1018.2711816603346</v>
      </c>
      <c r="M23" s="151"/>
      <c r="N23" s="151"/>
    </row>
    <row r="24" spans="5:14" ht="12" customHeight="1">
      <c r="E24" s="151"/>
      <c r="F24" s="151"/>
      <c r="G24" s="151"/>
      <c r="J24" s="147" t="str">
        <f t="shared" si="7"/>
        <v xml:space="preserve"> Únor</v>
      </c>
      <c r="K24" s="151">
        <f t="shared" ref="K24:L24" si="11">E12</f>
        <v>0</v>
      </c>
      <c r="L24" s="151">
        <f t="shared" si="11"/>
        <v>905.06624105235687</v>
      </c>
      <c r="M24" s="151"/>
      <c r="N24" s="151"/>
    </row>
    <row r="25" spans="5:14" ht="12" customHeight="1">
      <c r="E25" s="151"/>
      <c r="F25" s="151"/>
      <c r="G25" s="151"/>
      <c r="J25" s="147" t="str">
        <f t="shared" si="7"/>
        <v xml:space="preserve"> Březen</v>
      </c>
      <c r="K25" s="151">
        <f t="shared" ref="K25:L25" si="12">E13</f>
        <v>0</v>
      </c>
      <c r="L25" s="151">
        <f t="shared" si="12"/>
        <v>813.43576392756404</v>
      </c>
      <c r="M25" s="151"/>
      <c r="N25" s="151"/>
    </row>
    <row r="26" spans="5:14" ht="12" customHeight="1">
      <c r="E26" s="151"/>
      <c r="F26" s="151"/>
      <c r="G26" s="151"/>
      <c r="L26" s="151"/>
      <c r="M26" s="151"/>
      <c r="N26" s="151"/>
    </row>
    <row r="27" spans="5:14" ht="12" customHeight="1">
      <c r="E27" s="151"/>
      <c r="F27" s="151"/>
      <c r="G27" s="151"/>
      <c r="L27" s="151"/>
      <c r="M27" s="151"/>
      <c r="N27" s="151"/>
    </row>
    <row r="28" spans="5:14" ht="12" customHeight="1"/>
    <row r="29" spans="5:14" ht="12" customHeight="1"/>
    <row r="30" spans="5:14" ht="12" customHeight="1"/>
    <row r="31" spans="5:14" ht="12" customHeight="1"/>
    <row r="32" spans="5:14" ht="12" customHeight="1"/>
    <row r="33" spans="1:1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</row>
  </sheetData>
  <mergeCells count="14">
    <mergeCell ref="A1:M1"/>
    <mergeCell ref="N2:O2"/>
    <mergeCell ref="B4:G4"/>
    <mergeCell ref="H4:K4"/>
    <mergeCell ref="A3:O3"/>
    <mergeCell ref="A4:A7"/>
    <mergeCell ref="B15:K15"/>
    <mergeCell ref="L15:O15"/>
    <mergeCell ref="B5:D6"/>
    <mergeCell ref="E5:G6"/>
    <mergeCell ref="H5:I6"/>
    <mergeCell ref="J5:K6"/>
    <mergeCell ref="L4:M6"/>
    <mergeCell ref="N4:O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9"/>
  <sheetViews>
    <sheetView view="pageBreakPreview" zoomScaleNormal="100" zoomScaleSheetLayoutView="100" workbookViewId="0">
      <selection activeCell="H16" sqref="H16"/>
    </sheetView>
  </sheetViews>
  <sheetFormatPr defaultColWidth="9" defaultRowHeight="12.75"/>
  <cols>
    <col min="1" max="1" width="7" style="17" customWidth="1"/>
    <col min="2" max="17" width="7.625" style="17" customWidth="1"/>
    <col min="18" max="16384" width="9" style="17"/>
  </cols>
  <sheetData>
    <row r="1" spans="1:24" ht="20.25">
      <c r="A1" s="598" t="s">
        <v>231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34"/>
      <c r="Q1" s="34"/>
    </row>
    <row r="2" spans="1:24" ht="6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619"/>
      <c r="Q2" s="619"/>
    </row>
    <row r="3" spans="1:24" ht="15" customHeight="1">
      <c r="A3" s="622" t="s">
        <v>232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4"/>
    </row>
    <row r="4" spans="1:24" s="154" customFormat="1" ht="15" customHeight="1">
      <c r="A4" s="626" t="s">
        <v>200</v>
      </c>
      <c r="B4" s="620" t="s">
        <v>48</v>
      </c>
      <c r="C4" s="620"/>
      <c r="D4" s="620" t="s">
        <v>49</v>
      </c>
      <c r="E4" s="620"/>
      <c r="F4" s="620" t="s">
        <v>50</v>
      </c>
      <c r="G4" s="620"/>
      <c r="H4" s="620" t="s">
        <v>39</v>
      </c>
      <c r="I4" s="620"/>
      <c r="J4" s="620" t="s">
        <v>40</v>
      </c>
      <c r="K4" s="620"/>
      <c r="L4" s="620" t="s">
        <v>41</v>
      </c>
      <c r="M4" s="620"/>
      <c r="N4" s="620" t="s">
        <v>4</v>
      </c>
      <c r="O4" s="620"/>
      <c r="P4" s="625" t="s">
        <v>171</v>
      </c>
      <c r="Q4" s="617" t="s">
        <v>174</v>
      </c>
      <c r="S4" s="17"/>
      <c r="T4" s="17"/>
    </row>
    <row r="5" spans="1:24" s="154" customFormat="1" ht="13.5" customHeight="1">
      <c r="A5" s="627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5"/>
      <c r="Q5" s="618"/>
      <c r="S5" s="17"/>
      <c r="T5" s="17"/>
    </row>
    <row r="6" spans="1:24" s="154" customFormat="1" ht="12" customHeight="1">
      <c r="A6" s="628"/>
      <c r="B6" s="365" t="s">
        <v>136</v>
      </c>
      <c r="C6" s="366" t="s">
        <v>119</v>
      </c>
      <c r="D6" s="365" t="s">
        <v>136</v>
      </c>
      <c r="E6" s="366" t="s">
        <v>119</v>
      </c>
      <c r="F6" s="365" t="s">
        <v>136</v>
      </c>
      <c r="G6" s="366" t="s">
        <v>119</v>
      </c>
      <c r="H6" s="365" t="s">
        <v>136</v>
      </c>
      <c r="I6" s="366" t="s">
        <v>119</v>
      </c>
      <c r="J6" s="365" t="s">
        <v>136</v>
      </c>
      <c r="K6" s="366" t="s">
        <v>119</v>
      </c>
      <c r="L6" s="365" t="s">
        <v>136</v>
      </c>
      <c r="M6" s="366" t="s">
        <v>119</v>
      </c>
      <c r="N6" s="365" t="s">
        <v>136</v>
      </c>
      <c r="O6" s="366" t="s">
        <v>119</v>
      </c>
      <c r="P6" s="625"/>
      <c r="Q6" s="365" t="s">
        <v>130</v>
      </c>
    </row>
    <row r="7" spans="1:24" s="154" customFormat="1" ht="18" customHeight="1">
      <c r="A7" s="367" t="s">
        <v>131</v>
      </c>
      <c r="B7" s="328">
        <v>566.62856014040869</v>
      </c>
      <c r="C7" s="330">
        <v>6020.7610624566441</v>
      </c>
      <c r="D7" s="328">
        <v>766.97119050284277</v>
      </c>
      <c r="E7" s="330">
        <v>8146.4558336066393</v>
      </c>
      <c r="F7" s="328">
        <v>987.85235387203875</v>
      </c>
      <c r="G7" s="330">
        <v>10483.284644953816</v>
      </c>
      <c r="H7" s="328">
        <v>1081.280644710429</v>
      </c>
      <c r="I7" s="330">
        <v>11492.757934199999</v>
      </c>
      <c r="J7" s="328">
        <v>989.86689164730865</v>
      </c>
      <c r="K7" s="330">
        <v>10525.401338</v>
      </c>
      <c r="L7" s="328">
        <v>865.53252041105134</v>
      </c>
      <c r="M7" s="330">
        <v>9201.9026437999983</v>
      </c>
      <c r="N7" s="328">
        <v>5258.1321612840793</v>
      </c>
      <c r="O7" s="330">
        <v>55870.563457017095</v>
      </c>
      <c r="P7" s="345">
        <v>-1.4100749834604575E-3</v>
      </c>
      <c r="Q7" s="368">
        <v>4.0467793138760877</v>
      </c>
      <c r="R7" s="155"/>
    </row>
    <row r="8" spans="1:24" s="154" customFormat="1" ht="18" customHeight="1">
      <c r="A8" s="369" t="s">
        <v>132</v>
      </c>
      <c r="B8" s="332">
        <v>692.05393090006339</v>
      </c>
      <c r="C8" s="334">
        <v>7391.5791675299615</v>
      </c>
      <c r="D8" s="332">
        <v>806.01640285208839</v>
      </c>
      <c r="E8" s="334">
        <v>8590.0429818340017</v>
      </c>
      <c r="F8" s="332">
        <v>902.96207371918115</v>
      </c>
      <c r="G8" s="334">
        <v>9616.835897712017</v>
      </c>
      <c r="H8" s="332">
        <v>1187.264788615279</v>
      </c>
      <c r="I8" s="334">
        <v>12664.390614999998</v>
      </c>
      <c r="J8" s="332">
        <v>894.9775109236499</v>
      </c>
      <c r="K8" s="334">
        <v>9546.7534078000026</v>
      </c>
      <c r="L8" s="332">
        <v>894.92809451256755</v>
      </c>
      <c r="M8" s="334">
        <v>9564.2893909999984</v>
      </c>
      <c r="N8" s="332">
        <v>5378.2028015228298</v>
      </c>
      <c r="O8" s="334">
        <v>57373.891460875981</v>
      </c>
      <c r="P8" s="346">
        <v>2.2835226760338449E-2</v>
      </c>
      <c r="Q8" s="370">
        <v>3.9662660010240658</v>
      </c>
      <c r="R8" s="155"/>
    </row>
    <row r="9" spans="1:24" s="154" customFormat="1" ht="18" customHeight="1">
      <c r="A9" s="367" t="s">
        <v>133</v>
      </c>
      <c r="B9" s="328">
        <v>769.56834511857073</v>
      </c>
      <c r="C9" s="330">
        <v>8214.4376680000005</v>
      </c>
      <c r="D9" s="328">
        <v>974.72660043127769</v>
      </c>
      <c r="E9" s="330">
        <v>10409.769130199998</v>
      </c>
      <c r="F9" s="328">
        <v>1176.860669189386</v>
      </c>
      <c r="G9" s="330">
        <v>12587.1541784</v>
      </c>
      <c r="H9" s="328">
        <v>1455.6830724201873</v>
      </c>
      <c r="I9" s="330">
        <v>15541.281418539998</v>
      </c>
      <c r="J9" s="328">
        <v>1021.1104080142384</v>
      </c>
      <c r="K9" s="330">
        <v>10896.085830173</v>
      </c>
      <c r="L9" s="328">
        <v>803.47995264261647</v>
      </c>
      <c r="M9" s="330">
        <v>8576.2482760000003</v>
      </c>
      <c r="N9" s="328">
        <v>6201.4290478162766</v>
      </c>
      <c r="O9" s="330">
        <v>66224.976501312995</v>
      </c>
      <c r="P9" s="345">
        <v>0.15306716326508765</v>
      </c>
      <c r="Q9" s="368">
        <v>1.9713351254480289</v>
      </c>
      <c r="R9" s="155"/>
    </row>
    <row r="10" spans="1:24" s="154" customFormat="1" ht="18" customHeight="1">
      <c r="A10" s="369" t="s">
        <v>134</v>
      </c>
      <c r="B10" s="332">
        <v>657.3441964893608</v>
      </c>
      <c r="C10" s="334">
        <v>7004.39455672232</v>
      </c>
      <c r="D10" s="332">
        <v>947.05070711760902</v>
      </c>
      <c r="E10" s="334">
        <v>10095.151836360221</v>
      </c>
      <c r="F10" s="332">
        <v>1079.9249565070677</v>
      </c>
      <c r="G10" s="334">
        <v>11511.778019419886</v>
      </c>
      <c r="H10" s="332">
        <v>1083.5036572418198</v>
      </c>
      <c r="I10" s="334">
        <v>11552.479003624998</v>
      </c>
      <c r="J10" s="332">
        <v>1157.3341365416989</v>
      </c>
      <c r="K10" s="334">
        <v>12345.273394016001</v>
      </c>
      <c r="L10" s="332">
        <v>1097.0923047483834</v>
      </c>
      <c r="M10" s="334">
        <v>11698.814337270996</v>
      </c>
      <c r="N10" s="332">
        <v>6022.2499586459398</v>
      </c>
      <c r="O10" s="334">
        <v>64207.891147414426</v>
      </c>
      <c r="P10" s="346">
        <v>-2.8893193454084826E-2</v>
      </c>
      <c r="Q10" s="370">
        <v>2.3911699948796716</v>
      </c>
      <c r="R10" s="155"/>
    </row>
    <row r="11" spans="1:24" s="154" customFormat="1" ht="18" customHeight="1">
      <c r="A11" s="367" t="s">
        <v>135</v>
      </c>
      <c r="B11" s="328">
        <v>644.61475055770859</v>
      </c>
      <c r="C11" s="330">
        <v>6879.1609504130747</v>
      </c>
      <c r="D11" s="328">
        <v>914.13153929762188</v>
      </c>
      <c r="E11" s="330">
        <v>9750.9261183707767</v>
      </c>
      <c r="F11" s="328">
        <v>1094.8836617484235</v>
      </c>
      <c r="G11" s="330">
        <v>11691.339079763078</v>
      </c>
      <c r="H11" s="328">
        <v>1283.8185314330176</v>
      </c>
      <c r="I11" s="330">
        <v>13725.126786441002</v>
      </c>
      <c r="J11" s="328">
        <v>1003.4430157770646</v>
      </c>
      <c r="K11" s="330">
        <v>10719.004859393001</v>
      </c>
      <c r="L11" s="328">
        <v>844.24526354596594</v>
      </c>
      <c r="M11" s="330">
        <v>9009.0320858309988</v>
      </c>
      <c r="N11" s="328">
        <v>5785.1367623598017</v>
      </c>
      <c r="O11" s="330">
        <v>61774.589880211934</v>
      </c>
      <c r="P11" s="345">
        <v>-3.9372858634956327E-2</v>
      </c>
      <c r="Q11" s="368">
        <v>3.6877764976958525</v>
      </c>
      <c r="R11" s="155"/>
    </row>
    <row r="12" spans="1:24" s="154" customFormat="1" ht="18" customHeight="1">
      <c r="A12" s="369" t="s">
        <v>137</v>
      </c>
      <c r="B12" s="332">
        <v>711.89402663759711</v>
      </c>
      <c r="C12" s="334">
        <v>7579.7170409251012</v>
      </c>
      <c r="D12" s="332">
        <v>898.39791921779192</v>
      </c>
      <c r="E12" s="334">
        <v>9575.338120224973</v>
      </c>
      <c r="F12" s="332">
        <v>1040.1934187335237</v>
      </c>
      <c r="G12" s="334">
        <v>11116.83679270508</v>
      </c>
      <c r="H12" s="332">
        <v>1216.7322796016583</v>
      </c>
      <c r="I12" s="334">
        <v>12975.854838661588</v>
      </c>
      <c r="J12" s="332">
        <v>975.54125699611575</v>
      </c>
      <c r="K12" s="334">
        <v>10404.805701641</v>
      </c>
      <c r="L12" s="332">
        <v>919.13700933084067</v>
      </c>
      <c r="M12" s="334">
        <v>9804.5446436840011</v>
      </c>
      <c r="N12" s="332">
        <v>5761.8959105175272</v>
      </c>
      <c r="O12" s="334">
        <v>61457.097137841745</v>
      </c>
      <c r="P12" s="346">
        <v>-4.0173383615557433E-3</v>
      </c>
      <c r="Q12" s="370">
        <v>4.3425550435227862</v>
      </c>
      <c r="R12" s="155"/>
    </row>
    <row r="13" spans="1:24" ht="18" customHeight="1">
      <c r="A13" s="367" t="s">
        <v>138</v>
      </c>
      <c r="B13" s="328">
        <v>731.37239495703329</v>
      </c>
      <c r="C13" s="330">
        <v>7820.9561572309995</v>
      </c>
      <c r="D13" s="328">
        <v>1005.6071018186751</v>
      </c>
      <c r="E13" s="330">
        <v>10744.812003084002</v>
      </c>
      <c r="F13" s="328">
        <v>1143.5524066147048</v>
      </c>
      <c r="G13" s="330">
        <v>12223.034171515359</v>
      </c>
      <c r="H13" s="328">
        <v>1273.1090817392794</v>
      </c>
      <c r="I13" s="330">
        <v>13598.690108542996</v>
      </c>
      <c r="J13" s="328">
        <v>1165.2067863432326</v>
      </c>
      <c r="K13" s="330">
        <v>12450.412914203998</v>
      </c>
      <c r="L13" s="328">
        <v>1091.1743164401041</v>
      </c>
      <c r="M13" s="330">
        <v>11642.334331728001</v>
      </c>
      <c r="N13" s="328">
        <v>6410.0220879130293</v>
      </c>
      <c r="O13" s="330">
        <v>68480.239686305358</v>
      </c>
      <c r="P13" s="345">
        <v>0.11248488127188123</v>
      </c>
      <c r="Q13" s="368">
        <v>2.7080913978494627</v>
      </c>
      <c r="R13" s="155"/>
    </row>
    <row r="14" spans="1:24" ht="18" customHeight="1">
      <c r="A14" s="369" t="s">
        <v>149</v>
      </c>
      <c r="B14" s="332">
        <v>710.64530506306801</v>
      </c>
      <c r="C14" s="334">
        <v>7601.7206554789645</v>
      </c>
      <c r="D14" s="332">
        <v>976.24186930500662</v>
      </c>
      <c r="E14" s="334">
        <v>10424.206818483</v>
      </c>
      <c r="F14" s="332">
        <v>1161.8903714199182</v>
      </c>
      <c r="G14" s="334">
        <v>12407.528317384998</v>
      </c>
      <c r="H14" s="332">
        <v>1134.2625732048143</v>
      </c>
      <c r="I14" s="334">
        <v>12118.789925745998</v>
      </c>
      <c r="J14" s="332">
        <v>890.50037327489224</v>
      </c>
      <c r="K14" s="334">
        <v>9526.9687340309974</v>
      </c>
      <c r="L14" s="332">
        <v>922.61982519439664</v>
      </c>
      <c r="M14" s="334">
        <v>9909.4544420370003</v>
      </c>
      <c r="N14" s="332">
        <v>5796.1603174620959</v>
      </c>
      <c r="O14" s="334">
        <v>61988.668893160953</v>
      </c>
      <c r="P14" s="346">
        <v>-9.5765936845748703E-2</v>
      </c>
      <c r="Q14" s="370">
        <v>3.2939669738863291</v>
      </c>
      <c r="R14" s="155"/>
      <c r="T14" s="162"/>
      <c r="U14" s="167"/>
    </row>
    <row r="15" spans="1:24" ht="18" customHeight="1">
      <c r="A15" s="367" t="s">
        <v>214</v>
      </c>
      <c r="B15" s="328">
        <v>507.61226713839142</v>
      </c>
      <c r="C15" s="330">
        <v>5563.662828597001</v>
      </c>
      <c r="D15" s="328">
        <v>742.97073046417756</v>
      </c>
      <c r="E15" s="330">
        <v>8121.0956477219997</v>
      </c>
      <c r="F15" s="328">
        <v>966.1740838482915</v>
      </c>
      <c r="G15" s="330">
        <v>10527.768539627999</v>
      </c>
      <c r="H15" s="328">
        <v>891.77961054958303</v>
      </c>
      <c r="I15" s="330">
        <v>9714.5632955500005</v>
      </c>
      <c r="J15" s="328">
        <v>860.76740305537987</v>
      </c>
      <c r="K15" s="330">
        <v>9341.3894159989995</v>
      </c>
      <c r="L15" s="328">
        <v>769.26811951702939</v>
      </c>
      <c r="M15" s="330">
        <v>8340.019322711998</v>
      </c>
      <c r="N15" s="328">
        <v>4738.5722145728523</v>
      </c>
      <c r="O15" s="330">
        <v>51608.499050207996</v>
      </c>
      <c r="P15" s="345">
        <v>-0.18246356984002793</v>
      </c>
      <c r="Q15" s="368">
        <v>3.983718637992832</v>
      </c>
      <c r="R15" s="155"/>
      <c r="S15" s="376"/>
      <c r="T15" s="162"/>
      <c r="U15" s="167"/>
      <c r="V15" s="167"/>
    </row>
    <row r="16" spans="1:24" ht="18" customHeight="1">
      <c r="A16" s="369" t="s">
        <v>248</v>
      </c>
      <c r="B16" s="332">
        <f>'7'!B8</f>
        <v>465.54145508528813</v>
      </c>
      <c r="C16" s="334">
        <f>'7'!H8</f>
        <v>5108.6494381160001</v>
      </c>
      <c r="D16" s="332">
        <f>'7'!B9</f>
        <v>731.11429024713414</v>
      </c>
      <c r="E16" s="334">
        <f>'7'!H9</f>
        <v>7992.1236511000006</v>
      </c>
      <c r="F16" s="332">
        <f>'7'!B10</f>
        <v>879.80266905167161</v>
      </c>
      <c r="G16" s="334">
        <f>'7'!H10</f>
        <v>9596.0605804639999</v>
      </c>
      <c r="H16" s="494">
        <f>'7'!B11</f>
        <v>0</v>
      </c>
      <c r="I16" s="491">
        <f>'7'!H11</f>
        <v>0</v>
      </c>
      <c r="J16" s="494">
        <f>'7'!B12</f>
        <v>0</v>
      </c>
      <c r="K16" s="491">
        <f>'7'!H12</f>
        <v>0</v>
      </c>
      <c r="L16" s="494">
        <f>'7'!B13</f>
        <v>0</v>
      </c>
      <c r="M16" s="491">
        <f>'7'!H13</f>
        <v>0</v>
      </c>
      <c r="N16" s="494">
        <f>B16+D16+F16+H16+J16+L16</f>
        <v>2076.4584143840939</v>
      </c>
      <c r="O16" s="491">
        <f>C16+E16+G16+I16+K16+M16</f>
        <v>22696.83366968</v>
      </c>
      <c r="P16" s="493">
        <f>(N16-N15)/N15</f>
        <v>-0.5617966086919135</v>
      </c>
      <c r="Q16" s="478">
        <f>'2'!C21</f>
        <v>5.9277777777777771</v>
      </c>
      <c r="R16" s="155"/>
      <c r="S16" s="156"/>
      <c r="T16" s="375"/>
      <c r="U16" s="156"/>
      <c r="V16" s="156"/>
      <c r="W16" s="156"/>
      <c r="X16" s="156"/>
    </row>
    <row r="17" spans="1:16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</row>
    <row r="18" spans="1:16" ht="20.100000000000001" customHeight="1">
      <c r="A18" s="364" t="s">
        <v>215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</row>
    <row r="20" spans="1:16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</row>
    <row r="21" spans="1:16">
      <c r="A21" s="157"/>
      <c r="B21" s="157"/>
      <c r="C21" s="157"/>
      <c r="D21" s="157"/>
      <c r="E21" s="158" t="str">
        <f>B4</f>
        <v>Říjen</v>
      </c>
      <c r="F21" s="158" t="str">
        <f>D4</f>
        <v>Listopad</v>
      </c>
      <c r="G21" s="158" t="str">
        <f>F4</f>
        <v>Prosinec</v>
      </c>
      <c r="H21" s="158" t="str">
        <f>H4</f>
        <v>Leden</v>
      </c>
      <c r="I21" s="158" t="str">
        <f>J4</f>
        <v>Únor</v>
      </c>
      <c r="J21" s="158" t="str">
        <f>L4</f>
        <v>Březen</v>
      </c>
      <c r="K21" s="157"/>
      <c r="L21" s="157"/>
      <c r="M21" s="157"/>
      <c r="N21" s="157"/>
      <c r="O21" s="157"/>
      <c r="P21" s="157"/>
    </row>
    <row r="22" spans="1:16">
      <c r="A22" s="157"/>
      <c r="B22" s="157"/>
      <c r="C22" s="157"/>
      <c r="D22" s="157" t="str">
        <f t="shared" ref="D22:D31" si="0">A7</f>
        <v>2014/15</v>
      </c>
      <c r="E22" s="159">
        <f t="shared" ref="E22:E31" si="1">B7</f>
        <v>566.62856014040869</v>
      </c>
      <c r="F22" s="159">
        <f t="shared" ref="F22:F31" si="2">D7</f>
        <v>766.97119050284277</v>
      </c>
      <c r="G22" s="159">
        <f t="shared" ref="G22:G31" si="3">F7</f>
        <v>987.85235387203875</v>
      </c>
      <c r="H22" s="159">
        <f t="shared" ref="H22:H31" si="4">H7</f>
        <v>1081.280644710429</v>
      </c>
      <c r="I22" s="159">
        <f t="shared" ref="I22:I30" si="5">J7</f>
        <v>989.86689164730865</v>
      </c>
      <c r="J22" s="159">
        <f t="shared" ref="J22:J31" si="6">L7</f>
        <v>865.53252041105134</v>
      </c>
      <c r="K22" s="149">
        <f>SUM(E22:J22)</f>
        <v>5258.1321612840793</v>
      </c>
      <c r="L22" s="157"/>
      <c r="M22" s="157"/>
      <c r="N22" s="157"/>
      <c r="O22" s="157"/>
      <c r="P22" s="157"/>
    </row>
    <row r="23" spans="1:16">
      <c r="A23" s="157"/>
      <c r="B23" s="157"/>
      <c r="C23" s="157"/>
      <c r="D23" s="157" t="str">
        <f t="shared" si="0"/>
        <v>2015/16</v>
      </c>
      <c r="E23" s="159">
        <f t="shared" si="1"/>
        <v>692.05393090006339</v>
      </c>
      <c r="F23" s="159">
        <f t="shared" si="2"/>
        <v>806.01640285208839</v>
      </c>
      <c r="G23" s="159">
        <f t="shared" si="3"/>
        <v>902.96207371918115</v>
      </c>
      <c r="H23" s="159">
        <f t="shared" si="4"/>
        <v>1187.264788615279</v>
      </c>
      <c r="I23" s="159">
        <f t="shared" si="5"/>
        <v>894.9775109236499</v>
      </c>
      <c r="J23" s="159">
        <f t="shared" si="6"/>
        <v>894.92809451256755</v>
      </c>
      <c r="K23" s="149">
        <f t="shared" ref="K23:K31" si="7">SUM(E23:J23)</f>
        <v>5378.2028015228298</v>
      </c>
      <c r="L23" s="157"/>
      <c r="M23" s="157"/>
      <c r="N23" s="157"/>
      <c r="O23" s="157"/>
      <c r="P23" s="157"/>
    </row>
    <row r="24" spans="1:16">
      <c r="A24" s="157"/>
      <c r="B24" s="157"/>
      <c r="C24" s="157"/>
      <c r="D24" s="157" t="str">
        <f t="shared" si="0"/>
        <v>2016/17</v>
      </c>
      <c r="E24" s="159">
        <f t="shared" si="1"/>
        <v>769.56834511857073</v>
      </c>
      <c r="F24" s="159">
        <f t="shared" si="2"/>
        <v>974.72660043127769</v>
      </c>
      <c r="G24" s="159">
        <f t="shared" si="3"/>
        <v>1176.860669189386</v>
      </c>
      <c r="H24" s="159">
        <f t="shared" si="4"/>
        <v>1455.6830724201873</v>
      </c>
      <c r="I24" s="159">
        <f t="shared" si="5"/>
        <v>1021.1104080142384</v>
      </c>
      <c r="J24" s="159">
        <f t="shared" si="6"/>
        <v>803.47995264261647</v>
      </c>
      <c r="K24" s="149">
        <f t="shared" si="7"/>
        <v>6201.4290478162766</v>
      </c>
      <c r="L24" s="157"/>
      <c r="M24" s="157"/>
      <c r="N24" s="157"/>
      <c r="O24" s="157"/>
      <c r="P24" s="157"/>
    </row>
    <row r="25" spans="1:16">
      <c r="A25" s="157"/>
      <c r="B25" s="157"/>
      <c r="C25" s="157"/>
      <c r="D25" s="157" t="str">
        <f t="shared" si="0"/>
        <v>2017/18</v>
      </c>
      <c r="E25" s="159">
        <f t="shared" si="1"/>
        <v>657.3441964893608</v>
      </c>
      <c r="F25" s="159">
        <f t="shared" si="2"/>
        <v>947.05070711760902</v>
      </c>
      <c r="G25" s="159">
        <f t="shared" si="3"/>
        <v>1079.9249565070677</v>
      </c>
      <c r="H25" s="159">
        <f t="shared" si="4"/>
        <v>1083.5036572418198</v>
      </c>
      <c r="I25" s="159">
        <f t="shared" si="5"/>
        <v>1157.3341365416989</v>
      </c>
      <c r="J25" s="159">
        <f t="shared" si="6"/>
        <v>1097.0923047483834</v>
      </c>
      <c r="K25" s="149">
        <f t="shared" si="7"/>
        <v>6022.2499586459398</v>
      </c>
      <c r="L25" s="157"/>
      <c r="M25" s="157"/>
      <c r="N25" s="157"/>
      <c r="O25" s="157"/>
      <c r="P25" s="157"/>
    </row>
    <row r="26" spans="1:16">
      <c r="A26" s="157"/>
      <c r="B26" s="157"/>
      <c r="C26" s="157"/>
      <c r="D26" s="157" t="str">
        <f t="shared" si="0"/>
        <v>2018/19</v>
      </c>
      <c r="E26" s="159">
        <f t="shared" si="1"/>
        <v>644.61475055770859</v>
      </c>
      <c r="F26" s="159">
        <f t="shared" si="2"/>
        <v>914.13153929762188</v>
      </c>
      <c r="G26" s="159">
        <f t="shared" si="3"/>
        <v>1094.8836617484235</v>
      </c>
      <c r="H26" s="159">
        <f t="shared" si="4"/>
        <v>1283.8185314330176</v>
      </c>
      <c r="I26" s="159">
        <f t="shared" si="5"/>
        <v>1003.4430157770646</v>
      </c>
      <c r="J26" s="159">
        <f t="shared" si="6"/>
        <v>844.24526354596594</v>
      </c>
      <c r="K26" s="149">
        <f t="shared" si="7"/>
        <v>5785.1367623598017</v>
      </c>
      <c r="L26" s="157"/>
      <c r="M26" s="157"/>
      <c r="N26" s="157"/>
      <c r="O26" s="157"/>
      <c r="P26" s="157"/>
    </row>
    <row r="27" spans="1:16">
      <c r="A27" s="157"/>
      <c r="B27" s="157"/>
      <c r="C27" s="157"/>
      <c r="D27" s="157" t="str">
        <f t="shared" si="0"/>
        <v>2019/20</v>
      </c>
      <c r="E27" s="159">
        <f t="shared" si="1"/>
        <v>711.89402663759711</v>
      </c>
      <c r="F27" s="159">
        <f t="shared" si="2"/>
        <v>898.39791921779192</v>
      </c>
      <c r="G27" s="159">
        <f t="shared" si="3"/>
        <v>1040.1934187335237</v>
      </c>
      <c r="H27" s="159">
        <f t="shared" si="4"/>
        <v>1216.7322796016583</v>
      </c>
      <c r="I27" s="159">
        <f t="shared" si="5"/>
        <v>975.54125699611575</v>
      </c>
      <c r="J27" s="159">
        <f t="shared" si="6"/>
        <v>919.13700933084067</v>
      </c>
      <c r="K27" s="149">
        <f t="shared" si="7"/>
        <v>5761.8959105175272</v>
      </c>
      <c r="L27" s="157"/>
      <c r="M27" s="157"/>
      <c r="N27" s="157"/>
      <c r="O27" s="157"/>
      <c r="P27" s="157"/>
    </row>
    <row r="28" spans="1:16">
      <c r="A28" s="157"/>
      <c r="B28" s="157"/>
      <c r="C28" s="157"/>
      <c r="D28" s="157" t="str">
        <f t="shared" si="0"/>
        <v>2020/21</v>
      </c>
      <c r="E28" s="159">
        <f t="shared" si="1"/>
        <v>731.37239495703329</v>
      </c>
      <c r="F28" s="159">
        <f t="shared" si="2"/>
        <v>1005.6071018186751</v>
      </c>
      <c r="G28" s="159">
        <f t="shared" si="3"/>
        <v>1143.5524066147048</v>
      </c>
      <c r="H28" s="159">
        <f t="shared" si="4"/>
        <v>1273.1090817392794</v>
      </c>
      <c r="I28" s="159">
        <f t="shared" si="5"/>
        <v>1165.2067863432326</v>
      </c>
      <c r="J28" s="159">
        <f t="shared" si="6"/>
        <v>1091.1743164401041</v>
      </c>
      <c r="K28" s="149">
        <f t="shared" si="7"/>
        <v>6410.0220879130293</v>
      </c>
      <c r="L28" s="157"/>
      <c r="M28" s="157"/>
      <c r="N28" s="157"/>
      <c r="O28" s="157"/>
      <c r="P28" s="157"/>
    </row>
    <row r="29" spans="1:16">
      <c r="A29" s="157"/>
      <c r="B29" s="157"/>
      <c r="C29" s="157"/>
      <c r="D29" s="157" t="str">
        <f t="shared" si="0"/>
        <v>2021/22</v>
      </c>
      <c r="E29" s="159">
        <f t="shared" si="1"/>
        <v>710.64530506306801</v>
      </c>
      <c r="F29" s="159">
        <f t="shared" si="2"/>
        <v>976.24186930500662</v>
      </c>
      <c r="G29" s="159">
        <f t="shared" si="3"/>
        <v>1161.8903714199182</v>
      </c>
      <c r="H29" s="159">
        <f t="shared" si="4"/>
        <v>1134.2625732048143</v>
      </c>
      <c r="I29" s="159">
        <f t="shared" si="5"/>
        <v>890.50037327489224</v>
      </c>
      <c r="J29" s="159">
        <f t="shared" si="6"/>
        <v>922.61982519439664</v>
      </c>
      <c r="K29" s="149">
        <f t="shared" si="7"/>
        <v>5796.1603174620959</v>
      </c>
      <c r="L29" s="157"/>
      <c r="M29" s="157"/>
      <c r="N29" s="157"/>
      <c r="O29" s="157"/>
      <c r="P29" s="157"/>
    </row>
    <row r="30" spans="1:16">
      <c r="A30" s="157"/>
      <c r="B30" s="157"/>
      <c r="C30" s="157"/>
      <c r="D30" s="157" t="str">
        <f t="shared" si="0"/>
        <v>2022/23</v>
      </c>
      <c r="E30" s="159">
        <f t="shared" si="1"/>
        <v>507.61226713839142</v>
      </c>
      <c r="F30" s="159">
        <f t="shared" si="2"/>
        <v>742.97073046417756</v>
      </c>
      <c r="G30" s="159">
        <f t="shared" si="3"/>
        <v>966.1740838482915</v>
      </c>
      <c r="H30" s="159">
        <f t="shared" si="4"/>
        <v>891.77961054958303</v>
      </c>
      <c r="I30" s="159">
        <f t="shared" si="5"/>
        <v>860.76740305537987</v>
      </c>
      <c r="J30" s="159">
        <f t="shared" si="6"/>
        <v>769.26811951702939</v>
      </c>
      <c r="K30" s="149">
        <f t="shared" si="7"/>
        <v>4738.5722145728523</v>
      </c>
      <c r="L30" s="157"/>
      <c r="M30" s="157"/>
      <c r="N30" s="157"/>
      <c r="O30" s="157"/>
      <c r="P30" s="157"/>
    </row>
    <row r="31" spans="1:16">
      <c r="D31" s="157" t="str">
        <f t="shared" si="0"/>
        <v>2023/24</v>
      </c>
      <c r="E31" s="159">
        <f t="shared" si="1"/>
        <v>465.54145508528813</v>
      </c>
      <c r="F31" s="159">
        <f t="shared" si="2"/>
        <v>731.11429024713414</v>
      </c>
      <c r="G31" s="159">
        <f t="shared" si="3"/>
        <v>879.80266905167161</v>
      </c>
      <c r="H31" s="159">
        <f t="shared" si="4"/>
        <v>0</v>
      </c>
      <c r="I31" s="159">
        <f>J16</f>
        <v>0</v>
      </c>
      <c r="J31" s="159">
        <f t="shared" si="6"/>
        <v>0</v>
      </c>
      <c r="K31" s="149">
        <f t="shared" si="7"/>
        <v>2076.4584143840939</v>
      </c>
    </row>
    <row r="32" spans="1:16">
      <c r="D32" s="157"/>
      <c r="K32" s="149"/>
    </row>
    <row r="33" spans="3:13">
      <c r="D33" s="157"/>
    </row>
    <row r="35" spans="3:13">
      <c r="C35" s="160"/>
      <c r="D35" s="160"/>
    </row>
    <row r="36" spans="3:13">
      <c r="C36" s="160"/>
      <c r="D36" s="160"/>
    </row>
    <row r="37" spans="3:13">
      <c r="C37" s="160"/>
      <c r="D37" s="160"/>
    </row>
    <row r="38" spans="3:13">
      <c r="C38" s="161"/>
      <c r="G38" s="161"/>
      <c r="K38" s="161"/>
    </row>
    <row r="39" spans="3:13">
      <c r="H39" s="161"/>
      <c r="J39" s="161"/>
      <c r="L39" s="161"/>
      <c r="M39" s="161"/>
    </row>
  </sheetData>
  <mergeCells count="13">
    <mergeCell ref="Q4:Q5"/>
    <mergeCell ref="A1:O1"/>
    <mergeCell ref="P2:Q2"/>
    <mergeCell ref="B4:C5"/>
    <mergeCell ref="D4:E5"/>
    <mergeCell ref="F4:G5"/>
    <mergeCell ref="H4:I5"/>
    <mergeCell ref="J4:K5"/>
    <mergeCell ref="L4:M5"/>
    <mergeCell ref="N4:O5"/>
    <mergeCell ref="A3:Q3"/>
    <mergeCell ref="P4:P6"/>
    <mergeCell ref="A4:A6"/>
  </mergeCells>
  <pageMargins left="0.31496062992125984" right="0.31496062992125984" top="0.35433070866141736" bottom="0.35433070866141736" header="0.31496062992125984" footer="0.19685039370078741"/>
  <pageSetup paperSize="9" firstPageNumber="36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zoomScaleNormal="100" zoomScaleSheetLayoutView="100" workbookViewId="0">
      <selection activeCell="E1" sqref="E1"/>
    </sheetView>
  </sheetViews>
  <sheetFormatPr defaultColWidth="9" defaultRowHeight="11.25"/>
  <cols>
    <col min="1" max="1" width="13" style="172" customWidth="1"/>
    <col min="2" max="13" width="6.375" style="172" customWidth="1"/>
    <col min="14" max="14" width="16.375" style="172" customWidth="1"/>
    <col min="15" max="16384" width="9" style="172"/>
  </cols>
  <sheetData>
    <row r="1" spans="1:18" ht="21" customHeight="1">
      <c r="A1" s="371" t="s">
        <v>216</v>
      </c>
      <c r="L1" s="629"/>
      <c r="M1" s="629"/>
    </row>
    <row r="2" spans="1:18" ht="6" customHeight="1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8" ht="12.75">
      <c r="A3" s="630" t="s">
        <v>52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</row>
    <row r="4" spans="1:18" ht="87" customHeight="1">
      <c r="A4" s="634" t="s">
        <v>256</v>
      </c>
      <c r="B4" s="635"/>
      <c r="C4" s="635"/>
      <c r="D4" s="635"/>
      <c r="E4" s="635"/>
      <c r="F4" s="635"/>
      <c r="G4" s="635"/>
      <c r="H4" s="635"/>
      <c r="I4" s="635"/>
      <c r="J4" s="635"/>
      <c r="K4" s="635"/>
      <c r="L4" s="635"/>
      <c r="M4" s="635"/>
    </row>
    <row r="5" spans="1:18" ht="150" customHeight="1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636" t="s">
        <v>53</v>
      </c>
      <c r="L5" s="636"/>
      <c r="M5" s="636"/>
    </row>
    <row r="6" spans="1:18" ht="24" customHeight="1">
      <c r="A6" s="630" t="s">
        <v>51</v>
      </c>
      <c r="B6" s="630"/>
      <c r="C6" s="630"/>
      <c r="D6" s="630"/>
      <c r="E6" s="630"/>
      <c r="F6" s="630"/>
      <c r="G6" s="630"/>
      <c r="H6" s="630"/>
      <c r="I6" s="630"/>
      <c r="J6" s="630"/>
      <c r="K6" s="630"/>
      <c r="L6" s="630"/>
      <c r="M6" s="630"/>
      <c r="R6" s="175"/>
    </row>
    <row r="7" spans="1:18" ht="39.950000000000003" customHeight="1">
      <c r="A7" s="637" t="s">
        <v>249</v>
      </c>
      <c r="B7" s="637"/>
      <c r="C7" s="637"/>
      <c r="D7" s="637"/>
      <c r="E7" s="637"/>
      <c r="F7" s="637"/>
      <c r="G7" s="637"/>
      <c r="H7" s="637"/>
      <c r="I7" s="637"/>
      <c r="J7" s="637"/>
      <c r="K7" s="637"/>
      <c r="L7" s="637"/>
      <c r="M7" s="637"/>
      <c r="R7" s="175"/>
    </row>
    <row r="8" spans="1:18" ht="20.25" customHeight="1">
      <c r="A8" s="176" t="s">
        <v>54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R8" s="175"/>
    </row>
    <row r="9" spans="1:18" ht="6.95" customHeight="1">
      <c r="A9" s="176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R9" s="175"/>
    </row>
    <row r="10" spans="1:18" ht="15" customHeight="1">
      <c r="A10" s="176" t="s">
        <v>176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R10" s="175"/>
    </row>
    <row r="11" spans="1:18" ht="15" customHeight="1">
      <c r="A11" s="176" t="s">
        <v>250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R11" s="175"/>
    </row>
    <row r="12" spans="1:18" ht="15" customHeight="1">
      <c r="A12" s="176" t="s">
        <v>251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R12" s="175"/>
    </row>
    <row r="13" spans="1:18" ht="6.95" customHeight="1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R13" s="175"/>
    </row>
    <row r="14" spans="1:18" ht="15" customHeight="1">
      <c r="A14" s="176" t="s">
        <v>177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R14" s="175"/>
    </row>
    <row r="15" spans="1:18" ht="15" customHeight="1">
      <c r="A15" s="176" t="s">
        <v>252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R15" s="175"/>
    </row>
    <row r="16" spans="1:18" ht="15" customHeight="1">
      <c r="A16" s="176" t="s">
        <v>253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R16" s="175"/>
    </row>
    <row r="17" spans="1:18" ht="6.95" customHeight="1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R17" s="175"/>
    </row>
    <row r="18" spans="1:18" ht="15" customHeight="1">
      <c r="A18" s="176" t="s">
        <v>178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R18" s="175"/>
    </row>
    <row r="19" spans="1:18" ht="15" customHeight="1">
      <c r="A19" s="176" t="s">
        <v>254</v>
      </c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R19" s="175"/>
    </row>
    <row r="20" spans="1:18" ht="15" customHeight="1">
      <c r="A20" s="176" t="s">
        <v>255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R20" s="175"/>
    </row>
    <row r="21" spans="1:18" ht="6.95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R21" s="175"/>
    </row>
    <row r="22" spans="1:18" ht="15" customHeight="1">
      <c r="A22" s="176" t="s">
        <v>55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R22" s="175"/>
    </row>
    <row r="23" spans="1:18" ht="15" customHeight="1">
      <c r="A23" s="372" t="s">
        <v>23</v>
      </c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1:18" ht="15" customHeight="1">
      <c r="A24" s="631" t="s">
        <v>24</v>
      </c>
      <c r="B24" s="418">
        <v>1</v>
      </c>
      <c r="C24" s="419">
        <v>2</v>
      </c>
      <c r="D24" s="420">
        <v>3</v>
      </c>
      <c r="E24" s="419">
        <v>4</v>
      </c>
      <c r="F24" s="420">
        <v>5</v>
      </c>
      <c r="G24" s="419">
        <v>6</v>
      </c>
      <c r="H24" s="420">
        <v>7</v>
      </c>
      <c r="I24" s="419">
        <v>8</v>
      </c>
      <c r="J24" s="420">
        <v>9</v>
      </c>
      <c r="K24" s="419">
        <v>10</v>
      </c>
      <c r="L24" s="420">
        <v>11</v>
      </c>
      <c r="M24" s="419">
        <v>12</v>
      </c>
    </row>
    <row r="25" spans="1:18" ht="15" customHeight="1">
      <c r="A25" s="632"/>
      <c r="B25" s="399" t="s">
        <v>25</v>
      </c>
      <c r="C25" s="405" t="s">
        <v>26</v>
      </c>
      <c r="D25" s="400" t="s">
        <v>27</v>
      </c>
      <c r="E25" s="405" t="s">
        <v>28</v>
      </c>
      <c r="F25" s="400" t="s">
        <v>29</v>
      </c>
      <c r="G25" s="405" t="s">
        <v>30</v>
      </c>
      <c r="H25" s="400" t="s">
        <v>31</v>
      </c>
      <c r="I25" s="405" t="s">
        <v>32</v>
      </c>
      <c r="J25" s="400" t="s">
        <v>33</v>
      </c>
      <c r="K25" s="405" t="s">
        <v>34</v>
      </c>
      <c r="L25" s="400" t="s">
        <v>35</v>
      </c>
      <c r="M25" s="405" t="s">
        <v>36</v>
      </c>
    </row>
    <row r="26" spans="1:18" ht="15" customHeight="1">
      <c r="A26" s="180" t="s">
        <v>179</v>
      </c>
      <c r="B26" s="401">
        <v>6.0000000000000001E-3</v>
      </c>
      <c r="C26" s="406">
        <v>8.8000000000000005E-3</v>
      </c>
      <c r="D26" s="402">
        <v>8.6E-3</v>
      </c>
      <c r="E26" s="406">
        <v>9.7999999999999997E-3</v>
      </c>
      <c r="F26" s="402">
        <v>7.0000000000000001E-3</v>
      </c>
      <c r="G26" s="406">
        <v>8.3000000000000001E-3</v>
      </c>
      <c r="H26" s="402">
        <v>7.9000000000000008E-3</v>
      </c>
      <c r="I26" s="406">
        <v>8.6999999999999994E-3</v>
      </c>
      <c r="J26" s="402">
        <v>6.3E-3</v>
      </c>
      <c r="K26" s="406">
        <v>9.5999999999999992E-3</v>
      </c>
      <c r="L26" s="402">
        <v>1.0200000000000001E-2</v>
      </c>
      <c r="M26" s="406">
        <v>1.14E-2</v>
      </c>
    </row>
    <row r="27" spans="1:18" ht="15" customHeight="1">
      <c r="A27" s="180" t="s">
        <v>180</v>
      </c>
      <c r="B27" s="401">
        <v>0.126</v>
      </c>
      <c r="C27" s="406">
        <v>0.21510000000000001</v>
      </c>
      <c r="D27" s="402">
        <v>0.21920000000000001</v>
      </c>
      <c r="E27" s="406">
        <v>0.2445</v>
      </c>
      <c r="F27" s="402">
        <v>0.19500000000000001</v>
      </c>
      <c r="G27" s="406">
        <v>0.2167</v>
      </c>
      <c r="H27" s="402">
        <v>0.21440000000000001</v>
      </c>
      <c r="I27" s="406">
        <v>0.22020000000000001</v>
      </c>
      <c r="J27" s="402">
        <v>0.1762</v>
      </c>
      <c r="K27" s="406">
        <v>0.23089999999999999</v>
      </c>
      <c r="L27" s="402">
        <v>0.25019999999999998</v>
      </c>
      <c r="M27" s="406">
        <v>0.27600000000000002</v>
      </c>
    </row>
    <row r="28" spans="1:18" ht="15" customHeight="1">
      <c r="A28" s="181" t="s">
        <v>181</v>
      </c>
      <c r="B28" s="403">
        <v>9.4200000000000006E-2</v>
      </c>
      <c r="C28" s="407">
        <v>0.17419999999999999</v>
      </c>
      <c r="D28" s="404">
        <v>0.17369999999999999</v>
      </c>
      <c r="E28" s="407">
        <v>0.1827</v>
      </c>
      <c r="F28" s="404">
        <v>0.14760000000000001</v>
      </c>
      <c r="G28" s="407">
        <v>0.1694</v>
      </c>
      <c r="H28" s="404">
        <v>0.17180000000000001</v>
      </c>
      <c r="I28" s="407">
        <v>0.18010000000000001</v>
      </c>
      <c r="J28" s="404">
        <v>0.14749999999999999</v>
      </c>
      <c r="K28" s="407">
        <v>0.1593</v>
      </c>
      <c r="L28" s="404">
        <v>0.17080000000000001</v>
      </c>
      <c r="M28" s="407">
        <v>0.18509999999999999</v>
      </c>
    </row>
    <row r="29" spans="1:18" ht="8.1" customHeight="1">
      <c r="A29" s="178"/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</row>
    <row r="30" spans="1:18" ht="15" customHeight="1">
      <c r="A30" s="373" t="s">
        <v>37</v>
      </c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</row>
    <row r="31" spans="1:18" ht="15" customHeight="1">
      <c r="A31" s="180" t="s">
        <v>182</v>
      </c>
      <c r="B31" s="412">
        <v>2.1354000000000002</v>
      </c>
      <c r="C31" s="413"/>
      <c r="D31" s="414"/>
      <c r="E31" s="414"/>
      <c r="F31" s="414"/>
      <c r="G31" s="414"/>
      <c r="H31" s="414"/>
      <c r="I31" s="414"/>
      <c r="J31" s="414"/>
      <c r="K31" s="414"/>
      <c r="L31" s="414"/>
      <c r="M31" s="415"/>
    </row>
    <row r="32" spans="1:18" ht="15" customHeight="1">
      <c r="A32" s="180" t="s">
        <v>183</v>
      </c>
      <c r="B32" s="401">
        <v>1.5888</v>
      </c>
      <c r="C32" s="413"/>
      <c r="D32" s="414"/>
      <c r="E32" s="414"/>
      <c r="F32" s="414"/>
      <c r="G32" s="414"/>
      <c r="H32" s="414"/>
      <c r="I32" s="414"/>
      <c r="J32" s="414"/>
      <c r="K32" s="414"/>
      <c r="L32" s="414"/>
      <c r="M32" s="415"/>
    </row>
    <row r="33" spans="1:13" ht="15" customHeight="1">
      <c r="A33" s="181" t="s">
        <v>184</v>
      </c>
      <c r="B33" s="403">
        <v>1.3458000000000001</v>
      </c>
      <c r="C33" s="416"/>
      <c r="D33" s="417"/>
      <c r="E33" s="417"/>
      <c r="F33" s="417"/>
      <c r="G33" s="417"/>
      <c r="H33" s="417"/>
      <c r="I33" s="417"/>
      <c r="J33" s="417"/>
      <c r="K33" s="417"/>
      <c r="L33" s="417"/>
      <c r="M33" s="416"/>
    </row>
    <row r="34" spans="1:13" ht="8.1" customHeight="1">
      <c r="A34" s="178"/>
      <c r="B34" s="178"/>
      <c r="C34" s="178"/>
      <c r="D34" s="175"/>
      <c r="E34" s="175"/>
      <c r="F34" s="175"/>
      <c r="G34" s="175"/>
      <c r="H34" s="175"/>
      <c r="I34" s="175"/>
      <c r="J34" s="175"/>
      <c r="K34" s="175"/>
      <c r="L34" s="175"/>
      <c r="M34" s="175"/>
    </row>
    <row r="35" spans="1:13" ht="15" customHeight="1">
      <c r="A35" s="372" t="s">
        <v>38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</row>
    <row r="36" spans="1:13" ht="15" customHeight="1">
      <c r="A36" s="185" t="s">
        <v>56</v>
      </c>
      <c r="B36" s="638">
        <v>2023</v>
      </c>
      <c r="C36" s="639"/>
      <c r="D36" s="640"/>
      <c r="E36" s="639">
        <v>2024</v>
      </c>
      <c r="F36" s="639"/>
      <c r="G36" s="639"/>
      <c r="H36" s="639"/>
      <c r="I36" s="639"/>
      <c r="J36" s="639"/>
      <c r="K36" s="639"/>
      <c r="L36" s="639"/>
      <c r="M36" s="639"/>
    </row>
    <row r="37" spans="1:13" ht="15" customHeight="1">
      <c r="A37" s="184" t="s">
        <v>57</v>
      </c>
      <c r="B37" s="408" t="s">
        <v>48</v>
      </c>
      <c r="C37" s="409" t="s">
        <v>49</v>
      </c>
      <c r="D37" s="410" t="s">
        <v>50</v>
      </c>
      <c r="E37" s="409" t="s">
        <v>39</v>
      </c>
      <c r="F37" s="409" t="s">
        <v>40</v>
      </c>
      <c r="G37" s="409" t="s">
        <v>41</v>
      </c>
      <c r="H37" s="409" t="s">
        <v>42</v>
      </c>
      <c r="I37" s="409" t="s">
        <v>43</v>
      </c>
      <c r="J37" s="409" t="s">
        <v>44</v>
      </c>
      <c r="K37" s="409" t="s">
        <v>45</v>
      </c>
      <c r="L37" s="409" t="s">
        <v>46</v>
      </c>
      <c r="M37" s="409" t="s">
        <v>47</v>
      </c>
    </row>
    <row r="38" spans="1:13" ht="15" customHeight="1">
      <c r="A38" s="184" t="s">
        <v>38</v>
      </c>
      <c r="B38" s="408">
        <v>0.4</v>
      </c>
      <c r="C38" s="409">
        <v>0.7</v>
      </c>
      <c r="D38" s="410">
        <v>0.9</v>
      </c>
      <c r="E38" s="411">
        <v>1</v>
      </c>
      <c r="F38" s="409">
        <v>0.9</v>
      </c>
      <c r="G38" s="409">
        <v>0.7</v>
      </c>
      <c r="H38" s="411">
        <v>0</v>
      </c>
      <c r="I38" s="411">
        <v>0</v>
      </c>
      <c r="J38" s="411">
        <v>0</v>
      </c>
      <c r="K38" s="411">
        <v>0</v>
      </c>
      <c r="L38" s="411">
        <v>0</v>
      </c>
      <c r="M38" s="411">
        <v>0</v>
      </c>
    </row>
    <row r="40" spans="1:13">
      <c r="K40" s="633" t="s">
        <v>58</v>
      </c>
      <c r="L40" s="633"/>
      <c r="M40" s="633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dimension ref="A25:F50"/>
  <sheetViews>
    <sheetView showGridLines="0" view="pageBreakPreview" topLeftCell="A16" zoomScaleNormal="100" zoomScaleSheetLayoutView="100" workbookViewId="0">
      <selection activeCell="B50" sqref="B50"/>
    </sheetView>
  </sheetViews>
  <sheetFormatPr defaultColWidth="9" defaultRowHeight="12.75"/>
  <cols>
    <col min="1" max="1" width="9" style="390"/>
    <col min="2" max="2" width="10" style="390" customWidth="1"/>
    <col min="3" max="7" width="9" style="390"/>
    <col min="8" max="8" width="9.625" style="390" customWidth="1"/>
    <col min="9" max="16384" width="9" style="390"/>
  </cols>
  <sheetData>
    <row r="25" spans="6:6">
      <c r="F25" s="389"/>
    </row>
    <row r="26" spans="6:6">
      <c r="F26" s="389"/>
    </row>
    <row r="27" spans="6:6">
      <c r="F27" s="389"/>
    </row>
    <row r="28" spans="6:6">
      <c r="F28" s="389"/>
    </row>
    <row r="47" spans="1:3" ht="15">
      <c r="A47" s="438" t="s">
        <v>218</v>
      </c>
    </row>
    <row r="48" spans="1:3" ht="14.25">
      <c r="A48" s="391" t="s">
        <v>219</v>
      </c>
      <c r="B48" s="392"/>
      <c r="C48" s="392"/>
    </row>
    <row r="50" spans="1:2" ht="14.25">
      <c r="A50" s="449" t="s">
        <v>234</v>
      </c>
      <c r="B50" s="450">
        <f ca="1">TODAY()</f>
        <v>45321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view="pageBreakPreview" zoomScaleNormal="100" zoomScaleSheetLayoutView="100" workbookViewId="0">
      <selection activeCell="E1" sqref="E1"/>
    </sheetView>
  </sheetViews>
  <sheetFormatPr defaultColWidth="9" defaultRowHeight="12.75"/>
  <cols>
    <col min="1" max="1" width="4.625" style="204" customWidth="1"/>
    <col min="2" max="2" width="80.875" style="204" customWidth="1"/>
    <col min="3" max="3" width="3" style="203" customWidth="1"/>
    <col min="4" max="4" width="7.375" style="204" customWidth="1"/>
    <col min="5" max="5" width="80.625" style="204" hidden="1" customWidth="1"/>
    <col min="6" max="16384" width="9" style="204"/>
  </cols>
  <sheetData>
    <row r="1" spans="1:5" ht="20.25">
      <c r="A1" s="234" t="s">
        <v>185</v>
      </c>
      <c r="B1" s="202"/>
    </row>
    <row r="2" spans="1:5" ht="6" customHeight="1">
      <c r="A2" s="205"/>
    </row>
    <row r="3" spans="1:5" ht="18" customHeight="1">
      <c r="A3" s="206" t="str">
        <f>MID(E3,1,2+IF(MID(E3,3,1)&lt;&gt;" ",IF(MID(E3,4,1)&lt;&gt;" ",IF(MID(E3,5,1)&lt;&gt;" ",0,2),1),0))</f>
        <v xml:space="preserve">1 </v>
      </c>
      <c r="B3" s="207" t="str">
        <f>MID(E3,4+IF(MID(E3,3,1)&lt;&gt;" ",IF(MID(E3,4,1)&lt;&gt;" ",IF(MID(E3,5,1)&lt;&gt;" ",-1,2),1),0),100)</f>
        <v>SEZNAM ZKRATEK A POJMŮ</v>
      </c>
      <c r="C3" s="208">
        <v>4</v>
      </c>
      <c r="D3" s="206"/>
      <c r="E3" s="207" t="str">
        <f>'1'!A1</f>
        <v>1 SEZNAM ZKRATEK A POJMŮ</v>
      </c>
    </row>
    <row r="4" spans="1:5" ht="18" customHeight="1">
      <c r="A4" s="206" t="str">
        <f t="shared" ref="A4:A17" si="0">MID(E4,1,2+IF(MID(E4,3,1)&lt;&gt;" ",IF(MID(E4,4,1)&lt;&gt;" ",IF(MID(E4,5,1)&lt;&gt;" ",0,2),1),0))</f>
        <v xml:space="preserve">2 </v>
      </c>
      <c r="B4" s="207" t="str">
        <f t="shared" ref="B4:B17" si="1">MID(E4,4+IF(MID(E4,3,1)&lt;&gt;" ",IF(MID(E4,4,1)&lt;&gt;" ",IF(MID(E4,5,1)&lt;&gt;" ",-1,2),1),0),100)</f>
        <v>KOMENTÁŘ</v>
      </c>
      <c r="C4" s="208">
        <v>5</v>
      </c>
      <c r="D4" s="206"/>
      <c r="E4" s="207" t="str">
        <f>'2'!A1</f>
        <v>2 KOMENTÁŘ</v>
      </c>
    </row>
    <row r="5" spans="1:5" ht="18" customHeight="1">
      <c r="A5" s="206" t="str">
        <f t="shared" si="0"/>
        <v xml:space="preserve">3 </v>
      </c>
      <c r="B5" s="207" t="str">
        <f t="shared" si="1"/>
        <v>BEZPEČNOSTNÍ STANDARD DODÁVKY PLYNU</v>
      </c>
      <c r="C5" s="208">
        <v>6</v>
      </c>
      <c r="D5" s="206"/>
      <c r="E5" s="207" t="str">
        <f>'3.1'!A1</f>
        <v>3 BEZPEČNOSTNÍ STANDARD DODÁVKY PLYNU</v>
      </c>
    </row>
    <row r="6" spans="1:5" ht="18" customHeight="1">
      <c r="A6" s="209" t="str">
        <f>MID(E6,1,2+IF(MID(E6,3,1)&lt;&gt;" ",IF(MID(E6,4,1)&lt;&gt;" ",IF(MID(E6,5,1)&lt;&gt;" ",0,2),1),0))</f>
        <v>3.1</v>
      </c>
      <c r="B6" s="210" t="str">
        <f t="shared" si="1"/>
        <v xml:space="preserve">Počet obchodníků zajišťujících BSD a způsob jeho prokazování v ČR </v>
      </c>
      <c r="C6" s="211">
        <v>6</v>
      </c>
      <c r="D6" s="209"/>
      <c r="E6" s="210" t="str">
        <f>'3.1'!A2</f>
        <v xml:space="preserve">3.1 Počet obchodníků zajišťujících BSD a způsob jeho prokazování v ČR </v>
      </c>
    </row>
    <row r="7" spans="1:5" ht="18" customHeight="1">
      <c r="A7" s="209" t="str">
        <f t="shared" si="0"/>
        <v>3.2</v>
      </c>
      <c r="B7" s="210" t="str">
        <f t="shared" si="1"/>
        <v>Způsoby a případy zajištění BSD</v>
      </c>
      <c r="C7" s="211">
        <v>7</v>
      </c>
      <c r="D7" s="209"/>
      <c r="E7" s="212" t="str">
        <f>'3.2'!A1</f>
        <v>3.2 Způsoby a případy zajištění BSD</v>
      </c>
    </row>
    <row r="8" spans="1:5" ht="18" customHeight="1">
      <c r="A8" s="209" t="str">
        <f t="shared" si="0"/>
        <v>3.3</v>
      </c>
      <c r="B8" s="210" t="str">
        <f t="shared" si="1"/>
        <v>Hodnota zajištění BSD v ČR ve sledovaném měsíci</v>
      </c>
      <c r="C8" s="211">
        <v>8</v>
      </c>
      <c r="D8" s="209"/>
      <c r="E8" s="213" t="str">
        <f>'3.3'!A1</f>
        <v>3.3 Hodnota zajištění BSD v ČR ve sledovaném měsíci</v>
      </c>
    </row>
    <row r="9" spans="1:5" ht="18" customHeight="1">
      <c r="A9" s="209" t="str">
        <f t="shared" si="0"/>
        <v>3.4</v>
      </c>
      <c r="B9" s="210" t="str">
        <f t="shared" si="1"/>
        <v>Hodnoty zajištění BSD v ČR v průběhu sezóny</v>
      </c>
      <c r="C9" s="211">
        <v>9</v>
      </c>
      <c r="D9" s="209"/>
      <c r="E9" s="210" t="str">
        <f>'3.4'!A1</f>
        <v>3.4 Hodnoty zajištění BSD v ČR v průběhu sezóny</v>
      </c>
    </row>
    <row r="10" spans="1:5" ht="18" customHeight="1">
      <c r="A10" s="209" t="str">
        <f t="shared" si="0"/>
        <v>3.5</v>
      </c>
      <c r="B10" s="210" t="str">
        <f t="shared" si="1"/>
        <v>BSD v ČR v průběhu sezóny a porovnání s předchozí sezónou</v>
      </c>
      <c r="C10" s="211">
        <v>10</v>
      </c>
      <c r="D10" s="209"/>
      <c r="E10" s="210" t="str">
        <f>'3.5'!A1</f>
        <v>3.5 BSD v ČR v průběhu sezóny a porovnání s předchozí sezónou</v>
      </c>
    </row>
    <row r="11" spans="1:5" ht="18" customHeight="1">
      <c r="A11" s="209" t="str">
        <f t="shared" si="0"/>
        <v>3.6</v>
      </c>
      <c r="B11" s="210" t="str">
        <f t="shared" si="1"/>
        <v>Hodnoty zajištění BSD v ČR v průběhu sezóny v posledních 5 letech</v>
      </c>
      <c r="C11" s="211">
        <v>11</v>
      </c>
      <c r="D11" s="206"/>
      <c r="E11" s="210" t="str">
        <f>'3.6'!A1</f>
        <v>3.6 Hodnoty zajištění BSD v ČR v průběhu sezóny v posledních 5 letech</v>
      </c>
    </row>
    <row r="12" spans="1:5" ht="18" customHeight="1">
      <c r="A12" s="206" t="str">
        <f t="shared" si="0"/>
        <v xml:space="preserve">4 </v>
      </c>
      <c r="B12" s="207" t="str">
        <f t="shared" si="1"/>
        <v>CHRÁNĚNÝ ZÁKAZNÍK</v>
      </c>
      <c r="C12" s="208">
        <v>12</v>
      </c>
      <c r="D12" s="209"/>
      <c r="E12" s="207" t="str">
        <f>'4'!A1</f>
        <v>4 CHRÁNĚNÝ ZÁKAZNÍK</v>
      </c>
    </row>
    <row r="13" spans="1:5" ht="18" customHeight="1">
      <c r="A13" s="421" t="str">
        <f t="shared" si="0"/>
        <v xml:space="preserve">5 </v>
      </c>
      <c r="B13" s="422" t="str">
        <f t="shared" si="1"/>
        <v>ZÁSOBNÍKY PLYNU</v>
      </c>
      <c r="C13" s="423">
        <v>13</v>
      </c>
      <c r="D13" s="209"/>
      <c r="E13" s="207" t="str">
        <f>'5'!A1</f>
        <v>5 ZÁSOBNÍKY PLYNU</v>
      </c>
    </row>
    <row r="14" spans="1:5" ht="18" customHeight="1">
      <c r="A14" s="421" t="str">
        <f t="shared" si="0"/>
        <v xml:space="preserve">6 </v>
      </c>
      <c r="B14" s="422" t="str">
        <f t="shared" si="1"/>
        <v>BILANCE PLYNÁRENSKÉ SOUSTAVY ČR V ZIMNÍM OBDOBÍ</v>
      </c>
      <c r="C14" s="423">
        <v>14</v>
      </c>
      <c r="D14" s="209"/>
      <c r="E14" s="207" t="str">
        <f>'6'!A1</f>
        <v>6 BILANCE PLYNÁRENSKÉ SOUSTAVY ČR V ZIMNÍM OBDOBÍ</v>
      </c>
    </row>
    <row r="15" spans="1:5" ht="18" customHeight="1">
      <c r="A15" s="421" t="str">
        <f t="shared" si="0"/>
        <v xml:space="preserve">7 </v>
      </c>
      <c r="B15" s="422" t="str">
        <f t="shared" si="1"/>
        <v>SPOTŘEBA PLYNU V ČR V PRŮBĚHU ZIMNÍHO OBDOBÍ</v>
      </c>
      <c r="C15" s="423">
        <v>15</v>
      </c>
      <c r="D15" s="209"/>
      <c r="E15" s="207" t="str">
        <f>'7'!A1</f>
        <v>7 SPOTŘEBA PLYNU V ČR V PRŮBĚHU ZIMNÍHO OBDOBÍ</v>
      </c>
    </row>
    <row r="16" spans="1:5" ht="18" customHeight="1">
      <c r="A16" s="421" t="str">
        <f t="shared" si="0"/>
        <v xml:space="preserve">8 </v>
      </c>
      <c r="B16" s="422" t="str">
        <f t="shared" si="1"/>
        <v>SPOTŘEBA PLYNU V ČR V ZIMNÍM OBDOBÍ V POSLEDNÍCH 10 LETECH</v>
      </c>
      <c r="C16" s="423">
        <v>16</v>
      </c>
      <c r="D16" s="209"/>
      <c r="E16" s="207" t="str">
        <f>'8'!A1</f>
        <v>8 SPOTŘEBA PLYNU V ČR V ZIMNÍM OBDOBÍ V POSLEDNÍCH 10 LETECH</v>
      </c>
    </row>
    <row r="17" spans="1:5" ht="18" customHeight="1">
      <c r="A17" s="421" t="str">
        <f t="shared" si="0"/>
        <v xml:space="preserve">9 </v>
      </c>
      <c r="B17" s="422" t="str">
        <f t="shared" si="1"/>
        <v>DOPLŇUJÍCÍ INFORMACE K BSD</v>
      </c>
      <c r="C17" s="423">
        <v>17</v>
      </c>
      <c r="D17" s="206"/>
      <c r="E17" s="207" t="str">
        <f>'9'!A1</f>
        <v>9 DOPLŇUJÍCÍ INFORMACE K BSD</v>
      </c>
    </row>
    <row r="18" spans="1:5" ht="14.25">
      <c r="A18" s="209"/>
      <c r="B18" s="210"/>
      <c r="C18" s="211"/>
      <c r="D18" s="209"/>
      <c r="E18" s="210" t="e">
        <f>#REF!</f>
        <v>#REF!</v>
      </c>
    </row>
    <row r="19" spans="1:5" ht="14.25">
      <c r="A19" s="209"/>
      <c r="B19" s="210"/>
      <c r="C19" s="211"/>
      <c r="D19" s="209"/>
      <c r="E19" s="210" t="e">
        <f>#REF!</f>
        <v>#REF!</v>
      </c>
    </row>
    <row r="20" spans="1:5" ht="15">
      <c r="A20" s="206"/>
      <c r="B20" s="207"/>
      <c r="C20" s="208"/>
      <c r="D20" s="206"/>
      <c r="E20" s="207" t="e">
        <f>#REF!</f>
        <v>#REF!</v>
      </c>
    </row>
    <row r="21" spans="1:5" ht="14.25">
      <c r="A21" s="209"/>
      <c r="B21" s="210"/>
      <c r="C21" s="211"/>
      <c r="D21" s="209"/>
      <c r="E21" s="210" t="e">
        <f>#REF!</f>
        <v>#REF!</v>
      </c>
    </row>
    <row r="22" spans="1:5" ht="14.25">
      <c r="A22" s="209"/>
      <c r="B22" s="210"/>
      <c r="C22" s="211"/>
      <c r="D22" s="209"/>
      <c r="E22" s="210" t="e">
        <f>#REF!</f>
        <v>#REF!</v>
      </c>
    </row>
    <row r="23" spans="1:5" ht="14.25">
      <c r="A23" s="209"/>
      <c r="B23" s="210"/>
      <c r="C23" s="211"/>
      <c r="D23" s="209"/>
      <c r="E23" s="210" t="e">
        <f>#REF!</f>
        <v>#REF!</v>
      </c>
    </row>
    <row r="24" spans="1:5" ht="14.25">
      <c r="A24" s="209"/>
      <c r="B24" s="210"/>
      <c r="C24" s="211"/>
      <c r="D24" s="209"/>
      <c r="E24" s="210" t="e">
        <f>#REF!</f>
        <v>#REF!</v>
      </c>
    </row>
    <row r="25" spans="1:5" ht="14.25">
      <c r="A25" s="209"/>
      <c r="B25" s="210"/>
      <c r="C25" s="211"/>
      <c r="D25" s="209"/>
      <c r="E25" s="210" t="e">
        <f>#REF!</f>
        <v>#REF!</v>
      </c>
    </row>
    <row r="26" spans="1:5" ht="14.25">
      <c r="A26" s="209"/>
      <c r="B26" s="210"/>
      <c r="C26" s="211"/>
      <c r="D26" s="209"/>
      <c r="E26" s="210" t="e">
        <f>#REF!</f>
        <v>#REF!</v>
      </c>
    </row>
    <row r="27" spans="1:5" ht="14.25">
      <c r="A27" s="209"/>
      <c r="B27" s="210"/>
      <c r="C27" s="211"/>
      <c r="D27" s="209"/>
      <c r="E27" s="210" t="e">
        <f>#REF!</f>
        <v>#REF!</v>
      </c>
    </row>
    <row r="28" spans="1:5" ht="15">
      <c r="A28" s="206"/>
      <c r="B28" s="207"/>
      <c r="C28" s="208"/>
      <c r="D28" s="206"/>
      <c r="E28" s="207" t="e">
        <f>#REF!</f>
        <v>#REF!</v>
      </c>
    </row>
    <row r="29" spans="1:5" ht="14.25">
      <c r="A29" s="209"/>
      <c r="B29" s="210"/>
      <c r="C29" s="211"/>
      <c r="D29" s="209"/>
      <c r="E29" s="210" t="e">
        <f>#REF!</f>
        <v>#REF!</v>
      </c>
    </row>
    <row r="30" spans="1:5" ht="14.25">
      <c r="A30" s="209"/>
      <c r="B30" s="210"/>
      <c r="C30" s="211"/>
      <c r="D30" s="209"/>
      <c r="E30" s="210" t="e">
        <f>#REF!</f>
        <v>#REF!</v>
      </c>
    </row>
    <row r="31" spans="1:5" ht="14.25">
      <c r="A31" s="209"/>
      <c r="B31" s="210"/>
      <c r="C31" s="211"/>
      <c r="D31" s="209"/>
      <c r="E31" s="210" t="e">
        <f>#REF!</f>
        <v>#REF!</v>
      </c>
    </row>
    <row r="32" spans="1:5" ht="14.25">
      <c r="A32" s="209"/>
      <c r="B32" s="210"/>
      <c r="C32" s="211"/>
      <c r="D32" s="209"/>
      <c r="E32" s="210" t="e">
        <f>#REF!</f>
        <v>#REF!</v>
      </c>
    </row>
    <row r="33" spans="1:5" ht="14.25">
      <c r="A33" s="209"/>
      <c r="B33" s="210"/>
      <c r="C33" s="211"/>
      <c r="D33" s="209"/>
      <c r="E33" s="210" t="e">
        <f>#REF!</f>
        <v>#REF!</v>
      </c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view="pageBreakPreview" zoomScale="70" zoomScaleNormal="100" zoomScaleSheetLayoutView="70" workbookViewId="0">
      <selection activeCell="E1" sqref="E1"/>
    </sheetView>
  </sheetViews>
  <sheetFormatPr defaultColWidth="9" defaultRowHeight="12.75"/>
  <cols>
    <col min="1" max="1" width="5" style="146" customWidth="1"/>
    <col min="2" max="8" width="10.625" style="146" customWidth="1"/>
    <col min="9" max="9" width="9.875" style="146" customWidth="1"/>
    <col min="10" max="16" width="10.625" style="146" customWidth="1"/>
    <col min="17" max="16384" width="9" style="146"/>
  </cols>
  <sheetData>
    <row r="1" spans="1:9" ht="21" customHeight="1">
      <c r="A1" s="424" t="s">
        <v>186</v>
      </c>
      <c r="D1" s="146" t="s">
        <v>118</v>
      </c>
    </row>
    <row r="2" spans="1:9" ht="6" customHeight="1">
      <c r="A2" s="509"/>
      <c r="B2" s="510"/>
      <c r="C2" s="510"/>
      <c r="D2" s="510"/>
      <c r="E2" s="510"/>
      <c r="F2" s="510"/>
      <c r="G2" s="510"/>
      <c r="H2" s="510"/>
      <c r="I2" s="510"/>
    </row>
    <row r="3" spans="1:9">
      <c r="A3" s="508" t="s">
        <v>235</v>
      </c>
      <c r="B3" s="508"/>
      <c r="C3" s="508"/>
      <c r="D3" s="508"/>
      <c r="E3" s="508"/>
      <c r="F3" s="508"/>
      <c r="G3" s="508"/>
      <c r="H3" s="508"/>
      <c r="I3" s="508"/>
    </row>
    <row r="4" spans="1:9">
      <c r="A4" s="508"/>
      <c r="B4" s="508"/>
      <c r="C4" s="508"/>
      <c r="D4" s="508"/>
      <c r="E4" s="508"/>
      <c r="F4" s="508"/>
      <c r="G4" s="508"/>
      <c r="H4" s="508"/>
      <c r="I4" s="508"/>
    </row>
    <row r="5" spans="1:9" s="13" customFormat="1">
      <c r="A5" s="508"/>
      <c r="B5" s="508"/>
      <c r="C5" s="508"/>
      <c r="D5" s="508"/>
      <c r="E5" s="508"/>
      <c r="F5" s="508"/>
      <c r="G5" s="508"/>
      <c r="H5" s="508"/>
      <c r="I5" s="508"/>
    </row>
    <row r="6" spans="1:9">
      <c r="A6" s="508"/>
      <c r="B6" s="508"/>
      <c r="C6" s="508"/>
      <c r="D6" s="508"/>
      <c r="E6" s="508"/>
      <c r="F6" s="508"/>
      <c r="G6" s="508"/>
      <c r="H6" s="508"/>
      <c r="I6" s="508"/>
    </row>
    <row r="7" spans="1:9">
      <c r="A7" s="508"/>
      <c r="B7" s="508"/>
      <c r="C7" s="508"/>
      <c r="D7" s="508"/>
      <c r="E7" s="508"/>
      <c r="F7" s="508"/>
      <c r="G7" s="508"/>
      <c r="H7" s="508"/>
      <c r="I7" s="508"/>
    </row>
    <row r="8" spans="1:9" s="169" customFormat="1">
      <c r="A8" s="508"/>
      <c r="B8" s="508"/>
      <c r="C8" s="508"/>
      <c r="D8" s="508"/>
      <c r="E8" s="508"/>
      <c r="F8" s="508"/>
      <c r="G8" s="508"/>
      <c r="H8" s="508"/>
      <c r="I8" s="508"/>
    </row>
    <row r="9" spans="1:9">
      <c r="A9" s="508"/>
      <c r="B9" s="508"/>
      <c r="C9" s="508"/>
      <c r="D9" s="508"/>
      <c r="E9" s="508"/>
      <c r="F9" s="508"/>
      <c r="G9" s="508"/>
      <c r="H9" s="508"/>
      <c r="I9" s="508"/>
    </row>
    <row r="10" spans="1:9" s="169" customFormat="1">
      <c r="A10" s="508"/>
      <c r="B10" s="508"/>
      <c r="C10" s="508"/>
      <c r="D10" s="508"/>
      <c r="E10" s="508"/>
      <c r="F10" s="508"/>
      <c r="G10" s="508"/>
      <c r="H10" s="508"/>
      <c r="I10" s="508"/>
    </row>
    <row r="11" spans="1:9" s="169" customFormat="1">
      <c r="A11" s="508"/>
      <c r="B11" s="508"/>
      <c r="C11" s="508"/>
      <c r="D11" s="508"/>
      <c r="E11" s="508"/>
      <c r="F11" s="508"/>
      <c r="G11" s="508"/>
      <c r="H11" s="508"/>
      <c r="I11" s="508"/>
    </row>
    <row r="12" spans="1:9">
      <c r="A12" s="508"/>
      <c r="B12" s="508"/>
      <c r="C12" s="508"/>
      <c r="D12" s="508"/>
      <c r="E12" s="508"/>
      <c r="F12" s="508"/>
      <c r="G12" s="508"/>
      <c r="H12" s="508"/>
      <c r="I12" s="508"/>
    </row>
    <row r="13" spans="1:9">
      <c r="A13" s="508"/>
      <c r="B13" s="508"/>
      <c r="C13" s="508"/>
      <c r="D13" s="508"/>
      <c r="E13" s="508"/>
      <c r="F13" s="508"/>
      <c r="G13" s="508"/>
      <c r="H13" s="508"/>
      <c r="I13" s="508"/>
    </row>
    <row r="14" spans="1:9">
      <c r="A14" s="508"/>
      <c r="B14" s="508"/>
      <c r="C14" s="508"/>
      <c r="D14" s="508"/>
      <c r="E14" s="508"/>
      <c r="F14" s="508"/>
      <c r="G14" s="508"/>
      <c r="H14" s="508"/>
      <c r="I14" s="508"/>
    </row>
    <row r="15" spans="1:9">
      <c r="A15" s="508"/>
      <c r="B15" s="508"/>
      <c r="C15" s="508"/>
      <c r="D15" s="508"/>
      <c r="E15" s="508"/>
      <c r="F15" s="508"/>
      <c r="G15" s="508"/>
      <c r="H15" s="508"/>
      <c r="I15" s="508"/>
    </row>
    <row r="16" spans="1:9">
      <c r="A16" s="508"/>
      <c r="B16" s="508"/>
      <c r="C16" s="508"/>
      <c r="D16" s="508"/>
      <c r="E16" s="508"/>
      <c r="F16" s="508"/>
      <c r="G16" s="508"/>
      <c r="H16" s="508"/>
      <c r="I16" s="508"/>
    </row>
    <row r="17" spans="1:18">
      <c r="A17" s="508"/>
      <c r="B17" s="508"/>
      <c r="C17" s="508"/>
      <c r="D17" s="508"/>
      <c r="E17" s="508"/>
      <c r="F17" s="508"/>
      <c r="G17" s="508"/>
      <c r="H17" s="508"/>
      <c r="I17" s="508"/>
    </row>
    <row r="18" spans="1:18">
      <c r="A18" s="508"/>
      <c r="B18" s="508"/>
      <c r="C18" s="508"/>
      <c r="D18" s="508"/>
      <c r="E18" s="508"/>
      <c r="F18" s="508"/>
      <c r="G18" s="508"/>
      <c r="H18" s="508"/>
      <c r="I18" s="508"/>
    </row>
    <row r="19" spans="1:18">
      <c r="A19" s="508"/>
      <c r="B19" s="508"/>
      <c r="C19" s="508"/>
      <c r="D19" s="508"/>
      <c r="E19" s="508"/>
      <c r="F19" s="508"/>
      <c r="G19" s="508"/>
      <c r="H19" s="508"/>
      <c r="I19" s="508"/>
    </row>
    <row r="20" spans="1:18" ht="12.6" customHeight="1">
      <c r="A20" s="508"/>
      <c r="B20" s="508"/>
      <c r="C20" s="508"/>
      <c r="D20" s="508"/>
      <c r="E20" s="508"/>
      <c r="F20" s="508"/>
      <c r="G20" s="508"/>
      <c r="H20" s="508"/>
      <c r="I20" s="508"/>
    </row>
    <row r="21" spans="1:18" ht="12.6" customHeight="1">
      <c r="A21" s="508"/>
      <c r="B21" s="508"/>
      <c r="C21" s="508"/>
      <c r="D21" s="508"/>
      <c r="E21" s="508"/>
      <c r="F21" s="508"/>
      <c r="G21" s="508"/>
      <c r="H21" s="508"/>
      <c r="I21" s="508"/>
    </row>
    <row r="22" spans="1:18" ht="12.6" customHeight="1">
      <c r="A22" s="508"/>
      <c r="B22" s="508"/>
      <c r="C22" s="508"/>
      <c r="D22" s="508"/>
      <c r="E22" s="508"/>
      <c r="F22" s="508"/>
      <c r="G22" s="508"/>
      <c r="H22" s="508"/>
      <c r="I22" s="508"/>
    </row>
    <row r="23" spans="1:18" ht="12.6" customHeight="1">
      <c r="A23" s="508"/>
      <c r="B23" s="508"/>
      <c r="C23" s="508"/>
      <c r="D23" s="508"/>
      <c r="E23" s="508"/>
      <c r="F23" s="508"/>
      <c r="G23" s="508"/>
      <c r="H23" s="508"/>
      <c r="I23" s="508"/>
    </row>
    <row r="24" spans="1:18" ht="12.95" customHeight="1">
      <c r="A24" s="508"/>
      <c r="B24" s="508"/>
      <c r="C24" s="508"/>
      <c r="D24" s="508"/>
      <c r="E24" s="508"/>
      <c r="F24" s="508"/>
      <c r="G24" s="508"/>
      <c r="H24" s="508"/>
      <c r="I24" s="508"/>
      <c r="P24" s="170"/>
      <c r="Q24" s="168"/>
      <c r="R24" s="168"/>
    </row>
    <row r="25" spans="1:18" ht="12.95" customHeight="1">
      <c r="A25" s="508"/>
      <c r="B25" s="508"/>
      <c r="C25" s="508"/>
      <c r="D25" s="508"/>
      <c r="E25" s="508"/>
      <c r="F25" s="508"/>
      <c r="G25" s="508"/>
      <c r="H25" s="508"/>
      <c r="I25" s="508"/>
      <c r="Q25" s="171"/>
      <c r="R25" s="171"/>
    </row>
    <row r="26" spans="1:18" ht="12.95" customHeight="1">
      <c r="A26" s="508"/>
      <c r="B26" s="508"/>
      <c r="C26" s="508"/>
      <c r="D26" s="508"/>
      <c r="E26" s="508"/>
      <c r="F26" s="508"/>
      <c r="G26" s="508"/>
      <c r="H26" s="508"/>
      <c r="I26" s="508"/>
      <c r="P26" s="170"/>
      <c r="Q26" s="171"/>
      <c r="R26" s="171"/>
    </row>
    <row r="27" spans="1:18" ht="12.95" customHeight="1">
      <c r="A27" s="508"/>
      <c r="B27" s="508"/>
      <c r="C27" s="508"/>
      <c r="D27" s="508"/>
      <c r="E27" s="508"/>
      <c r="F27" s="508"/>
      <c r="G27" s="508"/>
      <c r="H27" s="508"/>
      <c r="I27" s="508"/>
      <c r="P27" s="170"/>
      <c r="Q27" s="171"/>
      <c r="R27" s="171"/>
    </row>
    <row r="28" spans="1:18" ht="12.95" customHeight="1">
      <c r="A28" s="508"/>
      <c r="B28" s="508"/>
      <c r="C28" s="508"/>
      <c r="D28" s="508"/>
      <c r="E28" s="508"/>
      <c r="F28" s="508"/>
      <c r="G28" s="508"/>
      <c r="H28" s="508"/>
      <c r="I28" s="508"/>
      <c r="P28" s="170"/>
      <c r="Q28" s="171"/>
      <c r="R28" s="171"/>
    </row>
    <row r="29" spans="1:18" ht="12.95" customHeight="1">
      <c r="A29" s="508"/>
      <c r="B29" s="508"/>
      <c r="C29" s="508"/>
      <c r="D29" s="508"/>
      <c r="E29" s="508"/>
      <c r="F29" s="508"/>
      <c r="G29" s="508"/>
      <c r="H29" s="508"/>
      <c r="I29" s="508"/>
      <c r="P29" s="170"/>
      <c r="Q29" s="171"/>
      <c r="R29" s="171"/>
    </row>
    <row r="30" spans="1:18" ht="12.95" customHeight="1">
      <c r="A30" s="508"/>
      <c r="B30" s="508"/>
      <c r="C30" s="508"/>
      <c r="D30" s="508"/>
      <c r="E30" s="508"/>
      <c r="F30" s="508"/>
      <c r="G30" s="508"/>
      <c r="H30" s="508"/>
      <c r="I30" s="508"/>
      <c r="P30" s="170"/>
      <c r="Q30" s="171"/>
      <c r="R30" s="171"/>
    </row>
    <row r="31" spans="1:18" ht="12.95" customHeight="1">
      <c r="A31" s="508"/>
      <c r="B31" s="508"/>
      <c r="C31" s="508"/>
      <c r="D31" s="508"/>
      <c r="E31" s="508"/>
      <c r="F31" s="508"/>
      <c r="G31" s="508"/>
      <c r="H31" s="508"/>
      <c r="I31" s="508"/>
      <c r="P31" s="170"/>
      <c r="Q31" s="171"/>
      <c r="R31" s="171"/>
    </row>
    <row r="32" spans="1:18" ht="12.95" customHeight="1">
      <c r="A32" s="508"/>
      <c r="B32" s="508"/>
      <c r="C32" s="508"/>
      <c r="D32" s="508"/>
      <c r="E32" s="508"/>
      <c r="F32" s="508"/>
      <c r="G32" s="508"/>
      <c r="H32" s="508"/>
      <c r="I32" s="508"/>
    </row>
    <row r="33" spans="1:9" ht="12.95" customHeight="1">
      <c r="A33" s="508"/>
      <c r="B33" s="508"/>
      <c r="C33" s="508"/>
      <c r="D33" s="508"/>
      <c r="E33" s="508"/>
      <c r="F33" s="508"/>
      <c r="G33" s="508"/>
      <c r="H33" s="508"/>
      <c r="I33" s="508"/>
    </row>
    <row r="34" spans="1:9" ht="12.95" customHeight="1">
      <c r="A34" s="508"/>
      <c r="B34" s="508"/>
      <c r="C34" s="508"/>
      <c r="D34" s="508"/>
      <c r="E34" s="508"/>
      <c r="F34" s="508"/>
      <c r="G34" s="508"/>
      <c r="H34" s="508"/>
      <c r="I34" s="508"/>
    </row>
    <row r="35" spans="1:9" ht="12.95" customHeight="1">
      <c r="A35" s="508"/>
      <c r="B35" s="508"/>
      <c r="C35" s="508"/>
      <c r="D35" s="508"/>
      <c r="E35" s="508"/>
      <c r="F35" s="508"/>
      <c r="G35" s="508"/>
      <c r="H35" s="508"/>
      <c r="I35" s="508"/>
    </row>
    <row r="36" spans="1:9" ht="13.5" customHeight="1">
      <c r="A36" s="508"/>
      <c r="B36" s="508"/>
      <c r="C36" s="508"/>
      <c r="D36" s="508"/>
      <c r="E36" s="508"/>
      <c r="F36" s="508"/>
      <c r="G36" s="508"/>
      <c r="H36" s="508"/>
      <c r="I36" s="508"/>
    </row>
    <row r="37" spans="1:9" ht="13.5" customHeight="1">
      <c r="A37" s="508"/>
      <c r="B37" s="508"/>
      <c r="C37" s="508"/>
      <c r="D37" s="508"/>
      <c r="E37" s="508"/>
      <c r="F37" s="508"/>
      <c r="G37" s="508"/>
      <c r="H37" s="508"/>
      <c r="I37" s="508"/>
    </row>
    <row r="38" spans="1:9" ht="13.5" customHeight="1">
      <c r="A38" s="508"/>
      <c r="B38" s="508"/>
      <c r="C38" s="508"/>
      <c r="D38" s="508"/>
      <c r="E38" s="508"/>
      <c r="F38" s="508"/>
      <c r="G38" s="508"/>
      <c r="H38" s="508"/>
      <c r="I38" s="508"/>
    </row>
    <row r="39" spans="1:9" ht="13.5" customHeight="1">
      <c r="A39" s="508"/>
      <c r="B39" s="508"/>
      <c r="C39" s="508"/>
      <c r="D39" s="508"/>
      <c r="E39" s="508"/>
      <c r="F39" s="508"/>
      <c r="G39" s="508"/>
      <c r="H39" s="508"/>
      <c r="I39" s="508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"/>
  <sheetViews>
    <sheetView showGridLines="0" view="pageBreakPreview" zoomScale="80" zoomScaleNormal="100" zoomScaleSheetLayoutView="80" workbookViewId="0">
      <selection activeCell="E1" sqref="E1"/>
    </sheetView>
  </sheetViews>
  <sheetFormatPr defaultColWidth="9" defaultRowHeight="15.75"/>
  <cols>
    <col min="1" max="1" width="16.25" style="45" customWidth="1"/>
    <col min="2" max="2" width="73" style="54" customWidth="1"/>
    <col min="3" max="3" width="9" style="42"/>
    <col min="4" max="4" width="11.625" style="42" customWidth="1"/>
    <col min="5" max="6" width="9" style="42"/>
    <col min="7" max="7" width="11.625" style="42" customWidth="1"/>
    <col min="8" max="16384" width="9" style="42"/>
  </cols>
  <sheetData>
    <row r="1" spans="1:2" ht="20.25">
      <c r="A1" s="425" t="s">
        <v>187</v>
      </c>
      <c r="B1" s="44"/>
    </row>
    <row r="2" spans="1:2" ht="6" customHeight="1">
      <c r="B2" s="44"/>
    </row>
    <row r="3" spans="1:2" ht="24.95" customHeight="1">
      <c r="A3" s="46" t="s">
        <v>84</v>
      </c>
      <c r="B3" s="47" t="s">
        <v>101</v>
      </c>
    </row>
    <row r="4" spans="1:2" ht="24.95" customHeight="1">
      <c r="A4" s="48" t="s">
        <v>1</v>
      </c>
      <c r="B4" s="47" t="s">
        <v>95</v>
      </c>
    </row>
    <row r="5" spans="1:2" ht="24.95" customHeight="1">
      <c r="A5" s="48" t="s">
        <v>2</v>
      </c>
      <c r="B5" s="47" t="s">
        <v>94</v>
      </c>
    </row>
    <row r="6" spans="1:2" ht="24.95" customHeight="1">
      <c r="A6" s="48" t="s">
        <v>107</v>
      </c>
      <c r="B6" s="47" t="s">
        <v>108</v>
      </c>
    </row>
    <row r="7" spans="1:2" ht="39.950000000000003" customHeight="1">
      <c r="A7" s="48" t="s">
        <v>21</v>
      </c>
      <c r="B7" s="53" t="s">
        <v>220</v>
      </c>
    </row>
    <row r="8" spans="1:2" ht="24.95" customHeight="1">
      <c r="A8" s="48" t="s">
        <v>38</v>
      </c>
      <c r="B8" s="47" t="s">
        <v>145</v>
      </c>
    </row>
    <row r="9" spans="1:2" ht="39.950000000000003" customHeight="1">
      <c r="A9" s="48" t="s">
        <v>22</v>
      </c>
      <c r="B9" s="53" t="s">
        <v>221</v>
      </c>
    </row>
    <row r="10" spans="1:2" ht="24.95" customHeight="1">
      <c r="A10" s="48" t="s">
        <v>99</v>
      </c>
      <c r="B10" s="47" t="s">
        <v>100</v>
      </c>
    </row>
    <row r="11" spans="1:2" ht="24.95" customHeight="1">
      <c r="A11" s="48" t="s">
        <v>85</v>
      </c>
      <c r="B11" s="47" t="s">
        <v>86</v>
      </c>
    </row>
    <row r="12" spans="1:2" ht="24.95" customHeight="1">
      <c r="A12" s="48" t="s">
        <v>97</v>
      </c>
      <c r="B12" s="47" t="s">
        <v>98</v>
      </c>
    </row>
    <row r="13" spans="1:2" ht="24.95" customHeight="1">
      <c r="A13" s="48" t="s">
        <v>93</v>
      </c>
      <c r="B13" s="47" t="s">
        <v>102</v>
      </c>
    </row>
    <row r="14" spans="1:2" ht="24.95" customHeight="1">
      <c r="A14" s="48" t="s">
        <v>66</v>
      </c>
      <c r="B14" s="47" t="s">
        <v>87</v>
      </c>
    </row>
    <row r="15" spans="1:2" ht="55.5" customHeight="1">
      <c r="A15" s="48" t="s">
        <v>68</v>
      </c>
      <c r="B15" s="53" t="s">
        <v>112</v>
      </c>
    </row>
    <row r="16" spans="1:2" ht="39.950000000000003" customHeight="1">
      <c r="A16" s="48" t="s">
        <v>67</v>
      </c>
      <c r="B16" s="53" t="s">
        <v>88</v>
      </c>
    </row>
    <row r="17" spans="1:2" ht="24.95" customHeight="1">
      <c r="A17" s="48" t="s">
        <v>200</v>
      </c>
      <c r="B17" s="53" t="s">
        <v>201</v>
      </c>
    </row>
    <row r="18" spans="1:2" ht="24.95" customHeight="1">
      <c r="A18" s="48" t="s">
        <v>89</v>
      </c>
      <c r="B18" s="47" t="s">
        <v>90</v>
      </c>
    </row>
    <row r="19" spans="1:2" ht="24.95" customHeight="1">
      <c r="A19" s="48" t="s">
        <v>91</v>
      </c>
      <c r="B19" s="47" t="s">
        <v>92</v>
      </c>
    </row>
    <row r="20" spans="1:2" ht="24.95" customHeight="1">
      <c r="A20" s="48" t="s">
        <v>12</v>
      </c>
      <c r="B20" s="47" t="s">
        <v>103</v>
      </c>
    </row>
    <row r="21" spans="1:2" ht="24.95" customHeight="1">
      <c r="A21" s="393" t="s">
        <v>225</v>
      </c>
      <c r="B21" s="394" t="s">
        <v>226</v>
      </c>
    </row>
    <row r="22" spans="1:2" ht="24.75" customHeight="1">
      <c r="A22" s="48"/>
      <c r="B22" s="43"/>
    </row>
    <row r="23" spans="1:2" ht="24.95" customHeight="1">
      <c r="A23" s="48"/>
      <c r="B23" s="52"/>
    </row>
    <row r="24" spans="1:2" ht="24.95" customHeight="1">
      <c r="A24" s="48"/>
      <c r="B24" s="51"/>
    </row>
    <row r="25" spans="1:2" ht="24.95" customHeight="1">
      <c r="A25" s="48"/>
      <c r="B25" s="50"/>
    </row>
    <row r="26" spans="1:2" ht="24.95" customHeight="1">
      <c r="A26" s="48"/>
      <c r="B26" s="50"/>
    </row>
    <row r="27" spans="1:2" ht="24.75" customHeight="1">
      <c r="A27" s="48"/>
      <c r="B27" s="49"/>
    </row>
    <row r="28" spans="1:2" ht="24.95" customHeight="1">
      <c r="A28" s="48"/>
      <c r="B28" s="50"/>
    </row>
    <row r="29" spans="1:2" ht="24.95" customHeight="1">
      <c r="A29" s="48"/>
      <c r="B29" s="50"/>
    </row>
    <row r="30" spans="1:2" ht="24.95" customHeight="1">
      <c r="A30" s="48"/>
      <c r="B30" s="50"/>
    </row>
    <row r="31" spans="1:2" ht="39.950000000000003" customHeight="1">
      <c r="A31" s="48"/>
      <c r="B31" s="53"/>
    </row>
    <row r="32" spans="1:2" ht="24.95" customHeight="1">
      <c r="A32" s="48"/>
      <c r="B32" s="50"/>
    </row>
    <row r="33" spans="1:2" ht="24.95" customHeight="1">
      <c r="A33" s="48"/>
      <c r="B33" s="50"/>
    </row>
    <row r="34" spans="1:2" ht="24.95" customHeight="1">
      <c r="A34" s="48"/>
      <c r="B34" s="51"/>
    </row>
    <row r="35" spans="1:2" ht="24.95" customHeight="1">
      <c r="A35" s="48"/>
      <c r="B35" s="50"/>
    </row>
    <row r="36" spans="1:2" ht="24.95" customHeight="1">
      <c r="A36" s="48"/>
      <c r="B36" s="51"/>
    </row>
    <row r="37" spans="1:2" ht="24.95" customHeight="1">
      <c r="A37" s="48"/>
      <c r="B37" s="51"/>
    </row>
    <row r="38" spans="1:2" ht="24.95" customHeight="1">
      <c r="A38" s="48"/>
      <c r="B38" s="50"/>
    </row>
    <row r="39" spans="1:2" ht="24.95" customHeight="1">
      <c r="A39" s="48"/>
      <c r="B39" s="50"/>
    </row>
    <row r="40" spans="1:2" ht="24.95" customHeight="1">
      <c r="A40" s="48"/>
      <c r="B40" s="50"/>
    </row>
    <row r="41" spans="1:2" ht="24.95" customHeight="1">
      <c r="A41" s="48"/>
      <c r="B41" s="50"/>
    </row>
    <row r="42" spans="1:2" ht="24.95" customHeight="1">
      <c r="A42" s="48"/>
      <c r="B42" s="50"/>
    </row>
    <row r="43" spans="1:2" ht="24.95" customHeight="1">
      <c r="A43" s="48"/>
      <c r="B43" s="51"/>
    </row>
    <row r="44" spans="1:2" ht="24.95" customHeight="1">
      <c r="A44" s="48"/>
      <c r="B44" s="50"/>
    </row>
  </sheetData>
  <sortState ref="A18:B21">
    <sortCondition ref="A2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/>
  <dimension ref="A1:R37"/>
  <sheetViews>
    <sheetView view="pageBreakPreview" topLeftCell="A7" zoomScaleNormal="100" zoomScaleSheetLayoutView="100" workbookViewId="0">
      <selection activeCell="C18" sqref="C18"/>
    </sheetView>
  </sheetViews>
  <sheetFormatPr defaultColWidth="9" defaultRowHeight="12.75"/>
  <cols>
    <col min="1" max="1" width="5" style="1" customWidth="1"/>
    <col min="2" max="2" width="10.625" style="1" customWidth="1"/>
    <col min="3" max="3" width="11" style="1" customWidth="1"/>
    <col min="4" max="8" width="10.625" style="1" customWidth="1"/>
    <col min="9" max="9" width="9.25" style="1" customWidth="1"/>
    <col min="10" max="16" width="10.625" style="1" customWidth="1"/>
    <col min="17" max="16384" width="9" style="1"/>
  </cols>
  <sheetData>
    <row r="1" spans="1:10" ht="20.25" customHeight="1">
      <c r="A1" s="426" t="s">
        <v>188</v>
      </c>
      <c r="D1" s="1" t="s">
        <v>118</v>
      </c>
      <c r="J1" s="1" t="str">
        <f>UPPER(B1)</f>
        <v/>
      </c>
    </row>
    <row r="2" spans="1:10" ht="6" customHeight="1">
      <c r="A2" s="509"/>
      <c r="B2" s="510"/>
      <c r="C2" s="510"/>
      <c r="D2" s="510"/>
      <c r="E2" s="510"/>
      <c r="F2" s="510"/>
      <c r="G2" s="510"/>
      <c r="H2" s="510"/>
      <c r="I2" s="510"/>
    </row>
    <row r="3" spans="1:10" ht="39" customHeight="1">
      <c r="A3" s="520" t="s">
        <v>144</v>
      </c>
      <c r="B3" s="520"/>
      <c r="C3" s="520"/>
      <c r="D3" s="520"/>
      <c r="E3" s="520"/>
      <c r="F3" s="520"/>
      <c r="G3" s="520"/>
      <c r="H3" s="520"/>
      <c r="I3" s="520"/>
    </row>
    <row r="4" spans="1:10" ht="35.1" customHeight="1">
      <c r="A4" s="522" t="s">
        <v>143</v>
      </c>
      <c r="B4" s="522"/>
      <c r="C4" s="522"/>
      <c r="D4" s="522"/>
      <c r="E4" s="522"/>
      <c r="F4" s="522"/>
      <c r="G4" s="522"/>
      <c r="H4" s="522"/>
      <c r="I4" s="522"/>
    </row>
    <row r="5" spans="1:10" s="13" customFormat="1" ht="35.1" customHeight="1">
      <c r="A5" s="214"/>
      <c r="B5" s="222" t="s">
        <v>68</v>
      </c>
      <c r="C5" s="218">
        <f>'3.3'!C5</f>
        <v>367502.25582099997</v>
      </c>
      <c r="D5" s="219" t="s">
        <v>19</v>
      </c>
      <c r="E5" s="220">
        <f>'3.3'!D5</f>
        <v>33694.710218810811</v>
      </c>
      <c r="F5" s="221" t="s">
        <v>189</v>
      </c>
      <c r="G5" s="222" t="s">
        <v>111</v>
      </c>
      <c r="H5" s="214"/>
      <c r="I5" s="214"/>
    </row>
    <row r="6" spans="1:10" s="16" customFormat="1" ht="24.95" customHeight="1">
      <c r="A6" s="521" t="s">
        <v>114</v>
      </c>
      <c r="B6" s="521"/>
      <c r="C6" s="521"/>
      <c r="D6" s="521"/>
      <c r="E6" s="521"/>
      <c r="F6" s="521"/>
      <c r="G6" s="521"/>
      <c r="H6" s="521"/>
      <c r="I6" s="521"/>
    </row>
    <row r="7" spans="1:10" s="2" customFormat="1" ht="35.1" customHeight="1">
      <c r="A7" s="215"/>
      <c r="B7" s="222" t="s">
        <v>66</v>
      </c>
      <c r="C7" s="218">
        <f>'3.3'!C6</f>
        <v>9090425.7385649998</v>
      </c>
      <c r="D7" s="219" t="s">
        <v>19</v>
      </c>
      <c r="E7" s="220">
        <f>'3.3'!D6</f>
        <v>833462.2609112818</v>
      </c>
      <c r="F7" s="221" t="s">
        <v>189</v>
      </c>
      <c r="G7" s="216"/>
      <c r="H7" s="216"/>
      <c r="I7" s="216"/>
    </row>
    <row r="8" spans="1:10" ht="24.95" customHeight="1">
      <c r="A8" s="521" t="s">
        <v>115</v>
      </c>
      <c r="B8" s="521"/>
      <c r="C8" s="521"/>
      <c r="D8" s="521"/>
      <c r="E8" s="521"/>
      <c r="F8" s="521"/>
      <c r="G8" s="521"/>
      <c r="H8" s="521"/>
      <c r="I8" s="521"/>
    </row>
    <row r="9" spans="1:10" s="2" customFormat="1" ht="35.1" customHeight="1">
      <c r="A9" s="215"/>
      <c r="B9" s="222" t="s">
        <v>67</v>
      </c>
      <c r="C9" s="223">
        <f>'3.3'!C7</f>
        <v>7234123.1706469972</v>
      </c>
      <c r="D9" s="219" t="s">
        <v>19</v>
      </c>
      <c r="E9" s="220">
        <f>'3.3'!D7</f>
        <v>663265.81690660433</v>
      </c>
      <c r="F9" s="221" t="s">
        <v>189</v>
      </c>
      <c r="G9" s="217"/>
      <c r="H9" s="216"/>
      <c r="I9" s="216"/>
    </row>
    <row r="10" spans="1:10" ht="113.25" customHeight="1">
      <c r="A10" s="519" t="s">
        <v>258</v>
      </c>
      <c r="B10" s="519"/>
      <c r="C10" s="519"/>
      <c r="D10" s="519"/>
      <c r="E10" s="519"/>
      <c r="F10" s="519"/>
      <c r="G10" s="519"/>
      <c r="H10" s="519"/>
      <c r="I10" s="519"/>
    </row>
    <row r="11" spans="1:10" ht="64.5" customHeight="1">
      <c r="A11" s="519" t="s">
        <v>238</v>
      </c>
      <c r="B11" s="519"/>
      <c r="C11" s="519"/>
      <c r="D11" s="519"/>
      <c r="E11" s="519"/>
      <c r="F11" s="519"/>
      <c r="G11" s="519"/>
      <c r="H11" s="519"/>
      <c r="I11" s="519"/>
    </row>
    <row r="12" spans="1:10" ht="15.75" customHeight="1">
      <c r="A12" s="511" t="s">
        <v>146</v>
      </c>
      <c r="B12" s="512"/>
      <c r="C12" s="512"/>
      <c r="D12" s="512"/>
      <c r="E12" s="512"/>
      <c r="F12" s="512"/>
      <c r="G12" s="512"/>
      <c r="H12" s="512"/>
      <c r="I12" s="513"/>
    </row>
    <row r="13" spans="1:10" ht="12.6" customHeight="1">
      <c r="A13" s="230" t="s">
        <v>150</v>
      </c>
      <c r="B13" s="226"/>
      <c r="C13" s="514" t="s">
        <v>239</v>
      </c>
      <c r="D13" s="514"/>
      <c r="E13" s="514"/>
      <c r="F13" s="514" t="s">
        <v>109</v>
      </c>
      <c r="G13" s="514"/>
      <c r="H13" s="515" t="s">
        <v>190</v>
      </c>
      <c r="I13" s="516"/>
    </row>
    <row r="14" spans="1:10" ht="25.5" customHeight="1">
      <c r="A14" s="231"/>
      <c r="B14" s="227"/>
      <c r="C14" s="484" t="s">
        <v>151</v>
      </c>
      <c r="D14" s="485" t="s">
        <v>152</v>
      </c>
      <c r="E14" s="486" t="s">
        <v>153</v>
      </c>
      <c r="F14" s="485" t="s">
        <v>223</v>
      </c>
      <c r="G14" s="486" t="s">
        <v>257</v>
      </c>
      <c r="H14" s="484" t="s">
        <v>151</v>
      </c>
      <c r="I14" s="485" t="s">
        <v>222</v>
      </c>
    </row>
    <row r="15" spans="1:10" ht="12.6" customHeight="1">
      <c r="A15" s="518">
        <v>2023</v>
      </c>
      <c r="B15" s="225" t="s">
        <v>48</v>
      </c>
      <c r="C15" s="328">
        <v>11.261290322580644</v>
      </c>
      <c r="D15" s="329">
        <v>17.600000000000001</v>
      </c>
      <c r="E15" s="330">
        <v>3.4</v>
      </c>
      <c r="F15" s="329">
        <v>8.3548387096774199</v>
      </c>
      <c r="G15" s="330">
        <f>C15-F15</f>
        <v>2.9064516129032238</v>
      </c>
      <c r="H15" s="328">
        <v>10.777419354838711</v>
      </c>
      <c r="I15" s="329">
        <f>C15-H15</f>
        <v>0.48387096774193239</v>
      </c>
    </row>
    <row r="16" spans="1:10" ht="12.6" customHeight="1">
      <c r="A16" s="518"/>
      <c r="B16" s="228" t="s">
        <v>49</v>
      </c>
      <c r="C16" s="336">
        <v>4.2833333333333323</v>
      </c>
      <c r="D16" s="337">
        <v>10.1</v>
      </c>
      <c r="E16" s="338">
        <v>-3</v>
      </c>
      <c r="F16" s="337">
        <v>3.5466666666666664</v>
      </c>
      <c r="G16" s="338">
        <f t="shared" ref="G16:G21" si="0">C16-F16</f>
        <v>0.73666666666666591</v>
      </c>
      <c r="H16" s="336">
        <v>4.2466666666666661</v>
      </c>
      <c r="I16" s="337">
        <f>C16-H16</f>
        <v>3.6666666666666181E-2</v>
      </c>
    </row>
    <row r="17" spans="1:18" ht="12.6" customHeight="1">
      <c r="A17" s="518"/>
      <c r="B17" s="229" t="s">
        <v>50</v>
      </c>
      <c r="C17" s="332">
        <v>2.2387096774193549</v>
      </c>
      <c r="D17" s="333">
        <v>8.9</v>
      </c>
      <c r="E17" s="334">
        <v>-5.7</v>
      </c>
      <c r="F17" s="333">
        <v>-0.38387096774193602</v>
      </c>
      <c r="G17" s="334">
        <f>C17-F17</f>
        <v>2.6225806451612907</v>
      </c>
      <c r="H17" s="332">
        <v>0.43548387096774194</v>
      </c>
      <c r="I17" s="333">
        <f t="shared" ref="I17:I20" si="1">C17-H17</f>
        <v>1.8032258064516129</v>
      </c>
    </row>
    <row r="18" spans="1:18" ht="12.6" customHeight="1">
      <c r="A18" s="518">
        <v>2024</v>
      </c>
      <c r="B18" s="225" t="s">
        <v>39</v>
      </c>
      <c r="C18" s="328"/>
      <c r="D18" s="329"/>
      <c r="E18" s="330"/>
      <c r="F18" s="329">
        <v>-1.2258064516129035</v>
      </c>
      <c r="G18" s="492">
        <f>C18-F18</f>
        <v>1.2258064516129035</v>
      </c>
      <c r="H18" s="328">
        <v>2.1903225806451618</v>
      </c>
      <c r="I18" s="489">
        <f t="shared" si="1"/>
        <v>-2.1903225806451618</v>
      </c>
    </row>
    <row r="19" spans="1:18" ht="12.6" customHeight="1">
      <c r="A19" s="518"/>
      <c r="B19" s="228" t="s">
        <v>40</v>
      </c>
      <c r="C19" s="336"/>
      <c r="D19" s="337"/>
      <c r="E19" s="338"/>
      <c r="F19" s="337">
        <v>-0.15517241379310354</v>
      </c>
      <c r="G19" s="490">
        <f t="shared" si="0"/>
        <v>0.15517241379310354</v>
      </c>
      <c r="H19" s="336">
        <v>1.375</v>
      </c>
      <c r="I19" s="487">
        <f t="shared" si="1"/>
        <v>-1.375</v>
      </c>
    </row>
    <row r="20" spans="1:18" ht="12.6" customHeight="1">
      <c r="A20" s="518"/>
      <c r="B20" s="229" t="s">
        <v>41</v>
      </c>
      <c r="C20" s="332"/>
      <c r="D20" s="333"/>
      <c r="E20" s="334"/>
      <c r="F20" s="333">
        <v>3.512903225806451</v>
      </c>
      <c r="G20" s="491">
        <f t="shared" si="0"/>
        <v>-3.512903225806451</v>
      </c>
      <c r="H20" s="332">
        <v>4.8774193548387101</v>
      </c>
      <c r="I20" s="488">
        <f t="shared" si="1"/>
        <v>-4.8774193548387101</v>
      </c>
    </row>
    <row r="21" spans="1:18" ht="12.6" customHeight="1">
      <c r="A21" s="233"/>
      <c r="B21" s="232" t="s">
        <v>4</v>
      </c>
      <c r="C21" s="481">
        <f>AVERAGE(C15:C20)</f>
        <v>5.9277777777777771</v>
      </c>
      <c r="D21" s="482">
        <f>MAX(D15:D20)</f>
        <v>17.600000000000001</v>
      </c>
      <c r="E21" s="483">
        <f>MIN(E15:E20)</f>
        <v>-5.7</v>
      </c>
      <c r="F21" s="395">
        <f>AVERAGE(F15:F20)</f>
        <v>2.2749264615004323</v>
      </c>
      <c r="G21" s="483">
        <f t="shared" si="0"/>
        <v>3.6528513162773448</v>
      </c>
      <c r="H21" s="396">
        <f>AVERAGE(H15:H20)</f>
        <v>3.983718637992832</v>
      </c>
      <c r="I21" s="482">
        <f>C21-H21</f>
        <v>1.9440591397849452</v>
      </c>
    </row>
    <row r="22" spans="1:18" ht="12.95" customHeight="1">
      <c r="A22" s="3"/>
      <c r="B22" s="14"/>
      <c r="C22" s="4"/>
      <c r="D22" s="5"/>
      <c r="E22" s="5"/>
      <c r="F22" s="5"/>
      <c r="G22" s="5"/>
      <c r="H22" s="6"/>
      <c r="I22" s="6"/>
      <c r="P22" s="7"/>
      <c r="Q22" s="8"/>
      <c r="R22" s="8"/>
    </row>
    <row r="23" spans="1:18" ht="12.95" customHeight="1">
      <c r="A23" s="224" t="s">
        <v>191</v>
      </c>
      <c r="B23" s="14"/>
      <c r="C23" s="9"/>
      <c r="D23" s="10"/>
      <c r="E23" s="10"/>
      <c r="F23" s="10"/>
      <c r="G23" s="10"/>
      <c r="Q23" s="11"/>
      <c r="R23" s="11"/>
    </row>
    <row r="24" spans="1:18" ht="12.95" customHeight="1">
      <c r="A24" s="8"/>
      <c r="B24" s="14"/>
      <c r="C24" s="4"/>
      <c r="D24" s="10" t="str">
        <f>C13</f>
        <v>2023/2024</v>
      </c>
      <c r="E24" s="10" t="str">
        <f>F13</f>
        <v>Dlouhodobý teplotní normál</v>
      </c>
      <c r="F24" s="10" t="str">
        <f>H13</f>
        <v>2022/2023</v>
      </c>
      <c r="G24" s="10"/>
      <c r="P24" s="7"/>
      <c r="Q24" s="11"/>
      <c r="R24" s="11"/>
    </row>
    <row r="25" spans="1:18" ht="12.95" customHeight="1">
      <c r="C25" s="1" t="str">
        <f t="shared" ref="C25:D30" si="2">B15</f>
        <v>Říjen</v>
      </c>
      <c r="D25" s="10">
        <f t="shared" si="2"/>
        <v>11.261290322580644</v>
      </c>
      <c r="E25" s="10">
        <f t="shared" ref="E25:E30" si="3">F15</f>
        <v>8.3548387096774199</v>
      </c>
      <c r="F25" s="10">
        <f t="shared" ref="F25:F30" si="4">H15</f>
        <v>10.777419354838711</v>
      </c>
      <c r="G25" s="10"/>
      <c r="P25" s="7"/>
      <c r="Q25" s="11"/>
      <c r="R25" s="11"/>
    </row>
    <row r="26" spans="1:18" ht="12.95" customHeight="1">
      <c r="A26" s="8"/>
      <c r="C26" s="1" t="str">
        <f t="shared" si="2"/>
        <v>Listopad</v>
      </c>
      <c r="D26" s="10">
        <f t="shared" si="2"/>
        <v>4.2833333333333323</v>
      </c>
      <c r="E26" s="10">
        <f t="shared" si="3"/>
        <v>3.5466666666666664</v>
      </c>
      <c r="F26" s="10">
        <f t="shared" si="4"/>
        <v>4.2466666666666661</v>
      </c>
      <c r="P26" s="7"/>
      <c r="Q26" s="11"/>
      <c r="R26" s="11"/>
    </row>
    <row r="27" spans="1:18" ht="12.95" customHeight="1">
      <c r="A27" s="3"/>
      <c r="B27" s="6"/>
      <c r="C27" s="1" t="str">
        <f t="shared" si="2"/>
        <v>Prosinec</v>
      </c>
      <c r="D27" s="10">
        <f t="shared" si="2"/>
        <v>2.2387096774193549</v>
      </c>
      <c r="E27" s="10">
        <f t="shared" si="3"/>
        <v>-0.38387096774193602</v>
      </c>
      <c r="F27" s="10">
        <f t="shared" si="4"/>
        <v>0.43548387096774194</v>
      </c>
      <c r="P27" s="7"/>
      <c r="Q27" s="11"/>
      <c r="R27" s="11"/>
    </row>
    <row r="28" spans="1:18" ht="12.95" customHeight="1">
      <c r="A28" s="3"/>
      <c r="B28" s="15"/>
      <c r="C28" s="1" t="str">
        <f t="shared" si="2"/>
        <v>Leden</v>
      </c>
      <c r="D28" s="10">
        <f t="shared" si="2"/>
        <v>0</v>
      </c>
      <c r="E28" s="10">
        <f t="shared" si="3"/>
        <v>-1.2258064516129035</v>
      </c>
      <c r="F28" s="10">
        <f t="shared" si="4"/>
        <v>2.1903225806451618</v>
      </c>
      <c r="P28" s="7"/>
      <c r="Q28" s="11"/>
      <c r="R28" s="11"/>
    </row>
    <row r="29" spans="1:18" ht="12.95" customHeight="1">
      <c r="A29" s="3"/>
      <c r="B29" s="14"/>
      <c r="C29" s="1" t="str">
        <f t="shared" si="2"/>
        <v>Únor</v>
      </c>
      <c r="D29" s="10">
        <f t="shared" si="2"/>
        <v>0</v>
      </c>
      <c r="E29" s="10">
        <f t="shared" si="3"/>
        <v>-0.15517241379310354</v>
      </c>
      <c r="F29" s="10">
        <f t="shared" si="4"/>
        <v>1.375</v>
      </c>
      <c r="P29" s="7"/>
      <c r="Q29" s="11"/>
      <c r="R29" s="11"/>
    </row>
    <row r="30" spans="1:18" ht="12.95" customHeight="1">
      <c r="A30" s="8"/>
      <c r="B30" s="16"/>
      <c r="C30" s="1" t="str">
        <f t="shared" si="2"/>
        <v>Březen</v>
      </c>
      <c r="D30" s="10">
        <f t="shared" si="2"/>
        <v>0</v>
      </c>
      <c r="E30" s="10">
        <f t="shared" si="3"/>
        <v>3.512903225806451</v>
      </c>
      <c r="F30" s="10">
        <f t="shared" si="4"/>
        <v>4.8774193548387101</v>
      </c>
    </row>
    <row r="31" spans="1:18" ht="12.95" customHeight="1">
      <c r="A31" s="8"/>
      <c r="B31" s="16"/>
    </row>
    <row r="32" spans="1:18" ht="12.95" customHeight="1">
      <c r="A32" s="8"/>
      <c r="B32" s="16"/>
    </row>
    <row r="33" spans="1:9" ht="12.95" customHeight="1">
      <c r="A33" s="8"/>
      <c r="B33" s="16"/>
    </row>
    <row r="34" spans="1:9" ht="13.5" customHeight="1">
      <c r="B34" s="12"/>
      <c r="C34" s="12"/>
      <c r="D34" s="12"/>
      <c r="E34" s="12"/>
      <c r="F34" s="12"/>
      <c r="G34" s="12"/>
      <c r="H34" s="12"/>
      <c r="I34" s="12"/>
    </row>
    <row r="35" spans="1:9" ht="13.5" customHeight="1">
      <c r="A35" s="517"/>
      <c r="B35" s="517"/>
      <c r="C35" s="517"/>
      <c r="D35" s="517"/>
      <c r="E35" s="517"/>
      <c r="F35" s="517"/>
      <c r="G35" s="517"/>
      <c r="H35" s="517"/>
      <c r="I35" s="517"/>
    </row>
    <row r="36" spans="1:9" ht="13.5" customHeight="1">
      <c r="A36" s="517"/>
      <c r="B36" s="517"/>
      <c r="C36" s="517"/>
      <c r="D36" s="517"/>
      <c r="E36" s="517"/>
      <c r="F36" s="517"/>
      <c r="G36" s="517"/>
      <c r="H36" s="517"/>
      <c r="I36" s="517"/>
    </row>
    <row r="37" spans="1:9" ht="13.5" customHeight="1">
      <c r="A37" s="517"/>
      <c r="B37" s="517"/>
      <c r="C37" s="517"/>
      <c r="D37" s="517"/>
      <c r="E37" s="517"/>
      <c r="F37" s="517"/>
      <c r="G37" s="517"/>
      <c r="H37" s="517"/>
      <c r="I37" s="517"/>
    </row>
  </sheetData>
  <mergeCells count="15">
    <mergeCell ref="C2:I2"/>
    <mergeCell ref="A2:B2"/>
    <mergeCell ref="A11:I11"/>
    <mergeCell ref="A10:I10"/>
    <mergeCell ref="A3:I3"/>
    <mergeCell ref="A8:I8"/>
    <mergeCell ref="A6:I6"/>
    <mergeCell ref="A4:I4"/>
    <mergeCell ref="A12:I12"/>
    <mergeCell ref="C13:E13"/>
    <mergeCell ref="H13:I13"/>
    <mergeCell ref="F13:G13"/>
    <mergeCell ref="A35:I37"/>
    <mergeCell ref="A15:A17"/>
    <mergeCell ref="A18:A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F58"/>
  <sheetViews>
    <sheetView view="pageBreakPreview" zoomScaleNormal="100" zoomScaleSheetLayoutView="100" workbookViewId="0">
      <selection activeCell="I28" sqref="I28"/>
    </sheetView>
  </sheetViews>
  <sheetFormatPr defaultColWidth="9" defaultRowHeight="12.75"/>
  <cols>
    <col min="1" max="1" width="11.375" style="17" customWidth="1"/>
    <col min="2" max="3" width="30.625" style="17" customWidth="1"/>
    <col min="4" max="5" width="7.625" style="17" customWidth="1"/>
    <col min="6" max="16384" width="9" style="17"/>
  </cols>
  <sheetData>
    <row r="1" spans="1:6" ht="20.25">
      <c r="A1" s="427" t="s">
        <v>192</v>
      </c>
      <c r="B1" s="428"/>
      <c r="C1" s="428"/>
      <c r="D1" s="428"/>
      <c r="E1" s="428"/>
    </row>
    <row r="2" spans="1:6" ht="18">
      <c r="A2" s="429" t="s">
        <v>233</v>
      </c>
      <c r="B2" s="430"/>
      <c r="C2" s="430"/>
      <c r="D2" s="431"/>
      <c r="E2" s="432"/>
    </row>
    <row r="3" spans="1:6" ht="6" customHeight="1">
      <c r="A3" s="41"/>
      <c r="B3" s="18"/>
      <c r="C3" s="18"/>
      <c r="D3" s="19"/>
      <c r="E3" s="20"/>
    </row>
    <row r="4" spans="1:6" ht="18" customHeight="1">
      <c r="A4" s="548" t="s">
        <v>0</v>
      </c>
      <c r="B4" s="548"/>
      <c r="C4" s="549"/>
      <c r="D4" s="533" t="s">
        <v>154</v>
      </c>
      <c r="E4" s="527"/>
    </row>
    <row r="5" spans="1:6" ht="15" customHeight="1">
      <c r="A5" s="237" t="s">
        <v>1</v>
      </c>
      <c r="B5" s="545" t="s">
        <v>142</v>
      </c>
      <c r="C5" s="545"/>
      <c r="D5" s="546">
        <v>124</v>
      </c>
      <c r="E5" s="547"/>
    </row>
    <row r="6" spans="1:6" ht="15" customHeight="1">
      <c r="A6" s="236" t="s">
        <v>2</v>
      </c>
      <c r="B6" s="542" t="s">
        <v>3</v>
      </c>
      <c r="C6" s="542"/>
      <c r="D6" s="543">
        <v>173</v>
      </c>
      <c r="E6" s="544"/>
    </row>
    <row r="7" spans="1:6" ht="15" customHeight="1">
      <c r="A7" s="235" t="s">
        <v>4</v>
      </c>
      <c r="B7" s="529" t="s">
        <v>5</v>
      </c>
      <c r="C7" s="529"/>
      <c r="D7" s="530">
        <v>297</v>
      </c>
      <c r="E7" s="531"/>
    </row>
    <row r="8" spans="1:6" ht="18" customHeight="1">
      <c r="A8" s="34"/>
      <c r="B8" s="55"/>
      <c r="C8" s="56"/>
      <c r="D8" s="532"/>
      <c r="E8" s="532"/>
    </row>
    <row r="9" spans="1:6" ht="18" customHeight="1">
      <c r="B9" s="21"/>
      <c r="C9" s="19"/>
      <c r="D9" s="19"/>
      <c r="E9" s="20"/>
    </row>
    <row r="10" spans="1:6" ht="18" customHeight="1">
      <c r="B10" s="22" t="str">
        <f>A5</f>
        <v>BSD ANO</v>
      </c>
      <c r="C10" s="23">
        <f>D5/D7</f>
        <v>0.4175084175084175</v>
      </c>
      <c r="D10" s="24"/>
      <c r="E10" s="25"/>
    </row>
    <row r="11" spans="1:6" ht="18" customHeight="1">
      <c r="A11" s="26"/>
      <c r="B11" s="27" t="str">
        <f>A6</f>
        <v>BSD NE</v>
      </c>
      <c r="C11" s="28">
        <f>D6/D7</f>
        <v>0.5824915824915825</v>
      </c>
      <c r="D11" s="29"/>
      <c r="E11" s="25"/>
    </row>
    <row r="12" spans="1:6" ht="18" customHeight="1">
      <c r="B12" s="22"/>
      <c r="C12" s="30">
        <f>SUM(C10:C11)</f>
        <v>1</v>
      </c>
      <c r="D12" s="31"/>
      <c r="E12" s="32"/>
    </row>
    <row r="13" spans="1:6" ht="18" customHeight="1">
      <c r="A13" s="538" t="s">
        <v>193</v>
      </c>
      <c r="B13" s="538"/>
      <c r="C13" s="539"/>
      <c r="D13" s="533" t="s">
        <v>162</v>
      </c>
      <c r="E13" s="527" t="s">
        <v>163</v>
      </c>
    </row>
    <row r="14" spans="1:6" ht="15" customHeight="1">
      <c r="A14" s="540"/>
      <c r="B14" s="540"/>
      <c r="C14" s="541"/>
      <c r="D14" s="533"/>
      <c r="E14" s="528"/>
    </row>
    <row r="15" spans="1:6" ht="12.95" customHeight="1">
      <c r="A15" s="241" t="s">
        <v>6</v>
      </c>
      <c r="B15" s="534" t="s">
        <v>7</v>
      </c>
      <c r="C15" s="534"/>
      <c r="D15" s="244">
        <v>79</v>
      </c>
      <c r="E15" s="245">
        <v>106</v>
      </c>
      <c r="F15" s="33"/>
    </row>
    <row r="16" spans="1:6" ht="12.95" customHeight="1">
      <c r="A16" s="242" t="s">
        <v>8</v>
      </c>
      <c r="B16" s="535" t="s">
        <v>9</v>
      </c>
      <c r="C16" s="535"/>
      <c r="D16" s="246">
        <v>24</v>
      </c>
      <c r="E16" s="247">
        <v>64</v>
      </c>
      <c r="F16" s="33"/>
    </row>
    <row r="17" spans="1:6" ht="12.95" customHeight="1">
      <c r="A17" s="242" t="s">
        <v>10</v>
      </c>
      <c r="B17" s="535" t="s">
        <v>11</v>
      </c>
      <c r="C17" s="535"/>
      <c r="D17" s="246">
        <v>10</v>
      </c>
      <c r="E17" s="247">
        <v>30</v>
      </c>
      <c r="F17" s="33"/>
    </row>
    <row r="18" spans="1:6" ht="26.1" customHeight="1">
      <c r="A18" s="243" t="s">
        <v>12</v>
      </c>
      <c r="B18" s="536" t="s">
        <v>96</v>
      </c>
      <c r="C18" s="536"/>
      <c r="D18" s="248">
        <v>11</v>
      </c>
      <c r="E18" s="249">
        <v>11</v>
      </c>
      <c r="F18" s="33"/>
    </row>
    <row r="19" spans="1:6" ht="12.95" customHeight="1">
      <c r="A19" s="240"/>
      <c r="B19" s="240"/>
      <c r="C19" s="239" t="s">
        <v>4</v>
      </c>
      <c r="D19" s="238">
        <v>124</v>
      </c>
      <c r="E19" s="250">
        <v>211</v>
      </c>
      <c r="F19" s="33"/>
    </row>
    <row r="20" spans="1:6" ht="15" customHeight="1">
      <c r="A20" s="34"/>
      <c r="C20" s="34"/>
      <c r="D20" s="34"/>
      <c r="E20" s="164"/>
    </row>
    <row r="21" spans="1:6" ht="15" customHeight="1">
      <c r="E21" s="35"/>
    </row>
    <row r="22" spans="1:6" ht="15" customHeight="1">
      <c r="C22" s="26"/>
      <c r="D22" s="26"/>
      <c r="E22" s="36"/>
    </row>
    <row r="23" spans="1:6" ht="15" customHeight="1">
      <c r="C23" s="26"/>
      <c r="D23" s="26"/>
      <c r="E23" s="36"/>
    </row>
    <row r="24" spans="1:6" ht="15" customHeight="1">
      <c r="C24" s="26"/>
      <c r="D24" s="26"/>
      <c r="E24" s="36"/>
    </row>
    <row r="25" spans="1:6" ht="15" customHeight="1">
      <c r="C25" s="26"/>
      <c r="D25" s="26"/>
      <c r="E25" s="36"/>
    </row>
    <row r="26" spans="1:6" ht="15" customHeight="1">
      <c r="E26" s="36"/>
    </row>
    <row r="27" spans="1:6" ht="15" customHeight="1">
      <c r="C27" s="26"/>
      <c r="D27" s="26"/>
      <c r="E27" s="36"/>
    </row>
    <row r="28" spans="1:6" ht="15" customHeight="1">
      <c r="C28" s="26"/>
      <c r="D28" s="26"/>
      <c r="E28" s="36"/>
    </row>
    <row r="29" spans="1:6" ht="15" customHeight="1">
      <c r="C29" s="26"/>
      <c r="D29" s="26"/>
      <c r="E29" s="36"/>
    </row>
    <row r="30" spans="1:6" ht="15" customHeight="1">
      <c r="C30" s="26"/>
      <c r="D30" s="26"/>
      <c r="E30" s="36"/>
    </row>
    <row r="31" spans="1:6" ht="15" customHeight="1">
      <c r="A31" s="538" t="s">
        <v>194</v>
      </c>
      <c r="B31" s="538"/>
      <c r="C31" s="539"/>
      <c r="D31" s="533" t="s">
        <v>154</v>
      </c>
      <c r="E31" s="527" t="s">
        <v>155</v>
      </c>
    </row>
    <row r="32" spans="1:6" ht="15" customHeight="1">
      <c r="A32" s="540"/>
      <c r="B32" s="540"/>
      <c r="C32" s="541"/>
      <c r="D32" s="537"/>
      <c r="E32" s="528"/>
    </row>
    <row r="33" spans="1:5" ht="12.95" customHeight="1">
      <c r="A33" s="257" t="s">
        <v>13</v>
      </c>
      <c r="B33" s="524" t="s">
        <v>156</v>
      </c>
      <c r="C33" s="524"/>
      <c r="D33" s="254">
        <v>29</v>
      </c>
      <c r="E33" s="258">
        <v>38</v>
      </c>
    </row>
    <row r="34" spans="1:5" ht="12.95" customHeight="1">
      <c r="A34" s="259" t="s">
        <v>14</v>
      </c>
      <c r="B34" s="525" t="s">
        <v>157</v>
      </c>
      <c r="C34" s="525"/>
      <c r="D34" s="255">
        <v>1</v>
      </c>
      <c r="E34" s="260">
        <v>2</v>
      </c>
    </row>
    <row r="35" spans="1:5" ht="12.95" customHeight="1">
      <c r="A35" s="259" t="s">
        <v>15</v>
      </c>
      <c r="B35" s="525" t="s">
        <v>158</v>
      </c>
      <c r="C35" s="525"/>
      <c r="D35" s="255">
        <v>15</v>
      </c>
      <c r="E35" s="260">
        <v>49</v>
      </c>
    </row>
    <row r="36" spans="1:5" ht="12.95" customHeight="1">
      <c r="A36" s="259" t="s">
        <v>16</v>
      </c>
      <c r="B36" s="525" t="s">
        <v>159</v>
      </c>
      <c r="C36" s="525"/>
      <c r="D36" s="255">
        <v>5</v>
      </c>
      <c r="E36" s="260">
        <v>5</v>
      </c>
    </row>
    <row r="37" spans="1:5" ht="12.95" customHeight="1">
      <c r="A37" s="259" t="s">
        <v>17</v>
      </c>
      <c r="B37" s="525" t="s">
        <v>160</v>
      </c>
      <c r="C37" s="525"/>
      <c r="D37" s="255">
        <v>0</v>
      </c>
      <c r="E37" s="260">
        <v>0</v>
      </c>
    </row>
    <row r="38" spans="1:5" ht="12.95" customHeight="1">
      <c r="A38" s="259" t="s">
        <v>18</v>
      </c>
      <c r="B38" s="525" t="s">
        <v>161</v>
      </c>
      <c r="C38" s="525"/>
      <c r="D38" s="255">
        <v>92</v>
      </c>
      <c r="E38" s="260">
        <v>110</v>
      </c>
    </row>
    <row r="39" spans="1:5" ht="12.95" customHeight="1">
      <c r="A39" s="261" t="s">
        <v>237</v>
      </c>
      <c r="B39" s="526" t="s">
        <v>236</v>
      </c>
      <c r="C39" s="526"/>
      <c r="D39" s="256">
        <v>11</v>
      </c>
      <c r="E39" s="262">
        <v>11</v>
      </c>
    </row>
    <row r="40" spans="1:5" ht="12.95" customHeight="1">
      <c r="A40" s="34"/>
      <c r="B40" s="34"/>
      <c r="C40" s="34"/>
      <c r="D40" s="34"/>
      <c r="E40" s="34"/>
    </row>
    <row r="41" spans="1:5" ht="15" customHeight="1">
      <c r="C41" s="523"/>
      <c r="D41" s="523"/>
      <c r="E41" s="523"/>
    </row>
    <row r="42" spans="1:5" ht="15" customHeight="1">
      <c r="A42" s="37"/>
      <c r="B42" s="38" t="str">
        <f>D31</f>
        <v>Počet subjektů</v>
      </c>
      <c r="C42" s="38" t="str">
        <f>E31</f>
        <v>Počet zajištění</v>
      </c>
      <c r="D42" s="37"/>
    </row>
    <row r="43" spans="1:5" ht="15" customHeight="1">
      <c r="A43" s="39" t="str">
        <f t="shared" ref="A43:A49" si="0">A33</f>
        <v>a)</v>
      </c>
      <c r="B43" s="38">
        <f>D33</f>
        <v>29</v>
      </c>
      <c r="C43" s="38">
        <f>E33</f>
        <v>38</v>
      </c>
      <c r="D43" s="40"/>
      <c r="E43" s="35"/>
    </row>
    <row r="44" spans="1:5" ht="15" customHeight="1">
      <c r="A44" s="39" t="str">
        <f t="shared" si="0"/>
        <v>b)</v>
      </c>
      <c r="B44" s="38">
        <f t="shared" ref="B44:C48" si="1">D34</f>
        <v>1</v>
      </c>
      <c r="C44" s="38">
        <f t="shared" si="1"/>
        <v>2</v>
      </c>
      <c r="D44" s="40"/>
      <c r="E44" s="35"/>
    </row>
    <row r="45" spans="1:5" ht="15" customHeight="1">
      <c r="A45" s="39" t="str">
        <f t="shared" si="0"/>
        <v>c)</v>
      </c>
      <c r="B45" s="38">
        <f t="shared" si="1"/>
        <v>15</v>
      </c>
      <c r="C45" s="38">
        <f t="shared" si="1"/>
        <v>49</v>
      </c>
      <c r="D45" s="40"/>
      <c r="E45" s="35"/>
    </row>
    <row r="46" spans="1:5" ht="15" customHeight="1">
      <c r="A46" s="39" t="str">
        <f t="shared" si="0"/>
        <v>d)</v>
      </c>
      <c r="B46" s="38">
        <f t="shared" si="1"/>
        <v>5</v>
      </c>
      <c r="C46" s="38">
        <f t="shared" si="1"/>
        <v>5</v>
      </c>
      <c r="D46" s="40"/>
      <c r="E46" s="35"/>
    </row>
    <row r="47" spans="1:5" ht="15" customHeight="1">
      <c r="A47" s="39" t="str">
        <f t="shared" si="0"/>
        <v>e)</v>
      </c>
      <c r="B47" s="38">
        <f t="shared" si="1"/>
        <v>0</v>
      </c>
      <c r="C47" s="38">
        <f t="shared" si="1"/>
        <v>0</v>
      </c>
      <c r="D47" s="40"/>
      <c r="E47" s="35"/>
    </row>
    <row r="48" spans="1:5" ht="15" customHeight="1">
      <c r="A48" s="39" t="str">
        <f t="shared" si="0"/>
        <v>f)</v>
      </c>
      <c r="B48" s="38">
        <f t="shared" si="1"/>
        <v>92</v>
      </c>
      <c r="C48" s="38">
        <f t="shared" si="1"/>
        <v>110</v>
      </c>
      <c r="D48" s="40"/>
      <c r="E48" s="35"/>
    </row>
    <row r="49" spans="1:4" ht="15" customHeight="1">
      <c r="A49" s="39" t="str">
        <f t="shared" si="0"/>
        <v>9b)</v>
      </c>
      <c r="B49" s="38">
        <f t="shared" ref="B49" si="2">D39</f>
        <v>11</v>
      </c>
      <c r="C49" s="38">
        <f t="shared" ref="C49" si="3">E39</f>
        <v>11</v>
      </c>
      <c r="D49" s="37"/>
    </row>
    <row r="50" spans="1:4" ht="15" customHeight="1"/>
    <row r="51" spans="1:4" ht="15" customHeight="1"/>
    <row r="52" spans="1:4" ht="15" customHeight="1">
      <c r="A52" s="33"/>
    </row>
    <row r="53" spans="1:4" ht="15" customHeight="1"/>
    <row r="54" spans="1:4" ht="15" customHeight="1"/>
    <row r="55" spans="1:4" ht="15" customHeight="1"/>
    <row r="56" spans="1:4" ht="15" customHeight="1"/>
    <row r="57" spans="1:4" ht="15" customHeight="1"/>
    <row r="58" spans="1:4" ht="15" customHeight="1"/>
  </sheetData>
  <mergeCells count="27">
    <mergeCell ref="B6:C6"/>
    <mergeCell ref="D6:E6"/>
    <mergeCell ref="D4:E4"/>
    <mergeCell ref="B5:C5"/>
    <mergeCell ref="D5:E5"/>
    <mergeCell ref="A4:C4"/>
    <mergeCell ref="E31:E32"/>
    <mergeCell ref="B7:C7"/>
    <mergeCell ref="D7:E7"/>
    <mergeCell ref="D8:E8"/>
    <mergeCell ref="D13:D14"/>
    <mergeCell ref="E13:E14"/>
    <mergeCell ref="B15:C15"/>
    <mergeCell ref="B16:C16"/>
    <mergeCell ref="B17:C17"/>
    <mergeCell ref="B18:C18"/>
    <mergeCell ref="D31:D32"/>
    <mergeCell ref="A13:C14"/>
    <mergeCell ref="A31:C32"/>
    <mergeCell ref="C41:E41"/>
    <mergeCell ref="B33:C33"/>
    <mergeCell ref="B34:C34"/>
    <mergeCell ref="B35:C35"/>
    <mergeCell ref="B36:C36"/>
    <mergeCell ref="B37:C37"/>
    <mergeCell ref="B38:C38"/>
    <mergeCell ref="B39:C3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74"/>
  <sheetViews>
    <sheetView view="pageBreakPreview" zoomScale="70" zoomScaleNormal="100" zoomScaleSheetLayoutView="70" workbookViewId="0">
      <selection sqref="A1:I1"/>
    </sheetView>
  </sheetViews>
  <sheetFormatPr defaultColWidth="9" defaultRowHeight="11.25"/>
  <cols>
    <col min="1" max="1" width="11.25" style="57" customWidth="1"/>
    <col min="2" max="2" width="19.25" style="57" customWidth="1"/>
    <col min="3" max="8" width="9" style="57" customWidth="1"/>
    <col min="9" max="9" width="0.875" style="57" customWidth="1"/>
    <col min="10" max="10" width="3.125" style="57" customWidth="1"/>
    <col min="11" max="13" width="9.25" style="57" customWidth="1"/>
    <col min="14" max="14" width="11.375" style="57" customWidth="1"/>
    <col min="15" max="15" width="9.25" style="57" customWidth="1"/>
    <col min="16" max="16384" width="9" style="57"/>
  </cols>
  <sheetData>
    <row r="1" spans="1:16" ht="18">
      <c r="A1" s="553" t="s">
        <v>203</v>
      </c>
      <c r="B1" s="553"/>
      <c r="C1" s="553"/>
      <c r="D1" s="553"/>
      <c r="E1" s="553"/>
      <c r="F1" s="553"/>
      <c r="G1" s="553"/>
      <c r="H1" s="553"/>
      <c r="I1" s="553"/>
    </row>
    <row r="2" spans="1:16" ht="15.75">
      <c r="A2" s="433"/>
      <c r="B2" s="433"/>
      <c r="C2" s="433"/>
      <c r="D2" s="434"/>
      <c r="E2" s="433"/>
      <c r="F2" s="433"/>
      <c r="G2" s="433"/>
      <c r="H2" s="433"/>
      <c r="I2" s="433"/>
    </row>
    <row r="3" spans="1:16" ht="15.75">
      <c r="A3" s="433"/>
      <c r="B3" s="433"/>
      <c r="C3" s="433"/>
      <c r="D3" s="434"/>
      <c r="E3" s="433"/>
      <c r="F3" s="433"/>
      <c r="G3" s="433"/>
      <c r="H3" s="433"/>
      <c r="I3" s="433"/>
    </row>
    <row r="4" spans="1:16" s="61" customFormat="1" ht="30" customHeight="1">
      <c r="A4" s="550" t="s">
        <v>110</v>
      </c>
      <c r="B4" s="550"/>
      <c r="C4" s="550"/>
      <c r="D4" s="550"/>
      <c r="E4" s="550"/>
      <c r="F4" s="550"/>
      <c r="G4" s="550"/>
      <c r="H4" s="550"/>
      <c r="I4" s="550"/>
    </row>
    <row r="5" spans="1:16">
      <c r="B5" s="59"/>
      <c r="C5" s="59"/>
      <c r="D5" s="59"/>
      <c r="E5" s="59"/>
      <c r="F5" s="59"/>
      <c r="G5" s="59"/>
      <c r="H5" s="59"/>
    </row>
    <row r="6" spans="1:16" s="61" customFormat="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6" s="61" customFormat="1" ht="12" customHeight="1">
      <c r="A7" s="60"/>
      <c r="B7" s="60"/>
      <c r="C7" s="60"/>
      <c r="D7" s="60"/>
      <c r="E7" s="60"/>
      <c r="F7" s="60"/>
      <c r="G7" s="60"/>
      <c r="H7" s="60"/>
      <c r="I7" s="60"/>
      <c r="J7" s="60"/>
    </row>
    <row r="8" spans="1:16" s="61" customFormat="1" ht="12" customHeight="1">
      <c r="A8" s="60"/>
      <c r="B8" s="60"/>
      <c r="C8" s="60"/>
      <c r="D8" s="60"/>
      <c r="E8" s="62"/>
      <c r="F8" s="60"/>
      <c r="G8" s="60"/>
      <c r="H8" s="60"/>
      <c r="I8" s="60"/>
      <c r="J8" s="60"/>
    </row>
    <row r="9" spans="1:16" s="61" customFormat="1" ht="12.95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63"/>
      <c r="L9" s="63"/>
      <c r="M9" s="63"/>
      <c r="N9" s="64"/>
      <c r="O9" s="63"/>
      <c r="P9" s="65"/>
    </row>
    <row r="10" spans="1:16" s="61" customFormat="1" ht="12.95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3"/>
      <c r="L10" s="63"/>
      <c r="M10" s="63"/>
      <c r="N10" s="64"/>
      <c r="O10" s="63"/>
      <c r="P10" s="65"/>
    </row>
    <row r="11" spans="1:16" s="61" customFormat="1" ht="12.9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3"/>
      <c r="L11" s="63"/>
      <c r="M11" s="63"/>
      <c r="N11" s="64"/>
      <c r="O11" s="63"/>
      <c r="P11" s="65"/>
    </row>
    <row r="12" spans="1:16" s="61" customFormat="1" ht="12.9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L12" s="65"/>
      <c r="P12" s="65"/>
    </row>
    <row r="13" spans="1:16" s="61" customFormat="1" ht="12.9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5"/>
      <c r="L13" s="65"/>
      <c r="M13" s="65"/>
      <c r="N13" s="65"/>
      <c r="O13" s="65"/>
      <c r="P13" s="65"/>
    </row>
    <row r="14" spans="1:16" s="61" customFormat="1" ht="12.9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5"/>
      <c r="L14" s="65"/>
      <c r="M14" s="65"/>
      <c r="N14" s="65"/>
      <c r="O14" s="65"/>
      <c r="P14" s="65"/>
    </row>
    <row r="15" spans="1:16" s="61" customFormat="1" ht="12.9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5"/>
      <c r="L15" s="65"/>
      <c r="M15" s="65"/>
      <c r="N15" s="65"/>
      <c r="O15" s="65"/>
      <c r="P15" s="65"/>
    </row>
    <row r="16" spans="1:16" s="61" customFormat="1" ht="12.9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L16" s="65"/>
      <c r="P16" s="65"/>
    </row>
    <row r="17" spans="1:16" s="61" customFormat="1" ht="12.9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L17" s="65"/>
      <c r="P17" s="65"/>
    </row>
    <row r="18" spans="1:16" s="61" customFormat="1" ht="12.9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L18" s="65"/>
      <c r="P18" s="65"/>
    </row>
    <row r="19" spans="1:16" s="61" customFormat="1" ht="12.9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L19" s="65"/>
      <c r="P19" s="65"/>
    </row>
    <row r="20" spans="1:16" s="61" customFormat="1" ht="12.9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L20" s="65"/>
      <c r="P20" s="65"/>
    </row>
    <row r="21" spans="1:16" s="61" customFormat="1" ht="12.9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L21" s="65"/>
      <c r="P21" s="65"/>
    </row>
    <row r="22" spans="1:16" s="61" customFormat="1" ht="12.9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L22" s="65"/>
      <c r="P22" s="65"/>
    </row>
    <row r="23" spans="1:16" s="61" customFormat="1" ht="12.9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L23" s="65"/>
      <c r="P23" s="65"/>
    </row>
    <row r="24" spans="1:16" s="61" customFormat="1" ht="12.9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L24" s="65"/>
      <c r="P24" s="65"/>
    </row>
    <row r="25" spans="1:16" s="61" customFormat="1" ht="12.95" customHeight="1">
      <c r="A25" s="66"/>
      <c r="B25" s="66"/>
      <c r="C25" s="66"/>
      <c r="D25" s="66"/>
      <c r="E25" s="66"/>
      <c r="F25" s="66"/>
      <c r="G25" s="66"/>
      <c r="H25" s="66"/>
      <c r="I25" s="60"/>
      <c r="J25" s="60"/>
      <c r="L25" s="65"/>
      <c r="P25" s="65"/>
    </row>
    <row r="26" spans="1:16" s="61" customFormat="1" ht="12.95" customHeight="1">
      <c r="A26" s="66">
        <f>'3.1'!D15</f>
        <v>79</v>
      </c>
      <c r="B26" s="66"/>
      <c r="C26" s="67">
        <f>'3.1'!D16</f>
        <v>24</v>
      </c>
      <c r="D26" s="66"/>
      <c r="E26" s="68">
        <f>'3.1'!D17</f>
        <v>10</v>
      </c>
      <c r="F26" s="66"/>
      <c r="G26" s="510">
        <f>'3.1'!D18</f>
        <v>11</v>
      </c>
      <c r="H26" s="510"/>
      <c r="I26" s="60"/>
      <c r="J26" s="60"/>
      <c r="L26" s="65"/>
      <c r="P26" s="65"/>
    </row>
    <row r="27" spans="1:16" s="61" customFormat="1" ht="12.95" customHeight="1">
      <c r="J27" s="60"/>
      <c r="L27" s="65"/>
      <c r="P27" s="65"/>
    </row>
    <row r="28" spans="1:16" s="61" customFormat="1" ht="5.0999999999999996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L28" s="65"/>
      <c r="P28" s="65"/>
    </row>
    <row r="29" spans="1:16" s="61" customFormat="1" ht="35.1" customHeight="1">
      <c r="J29" s="60"/>
      <c r="L29" s="65"/>
      <c r="P29" s="65"/>
    </row>
    <row r="30" spans="1:16" ht="12" customHeight="1">
      <c r="A30" s="551" t="s">
        <v>195</v>
      </c>
      <c r="B30" s="551"/>
      <c r="C30" s="551"/>
      <c r="D30" s="551"/>
      <c r="E30" s="551"/>
      <c r="F30" s="551"/>
      <c r="G30" s="551"/>
      <c r="H30" s="551"/>
      <c r="I30" s="551"/>
      <c r="J30" s="59"/>
    </row>
    <row r="31" spans="1:16" ht="9.9499999999999993" customHeight="1">
      <c r="A31" s="60"/>
      <c r="C31" s="60"/>
      <c r="D31" s="60"/>
      <c r="E31" s="60"/>
      <c r="F31" s="60"/>
      <c r="G31" s="60"/>
      <c r="H31" s="60"/>
      <c r="I31" s="60"/>
      <c r="J31" s="59"/>
    </row>
    <row r="32" spans="1:16" ht="9.9499999999999993" customHeight="1">
      <c r="A32" s="60"/>
      <c r="C32" s="60" t="str">
        <f>'2'!B5</f>
        <v>Rmax.den</v>
      </c>
      <c r="D32" s="60" t="str">
        <f>'2'!B7</f>
        <v>R30dnů</v>
      </c>
      <c r="E32" s="60" t="str">
        <f>'2'!B9</f>
        <v>RN-1</v>
      </c>
      <c r="F32" s="60"/>
      <c r="G32" s="60"/>
      <c r="H32" s="60"/>
      <c r="I32" s="60"/>
      <c r="J32" s="59"/>
    </row>
    <row r="33" spans="1:15" ht="9.9499999999999993" customHeight="1">
      <c r="A33" s="60"/>
      <c r="B33" s="60">
        <v>1</v>
      </c>
      <c r="C33" s="69"/>
      <c r="D33" s="69">
        <f>'2'!$C$7/30</f>
        <v>303014.19128550001</v>
      </c>
      <c r="E33" s="69">
        <f>'2'!$C$9/30</f>
        <v>241137.43902156656</v>
      </c>
      <c r="F33" s="60"/>
      <c r="G33" s="60"/>
      <c r="H33" s="60"/>
      <c r="I33" s="60"/>
      <c r="J33" s="59"/>
      <c r="K33" s="70"/>
      <c r="L33" s="70"/>
      <c r="M33" s="70"/>
      <c r="N33" s="70"/>
      <c r="O33" s="70"/>
    </row>
    <row r="34" spans="1:15" ht="9.9499999999999993" customHeight="1">
      <c r="A34" s="60"/>
      <c r="B34" s="60">
        <v>2</v>
      </c>
      <c r="C34" s="69"/>
      <c r="D34" s="69">
        <f>'2'!$C$7/30</f>
        <v>303014.19128550001</v>
      </c>
      <c r="E34" s="69">
        <f>'2'!$C$9/30</f>
        <v>241137.43902156656</v>
      </c>
      <c r="F34" s="60"/>
      <c r="G34" s="60"/>
      <c r="H34" s="60"/>
      <c r="I34" s="60"/>
      <c r="J34" s="59"/>
      <c r="K34" s="70"/>
      <c r="L34" s="70"/>
      <c r="M34" s="70"/>
      <c r="N34" s="70"/>
      <c r="O34" s="70"/>
    </row>
    <row r="35" spans="1:15" ht="9.9499999999999993" customHeight="1">
      <c r="A35" s="60"/>
      <c r="B35" s="60">
        <v>3</v>
      </c>
      <c r="C35" s="69"/>
      <c r="D35" s="69">
        <f>'2'!$C$7/30</f>
        <v>303014.19128550001</v>
      </c>
      <c r="E35" s="69">
        <f>'2'!$C$9/30</f>
        <v>241137.43902156656</v>
      </c>
      <c r="F35" s="60"/>
      <c r="G35" s="60"/>
      <c r="H35" s="60"/>
      <c r="I35" s="60"/>
      <c r="J35" s="59"/>
      <c r="K35" s="70"/>
      <c r="L35" s="70"/>
      <c r="M35" s="70"/>
      <c r="N35" s="70"/>
      <c r="O35" s="70"/>
    </row>
    <row r="36" spans="1:15" ht="9.9499999999999993" customHeight="1">
      <c r="A36" s="60"/>
      <c r="B36" s="60">
        <v>4</v>
      </c>
      <c r="C36" s="69"/>
      <c r="D36" s="69">
        <f>'2'!$C$7/30</f>
        <v>303014.19128550001</v>
      </c>
      <c r="E36" s="69">
        <f>'2'!$C$9/30</f>
        <v>241137.43902156656</v>
      </c>
      <c r="F36" s="60"/>
      <c r="G36" s="60"/>
      <c r="H36" s="60"/>
      <c r="I36" s="60"/>
      <c r="J36" s="59"/>
    </row>
    <row r="37" spans="1:15" ht="9.9499999999999993" customHeight="1">
      <c r="A37" s="60"/>
      <c r="B37" s="60">
        <v>5</v>
      </c>
      <c r="C37" s="69"/>
      <c r="D37" s="69">
        <f>'2'!$C$7/30</f>
        <v>303014.19128550001</v>
      </c>
      <c r="E37" s="69">
        <f>'2'!$C$9/30</f>
        <v>241137.43902156656</v>
      </c>
      <c r="F37" s="60"/>
      <c r="G37" s="60"/>
      <c r="H37" s="60"/>
      <c r="I37" s="60"/>
      <c r="J37" s="59"/>
    </row>
    <row r="38" spans="1:15" ht="9.9499999999999993" customHeight="1">
      <c r="A38" s="60"/>
      <c r="B38" s="60">
        <v>6</v>
      </c>
      <c r="C38" s="69"/>
      <c r="D38" s="69">
        <f>'2'!$C$7/30</f>
        <v>303014.19128550001</v>
      </c>
      <c r="E38" s="69">
        <f>'2'!$C$9/30</f>
        <v>241137.43902156656</v>
      </c>
      <c r="F38" s="60"/>
      <c r="G38" s="60"/>
      <c r="H38" s="60"/>
      <c r="I38" s="60"/>
      <c r="J38" s="59"/>
    </row>
    <row r="39" spans="1:15" ht="9.9499999999999993" customHeight="1">
      <c r="A39" s="60"/>
      <c r="B39" s="60">
        <v>7</v>
      </c>
      <c r="C39" s="69">
        <f>'2'!$C$5</f>
        <v>367502.25582099997</v>
      </c>
      <c r="D39" s="69">
        <f>'2'!$C$7/30</f>
        <v>303014.19128550001</v>
      </c>
      <c r="E39" s="69">
        <f>'2'!$C$9/30</f>
        <v>241137.43902156656</v>
      </c>
      <c r="F39" s="60"/>
      <c r="G39" s="60"/>
      <c r="H39" s="60"/>
      <c r="I39" s="60"/>
      <c r="J39" s="59"/>
    </row>
    <row r="40" spans="1:15" ht="9.9499999999999993" customHeight="1">
      <c r="A40" s="60"/>
      <c r="B40" s="60">
        <v>8</v>
      </c>
      <c r="C40" s="69">
        <f>'2'!$C$5</f>
        <v>367502.25582099997</v>
      </c>
      <c r="D40" s="69">
        <f>'2'!$C$7/30</f>
        <v>303014.19128550001</v>
      </c>
      <c r="E40" s="69">
        <f>'2'!$C$9/30</f>
        <v>241137.43902156656</v>
      </c>
      <c r="F40" s="60"/>
      <c r="G40" s="60"/>
      <c r="H40" s="60"/>
      <c r="I40" s="60"/>
      <c r="J40" s="59"/>
    </row>
    <row r="41" spans="1:15" ht="9.9499999999999993" customHeight="1">
      <c r="A41" s="60"/>
      <c r="B41" s="60">
        <v>9</v>
      </c>
      <c r="C41" s="69">
        <f>'2'!$C$5</f>
        <v>367502.25582099997</v>
      </c>
      <c r="D41" s="69">
        <f>'2'!$C$7/30</f>
        <v>303014.19128550001</v>
      </c>
      <c r="E41" s="69">
        <f>'2'!$C$9/30</f>
        <v>241137.43902156656</v>
      </c>
      <c r="F41" s="60"/>
      <c r="G41" s="60"/>
      <c r="H41" s="60"/>
      <c r="I41" s="60"/>
      <c r="J41" s="59"/>
    </row>
    <row r="42" spans="1:15" ht="9.9499999999999993" customHeight="1">
      <c r="A42" s="60"/>
      <c r="B42" s="60">
        <v>10</v>
      </c>
      <c r="C42" s="69">
        <f>'2'!$C$5</f>
        <v>367502.25582099997</v>
      </c>
      <c r="D42" s="69">
        <f>'2'!$C$7/30</f>
        <v>303014.19128550001</v>
      </c>
      <c r="E42" s="69">
        <f>'2'!$C$9/30</f>
        <v>241137.43902156656</v>
      </c>
      <c r="F42" s="60"/>
      <c r="G42" s="60"/>
      <c r="H42" s="60"/>
      <c r="I42" s="60"/>
      <c r="J42" s="59"/>
    </row>
    <row r="43" spans="1:15" ht="9.9499999999999993" customHeight="1">
      <c r="A43" s="60"/>
      <c r="B43" s="60">
        <v>11</v>
      </c>
      <c r="C43" s="69">
        <f>'2'!$C$5</f>
        <v>367502.25582099997</v>
      </c>
      <c r="D43" s="69">
        <f>'2'!$C$7/30</f>
        <v>303014.19128550001</v>
      </c>
      <c r="E43" s="69">
        <f>'2'!$C$9/30</f>
        <v>241137.43902156656</v>
      </c>
      <c r="F43" s="60"/>
      <c r="G43" s="60"/>
      <c r="H43" s="60"/>
      <c r="I43" s="60"/>
      <c r="J43" s="59"/>
    </row>
    <row r="44" spans="1:15" ht="9.9499999999999993" customHeight="1">
      <c r="A44" s="60"/>
      <c r="B44" s="60">
        <v>12</v>
      </c>
      <c r="C44" s="69">
        <f>'2'!$C$5</f>
        <v>367502.25582099997</v>
      </c>
      <c r="D44" s="69">
        <f>'2'!$C$7/30</f>
        <v>303014.19128550001</v>
      </c>
      <c r="E44" s="69">
        <f>'2'!$C$9/30</f>
        <v>241137.43902156656</v>
      </c>
      <c r="F44" s="60"/>
      <c r="G44" s="60"/>
      <c r="H44" s="60"/>
      <c r="I44" s="60"/>
      <c r="J44" s="59"/>
    </row>
    <row r="45" spans="1:15" ht="9.9499999999999993" customHeight="1">
      <c r="A45" s="60"/>
      <c r="B45" s="60">
        <v>13</v>
      </c>
      <c r="C45" s="69">
        <f>'2'!$C$5</f>
        <v>367502.25582099997</v>
      </c>
      <c r="D45" s="69">
        <f>'2'!$C$7/30</f>
        <v>303014.19128550001</v>
      </c>
      <c r="E45" s="69">
        <f>'2'!$C$9/30</f>
        <v>241137.43902156656</v>
      </c>
      <c r="F45" s="60"/>
      <c r="G45" s="60"/>
      <c r="H45" s="60"/>
      <c r="I45" s="60"/>
      <c r="J45" s="59"/>
    </row>
    <row r="46" spans="1:15" ht="9.9499999999999993" customHeight="1">
      <c r="A46" s="60"/>
      <c r="B46" s="60">
        <v>14</v>
      </c>
      <c r="C46" s="69"/>
      <c r="D46" s="69">
        <f>'2'!$C$7/30</f>
        <v>303014.19128550001</v>
      </c>
      <c r="E46" s="69">
        <f>'2'!$C$9/30</f>
        <v>241137.43902156656</v>
      </c>
      <c r="F46" s="60"/>
      <c r="G46" s="60"/>
      <c r="H46" s="60"/>
      <c r="I46" s="60"/>
      <c r="J46" s="59"/>
    </row>
    <row r="47" spans="1:15" ht="9.9499999999999993" customHeight="1">
      <c r="A47" s="60"/>
      <c r="B47" s="60">
        <v>15</v>
      </c>
      <c r="C47" s="69"/>
      <c r="D47" s="69">
        <f>'2'!$C$7/30</f>
        <v>303014.19128550001</v>
      </c>
      <c r="E47" s="69">
        <f>'2'!$C$9/30</f>
        <v>241137.43902156656</v>
      </c>
      <c r="F47" s="60"/>
      <c r="G47" s="60"/>
      <c r="H47" s="60"/>
      <c r="I47" s="60"/>
      <c r="J47" s="59"/>
    </row>
    <row r="48" spans="1:15" ht="9.9499999999999993" customHeight="1">
      <c r="A48" s="60"/>
      <c r="B48" s="60">
        <v>16</v>
      </c>
      <c r="C48" s="69"/>
      <c r="D48" s="69">
        <f>'2'!$C$7/30</f>
        <v>303014.19128550001</v>
      </c>
      <c r="E48" s="69">
        <f>'2'!$C$9/30</f>
        <v>241137.43902156656</v>
      </c>
      <c r="F48" s="60"/>
      <c r="G48" s="60"/>
      <c r="H48" s="60"/>
      <c r="I48" s="60"/>
      <c r="J48" s="59"/>
    </row>
    <row r="49" spans="1:10" ht="9.9499999999999993" customHeight="1">
      <c r="A49" s="60"/>
      <c r="B49" s="60">
        <v>17</v>
      </c>
      <c r="C49" s="69"/>
      <c r="D49" s="69">
        <f>'2'!$C$7/30</f>
        <v>303014.19128550001</v>
      </c>
      <c r="E49" s="69">
        <f>'2'!$C$9/30</f>
        <v>241137.43902156656</v>
      </c>
      <c r="F49" s="60"/>
      <c r="G49" s="60"/>
      <c r="H49" s="60"/>
      <c r="I49" s="60"/>
      <c r="J49" s="59"/>
    </row>
    <row r="50" spans="1:10" ht="9.9499999999999993" customHeight="1">
      <c r="A50" s="60"/>
      <c r="B50" s="60">
        <v>18</v>
      </c>
      <c r="C50" s="69"/>
      <c r="D50" s="69">
        <f>'2'!$C$7/30</f>
        <v>303014.19128550001</v>
      </c>
      <c r="E50" s="69">
        <f>'2'!$C$9/30</f>
        <v>241137.43902156656</v>
      </c>
      <c r="F50" s="60"/>
      <c r="G50" s="60"/>
      <c r="H50" s="60"/>
      <c r="I50" s="60"/>
      <c r="J50" s="59"/>
    </row>
    <row r="51" spans="1:10" ht="9.9499999999999993" customHeight="1">
      <c r="A51" s="60"/>
      <c r="B51" s="60">
        <v>19</v>
      </c>
      <c r="C51" s="69"/>
      <c r="D51" s="69">
        <f>'2'!$C$7/30</f>
        <v>303014.19128550001</v>
      </c>
      <c r="E51" s="69">
        <f>'2'!$C$9/30</f>
        <v>241137.43902156656</v>
      </c>
      <c r="F51" s="60"/>
      <c r="G51" s="60"/>
      <c r="H51" s="60"/>
      <c r="I51" s="60"/>
      <c r="J51" s="59"/>
    </row>
    <row r="52" spans="1:10" ht="9.9499999999999993" customHeight="1">
      <c r="A52" s="60"/>
      <c r="B52" s="60">
        <v>20</v>
      </c>
      <c r="C52" s="69"/>
      <c r="D52" s="69">
        <f>'2'!$C$7/30</f>
        <v>303014.19128550001</v>
      </c>
      <c r="E52" s="69">
        <f>'2'!$C$9/30</f>
        <v>241137.43902156656</v>
      </c>
      <c r="F52" s="60"/>
      <c r="G52" s="60"/>
      <c r="H52" s="60"/>
      <c r="I52" s="60"/>
      <c r="J52" s="59"/>
    </row>
    <row r="53" spans="1:10" ht="9.9499999999999993" customHeight="1">
      <c r="A53" s="60"/>
      <c r="B53" s="60">
        <v>21</v>
      </c>
      <c r="C53" s="69"/>
      <c r="D53" s="69">
        <f>'2'!$C$7/30</f>
        <v>303014.19128550001</v>
      </c>
      <c r="E53" s="69">
        <f>'2'!$C$9/30</f>
        <v>241137.43902156656</v>
      </c>
      <c r="F53" s="60"/>
      <c r="G53" s="60"/>
      <c r="H53" s="60"/>
      <c r="I53" s="59"/>
      <c r="J53" s="59"/>
    </row>
    <row r="54" spans="1:10" ht="9.9499999999999993" customHeight="1">
      <c r="A54" s="60"/>
      <c r="B54" s="60">
        <v>22</v>
      </c>
      <c r="C54" s="69"/>
      <c r="D54" s="69">
        <f>'2'!$C$7/30</f>
        <v>303014.19128550001</v>
      </c>
      <c r="E54" s="69">
        <f>'2'!$C$9/30</f>
        <v>241137.43902156656</v>
      </c>
      <c r="F54" s="60"/>
      <c r="G54" s="60"/>
      <c r="H54" s="60"/>
      <c r="I54" s="60"/>
      <c r="J54" s="59"/>
    </row>
    <row r="55" spans="1:10" ht="9.9499999999999993" customHeight="1">
      <c r="A55" s="60"/>
      <c r="B55" s="60">
        <v>23</v>
      </c>
      <c r="C55" s="69"/>
      <c r="D55" s="69">
        <f>'2'!$C$7/30</f>
        <v>303014.19128550001</v>
      </c>
      <c r="E55" s="69">
        <f>'2'!$C$9/30</f>
        <v>241137.43902156656</v>
      </c>
      <c r="F55" s="60"/>
      <c r="G55" s="60"/>
      <c r="H55" s="60"/>
      <c r="I55" s="60"/>
      <c r="J55" s="59"/>
    </row>
    <row r="56" spans="1:10" ht="9.9499999999999993" customHeight="1">
      <c r="A56" s="60"/>
      <c r="B56" s="60">
        <v>24</v>
      </c>
      <c r="C56" s="69"/>
      <c r="D56" s="69">
        <f>'2'!$C$7/30</f>
        <v>303014.19128550001</v>
      </c>
      <c r="E56" s="69">
        <f>'2'!$C$9/30</f>
        <v>241137.43902156656</v>
      </c>
      <c r="F56" s="60"/>
      <c r="G56" s="60"/>
      <c r="H56" s="60"/>
      <c r="I56" s="60"/>
      <c r="J56" s="59"/>
    </row>
    <row r="57" spans="1:10" ht="9.9499999999999993" customHeight="1">
      <c r="A57" s="60"/>
      <c r="B57" s="60">
        <v>25</v>
      </c>
      <c r="C57" s="69"/>
      <c r="D57" s="69">
        <f>'2'!$C$7/30</f>
        <v>303014.19128550001</v>
      </c>
      <c r="E57" s="69">
        <f>'2'!$C$9/30</f>
        <v>241137.43902156656</v>
      </c>
      <c r="F57" s="60"/>
      <c r="G57" s="60"/>
      <c r="H57" s="60"/>
      <c r="I57" s="60"/>
      <c r="J57" s="59"/>
    </row>
    <row r="58" spans="1:10" ht="9.9499999999999993" customHeight="1">
      <c r="A58" s="60"/>
      <c r="B58" s="60">
        <v>26</v>
      </c>
      <c r="C58" s="69"/>
      <c r="D58" s="69">
        <f>'2'!$C$7/30</f>
        <v>303014.19128550001</v>
      </c>
      <c r="E58" s="69">
        <f>'2'!$C$9/30</f>
        <v>241137.43902156656</v>
      </c>
      <c r="F58" s="60"/>
      <c r="G58" s="60"/>
      <c r="H58" s="60"/>
      <c r="I58" s="60"/>
      <c r="J58" s="59"/>
    </row>
    <row r="59" spans="1:10" ht="9.9499999999999993" customHeight="1">
      <c r="B59" s="60">
        <v>27</v>
      </c>
      <c r="C59" s="70"/>
      <c r="D59" s="69">
        <f>'2'!$C$7/30</f>
        <v>303014.19128550001</v>
      </c>
      <c r="E59" s="69">
        <f>'2'!$C$9/30</f>
        <v>241137.43902156656</v>
      </c>
      <c r="H59" s="59"/>
      <c r="I59" s="59"/>
      <c r="J59" s="59"/>
    </row>
    <row r="60" spans="1:10" ht="9.9499999999999993" customHeight="1">
      <c r="B60" s="60">
        <v>28</v>
      </c>
      <c r="C60" s="70"/>
      <c r="D60" s="69">
        <f>'2'!$C$7/30</f>
        <v>303014.19128550001</v>
      </c>
      <c r="E60" s="69">
        <f>'2'!$C$9/30</f>
        <v>241137.43902156656</v>
      </c>
      <c r="H60" s="59"/>
      <c r="I60" s="59"/>
      <c r="J60" s="59"/>
    </row>
    <row r="61" spans="1:10" ht="9.9499999999999993" customHeight="1">
      <c r="B61" s="60">
        <v>29</v>
      </c>
      <c r="C61" s="70"/>
      <c r="D61" s="69">
        <f>'2'!$C$7/30</f>
        <v>303014.19128550001</v>
      </c>
      <c r="E61" s="69">
        <f>'2'!$C$9/30</f>
        <v>241137.43902156656</v>
      </c>
      <c r="H61" s="59"/>
      <c r="I61" s="59"/>
      <c r="J61" s="59"/>
    </row>
    <row r="62" spans="1:10" ht="9.9499999999999993" customHeight="1">
      <c r="B62" s="60">
        <v>30</v>
      </c>
      <c r="C62" s="70"/>
      <c r="D62" s="69">
        <f>'2'!$C$7/30</f>
        <v>303014.19128550001</v>
      </c>
      <c r="E62" s="69">
        <f>'2'!$C$9/30</f>
        <v>241137.43902156656</v>
      </c>
      <c r="H62" s="59"/>
      <c r="I62" s="59"/>
      <c r="J62" s="59"/>
    </row>
    <row r="63" spans="1:10" ht="9.9499999999999993" customHeight="1">
      <c r="H63" s="59"/>
      <c r="I63" s="59"/>
      <c r="J63" s="59"/>
    </row>
    <row r="64" spans="1:10" ht="9.9499999999999993" customHeight="1">
      <c r="A64" s="552" t="s">
        <v>175</v>
      </c>
      <c r="B64" s="552"/>
      <c r="C64" s="552"/>
      <c r="D64" s="552"/>
      <c r="E64" s="552"/>
      <c r="F64" s="552"/>
      <c r="G64" s="552"/>
      <c r="H64" s="552"/>
      <c r="I64" s="552"/>
      <c r="J64" s="59"/>
    </row>
    <row r="65" spans="1:10" ht="15.75" customHeight="1">
      <c r="A65" s="552"/>
      <c r="B65" s="552"/>
      <c r="C65" s="552"/>
      <c r="D65" s="552"/>
      <c r="E65" s="552"/>
      <c r="F65" s="552"/>
      <c r="G65" s="552"/>
      <c r="H65" s="552"/>
      <c r="I65" s="552"/>
      <c r="J65" s="59"/>
    </row>
    <row r="66" spans="1:10" ht="9.9499999999999993" customHeight="1">
      <c r="H66" s="59"/>
      <c r="I66" s="59"/>
      <c r="J66" s="59"/>
    </row>
    <row r="67" spans="1:10" ht="9.9499999999999993" customHeight="1">
      <c r="H67" s="59"/>
      <c r="I67" s="59"/>
      <c r="J67" s="59"/>
    </row>
    <row r="68" spans="1:10" ht="9.9499999999999993" customHeight="1">
      <c r="H68" s="59"/>
      <c r="I68" s="59"/>
      <c r="J68" s="59"/>
    </row>
    <row r="69" spans="1:10" ht="9.9499999999999993" customHeight="1">
      <c r="H69" s="59"/>
      <c r="I69" s="59"/>
      <c r="J69" s="59"/>
    </row>
    <row r="70" spans="1:10" ht="9.9499999999999993" customHeight="1">
      <c r="H70" s="59"/>
      <c r="I70" s="59"/>
      <c r="J70" s="59"/>
    </row>
    <row r="71" spans="1:10" ht="15" customHeight="1">
      <c r="H71" s="59"/>
      <c r="I71" s="59"/>
      <c r="J71" s="59"/>
    </row>
    <row r="72" spans="1:10" ht="15" customHeight="1">
      <c r="H72" s="59"/>
      <c r="I72" s="59"/>
      <c r="J72" s="59"/>
    </row>
    <row r="73" spans="1:10" ht="15" customHeight="1">
      <c r="H73" s="59"/>
      <c r="I73" s="59"/>
      <c r="J73" s="59"/>
    </row>
    <row r="74" spans="1:10" ht="15" customHeight="1">
      <c r="H74" s="59"/>
      <c r="I74" s="59"/>
      <c r="J74" s="59"/>
    </row>
    <row r="75" spans="1:10" ht="15" customHeight="1">
      <c r="H75" s="59"/>
      <c r="I75" s="59"/>
      <c r="J75" s="59"/>
    </row>
    <row r="76" spans="1:10" ht="15" customHeight="1">
      <c r="H76" s="59"/>
      <c r="I76" s="59"/>
      <c r="J76" s="59"/>
    </row>
    <row r="77" spans="1:10" ht="15" customHeight="1">
      <c r="H77" s="59"/>
      <c r="I77" s="59"/>
      <c r="J77" s="59"/>
    </row>
    <row r="78" spans="1:10" ht="15" customHeight="1">
      <c r="H78" s="59"/>
      <c r="I78" s="59"/>
      <c r="J78" s="59"/>
    </row>
    <row r="79" spans="1:10" ht="15" customHeight="1">
      <c r="H79" s="59"/>
      <c r="I79" s="59"/>
      <c r="J79" s="59"/>
    </row>
    <row r="80" spans="1:10" ht="15" customHeight="1">
      <c r="H80" s="59"/>
      <c r="I80" s="59"/>
      <c r="J80" s="59"/>
    </row>
    <row r="81" spans="8:10" ht="15" customHeight="1">
      <c r="H81" s="59"/>
      <c r="I81" s="59"/>
      <c r="J81" s="59"/>
    </row>
    <row r="82" spans="8:10" ht="15" customHeight="1">
      <c r="H82" s="59"/>
      <c r="I82" s="59"/>
      <c r="J82" s="59"/>
    </row>
    <row r="83" spans="8:10" ht="15" customHeight="1">
      <c r="H83" s="59"/>
      <c r="I83" s="59"/>
      <c r="J83" s="59"/>
    </row>
    <row r="84" spans="8:10" ht="15" customHeight="1">
      <c r="H84" s="59"/>
      <c r="I84" s="59"/>
      <c r="J84" s="59"/>
    </row>
    <row r="85" spans="8:10" ht="15" customHeight="1">
      <c r="H85" s="59"/>
      <c r="I85" s="59"/>
      <c r="J85" s="59"/>
    </row>
    <row r="86" spans="8:10" ht="15" customHeight="1"/>
    <row r="87" spans="8:10" ht="15" customHeight="1"/>
    <row r="88" spans="8:10" ht="15" customHeight="1"/>
    <row r="89" spans="8:10" ht="15" customHeight="1"/>
    <row r="90" spans="8:10" ht="15" customHeight="1"/>
    <row r="91" spans="8:10" ht="15" customHeight="1"/>
    <row r="92" spans="8:10" ht="15" customHeight="1"/>
    <row r="93" spans="8:10" ht="15" customHeight="1"/>
    <row r="94" spans="8:10" ht="15" customHeight="1"/>
    <row r="95" spans="8:10" ht="15" customHeight="1"/>
    <row r="96" spans="8:10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5">
    <mergeCell ref="A4:I4"/>
    <mergeCell ref="A30:I30"/>
    <mergeCell ref="G26:H26"/>
    <mergeCell ref="A64:I65"/>
    <mergeCell ref="A1:I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/>
  <dimension ref="A1:R139"/>
  <sheetViews>
    <sheetView view="pageBreakPreview" zoomScaleNormal="100" zoomScaleSheetLayoutView="100" workbookViewId="0">
      <selection activeCell="Q7" sqref="Q7"/>
    </sheetView>
  </sheetViews>
  <sheetFormatPr defaultColWidth="9" defaultRowHeight="11.25"/>
  <cols>
    <col min="1" max="1" width="13.875" style="57" customWidth="1"/>
    <col min="2" max="2" width="22.375" style="57" customWidth="1"/>
    <col min="3" max="4" width="9.625" style="57" customWidth="1"/>
    <col min="5" max="14" width="7.25" style="57" customWidth="1"/>
    <col min="15" max="16384" width="9" style="57"/>
  </cols>
  <sheetData>
    <row r="1" spans="1:18" ht="18">
      <c r="A1" s="567" t="s">
        <v>204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</row>
    <row r="2" spans="1:18" ht="6" customHeight="1">
      <c r="B2" s="59"/>
      <c r="C2" s="59"/>
      <c r="D2" s="59"/>
      <c r="E2" s="59"/>
      <c r="F2" s="59"/>
      <c r="G2" s="59"/>
      <c r="H2" s="59"/>
    </row>
    <row r="3" spans="1:18" s="61" customFormat="1" ht="24" customHeight="1">
      <c r="A3" s="266"/>
      <c r="B3" s="561"/>
      <c r="C3" s="568" t="s">
        <v>19</v>
      </c>
      <c r="D3" s="570" t="s">
        <v>196</v>
      </c>
      <c r="E3" s="563" t="s">
        <v>197</v>
      </c>
      <c r="F3" s="563"/>
      <c r="G3" s="563"/>
      <c r="H3" s="563"/>
      <c r="I3" s="563"/>
      <c r="J3" s="563" t="s">
        <v>147</v>
      </c>
      <c r="K3" s="563"/>
      <c r="L3" s="563"/>
      <c r="M3" s="563"/>
      <c r="N3" s="565"/>
    </row>
    <row r="4" spans="1:18" s="61" customFormat="1" ht="20.25" customHeight="1">
      <c r="A4" s="269"/>
      <c r="B4" s="562"/>
      <c r="C4" s="569"/>
      <c r="D4" s="571"/>
      <c r="E4" s="564"/>
      <c r="F4" s="564"/>
      <c r="G4" s="564"/>
      <c r="H4" s="564"/>
      <c r="I4" s="564"/>
      <c r="J4" s="564"/>
      <c r="K4" s="564"/>
      <c r="L4" s="564"/>
      <c r="M4" s="564"/>
      <c r="N4" s="566"/>
    </row>
    <row r="5" spans="1:18" s="61" customFormat="1" ht="21.95" customHeight="1">
      <c r="A5" s="556" t="s">
        <v>104</v>
      </c>
      <c r="B5" s="225" t="s">
        <v>68</v>
      </c>
      <c r="C5" s="273">
        <v>367502.25582099997</v>
      </c>
      <c r="D5" s="278">
        <f>C5/$C$24</f>
        <v>33694.710218810811</v>
      </c>
      <c r="E5" s="265"/>
      <c r="F5" s="265"/>
      <c r="G5" s="265"/>
      <c r="H5" s="265"/>
      <c r="I5" s="263"/>
      <c r="J5" s="266"/>
      <c r="K5" s="266"/>
      <c r="L5" s="267"/>
      <c r="M5" s="266"/>
      <c r="N5" s="266"/>
      <c r="O5" s="65"/>
      <c r="P5" s="72"/>
    </row>
    <row r="6" spans="1:18" s="61" customFormat="1" ht="21.95" customHeight="1">
      <c r="A6" s="557"/>
      <c r="B6" s="228" t="s">
        <v>66</v>
      </c>
      <c r="C6" s="274">
        <v>9090425.7385649998</v>
      </c>
      <c r="D6" s="81">
        <f>C6/$C$24</f>
        <v>833462.2609112818</v>
      </c>
      <c r="E6" s="71"/>
      <c r="F6" s="71"/>
      <c r="G6" s="71"/>
      <c r="H6" s="71"/>
      <c r="I6" s="271"/>
      <c r="J6" s="60"/>
      <c r="K6" s="60"/>
      <c r="L6" s="69"/>
      <c r="M6" s="60"/>
      <c r="N6" s="60"/>
      <c r="O6" s="65"/>
      <c r="P6" s="72"/>
      <c r="Q6" s="72"/>
    </row>
    <row r="7" spans="1:18" s="61" customFormat="1" ht="21.95" customHeight="1">
      <c r="A7" s="557"/>
      <c r="B7" s="228" t="s">
        <v>67</v>
      </c>
      <c r="C7" s="274">
        <v>7234123.1706469972</v>
      </c>
      <c r="D7" s="81">
        <f>C7/$C$24</f>
        <v>663265.81690660433</v>
      </c>
      <c r="E7" s="71"/>
      <c r="F7" s="71"/>
      <c r="G7" s="71"/>
      <c r="H7" s="71"/>
      <c r="I7" s="271"/>
      <c r="J7" s="60"/>
      <c r="K7" s="60"/>
      <c r="L7" s="69"/>
      <c r="M7" s="60"/>
      <c r="N7" s="60"/>
      <c r="O7" s="65"/>
      <c r="P7" s="72"/>
    </row>
    <row r="8" spans="1:18" s="61" customFormat="1" ht="21.95" customHeight="1">
      <c r="A8" s="557"/>
      <c r="B8" s="229" t="s">
        <v>38</v>
      </c>
      <c r="C8" s="281">
        <v>0.9</v>
      </c>
      <c r="D8" s="397">
        <f>C8</f>
        <v>0.9</v>
      </c>
      <c r="E8" s="73"/>
      <c r="F8" s="73"/>
      <c r="G8" s="73"/>
      <c r="H8" s="73"/>
      <c r="I8" s="271"/>
      <c r="J8" s="60"/>
      <c r="K8" s="60"/>
      <c r="L8" s="69"/>
      <c r="M8" s="60"/>
      <c r="N8" s="60"/>
      <c r="O8" s="65"/>
      <c r="P8" s="72"/>
    </row>
    <row r="9" spans="1:18" s="61" customFormat="1" ht="21.95" customHeight="1">
      <c r="A9" s="556" t="s">
        <v>77</v>
      </c>
      <c r="B9" s="225" t="s">
        <v>21</v>
      </c>
      <c r="C9" s="273">
        <f>C12/30</f>
        <v>216234.22586666662</v>
      </c>
      <c r="D9" s="278">
        <f>D12/30</f>
        <v>19825.591447566512</v>
      </c>
      <c r="E9" s="71"/>
      <c r="F9" s="71"/>
      <c r="G9" s="71"/>
      <c r="H9" s="71"/>
      <c r="I9" s="271"/>
      <c r="J9" s="60"/>
      <c r="K9" s="60"/>
      <c r="L9" s="69"/>
      <c r="M9" s="60"/>
      <c r="N9" s="60"/>
      <c r="O9" s="65"/>
      <c r="P9" s="72"/>
    </row>
    <row r="10" spans="1:18" s="61" customFormat="1" ht="21.95" customHeight="1">
      <c r="A10" s="557"/>
      <c r="B10" s="228" t="s">
        <v>22</v>
      </c>
      <c r="C10" s="274">
        <f>C13/30</f>
        <v>98843.949410036264</v>
      </c>
      <c r="D10" s="81">
        <f>D13/30</f>
        <v>9062.5790168650528</v>
      </c>
      <c r="E10" s="71"/>
      <c r="F10" s="71"/>
      <c r="G10" s="71"/>
      <c r="H10" s="71"/>
      <c r="I10" s="271"/>
      <c r="J10" s="60"/>
      <c r="K10" s="60"/>
      <c r="L10" s="69"/>
      <c r="M10" s="60"/>
      <c r="N10" s="60"/>
      <c r="O10" s="65"/>
      <c r="P10" s="72"/>
    </row>
    <row r="11" spans="1:18" s="61" customFormat="1" ht="21.95" customHeight="1">
      <c r="A11" s="558"/>
      <c r="B11" s="229" t="s">
        <v>4</v>
      </c>
      <c r="C11" s="275">
        <f>SUM(C9:C10)</f>
        <v>315078.17527670285</v>
      </c>
      <c r="D11" s="279">
        <f>SUM(D9:D10)</f>
        <v>28888.170464431565</v>
      </c>
      <c r="E11" s="71"/>
      <c r="F11" s="71"/>
      <c r="G11" s="71"/>
      <c r="H11" s="71"/>
      <c r="I11" s="271"/>
      <c r="J11" s="60"/>
      <c r="K11" s="60"/>
      <c r="L11" s="69"/>
      <c r="M11" s="60"/>
      <c r="N11" s="60"/>
      <c r="O11" s="65"/>
      <c r="P11" s="72"/>
    </row>
    <row r="12" spans="1:18" s="61" customFormat="1" ht="21.95" customHeight="1">
      <c r="A12" s="556" t="s">
        <v>70</v>
      </c>
      <c r="B12" s="225" t="s">
        <v>21</v>
      </c>
      <c r="C12" s="273">
        <v>6487026.7759999987</v>
      </c>
      <c r="D12" s="278">
        <f>C12/C24</f>
        <v>594767.74342699535</v>
      </c>
      <c r="E12" s="71"/>
      <c r="F12" s="71"/>
      <c r="G12" s="71"/>
      <c r="H12" s="71"/>
      <c r="I12" s="271"/>
      <c r="J12" s="60"/>
      <c r="K12" s="60"/>
      <c r="L12" s="69"/>
      <c r="M12" s="60"/>
      <c r="N12" s="60"/>
      <c r="O12" s="65"/>
      <c r="P12" s="452"/>
    </row>
    <row r="13" spans="1:18" s="61" customFormat="1" ht="21.95" customHeight="1">
      <c r="A13" s="557"/>
      <c r="B13" s="228" t="s">
        <v>22</v>
      </c>
      <c r="C13" s="274">
        <f>C14-C12</f>
        <v>2965318.4823010881</v>
      </c>
      <c r="D13" s="81">
        <f>D14-D12</f>
        <v>271877.37050595158</v>
      </c>
      <c r="E13" s="71"/>
      <c r="F13" s="71"/>
      <c r="G13" s="71"/>
      <c r="H13" s="71"/>
      <c r="I13" s="271"/>
      <c r="J13" s="60"/>
      <c r="K13" s="60"/>
      <c r="L13" s="69"/>
      <c r="M13" s="60"/>
      <c r="N13" s="60"/>
      <c r="O13" s="65"/>
      <c r="P13" s="72"/>
    </row>
    <row r="14" spans="1:18" s="61" customFormat="1" ht="21.95" customHeight="1">
      <c r="A14" s="558"/>
      <c r="B14" s="229" t="s">
        <v>4</v>
      </c>
      <c r="C14" s="275">
        <v>9452345.2583010867</v>
      </c>
      <c r="D14" s="279">
        <v>866645.11393294693</v>
      </c>
      <c r="E14" s="71"/>
      <c r="F14" s="71"/>
      <c r="G14" s="71"/>
      <c r="H14" s="71"/>
      <c r="I14" s="271"/>
      <c r="J14" s="60"/>
      <c r="K14" s="60"/>
      <c r="L14" s="69"/>
      <c r="M14" s="60"/>
      <c r="N14" s="60"/>
      <c r="O14" s="65"/>
      <c r="P14" s="72"/>
    </row>
    <row r="15" spans="1:18" s="61" customFormat="1" ht="21.95" customHeight="1">
      <c r="A15" s="559" t="s">
        <v>69</v>
      </c>
      <c r="B15" s="225" t="s">
        <v>71</v>
      </c>
      <c r="C15" s="439">
        <v>657286.5</v>
      </c>
      <c r="D15" s="440">
        <v>62313</v>
      </c>
      <c r="E15" s="71"/>
      <c r="F15" s="71"/>
      <c r="G15" s="71"/>
      <c r="H15" s="71"/>
      <c r="I15" s="271"/>
      <c r="J15" s="60"/>
      <c r="K15" s="60"/>
      <c r="L15" s="69"/>
      <c r="M15" s="60"/>
      <c r="N15" s="60"/>
      <c r="O15" s="65"/>
      <c r="P15" s="72"/>
    </row>
    <row r="16" spans="1:18" s="61" customFormat="1" ht="21.95" customHeight="1">
      <c r="A16" s="557"/>
      <c r="B16" s="228" t="s">
        <v>20</v>
      </c>
      <c r="C16" s="441">
        <v>-9.4</v>
      </c>
      <c r="D16" s="442">
        <v>-9.4</v>
      </c>
      <c r="E16" s="74"/>
      <c r="F16" s="74"/>
      <c r="G16" s="74"/>
      <c r="H16" s="74"/>
      <c r="I16" s="271"/>
      <c r="J16" s="60"/>
      <c r="K16" s="74"/>
      <c r="L16" s="74" t="s">
        <v>21</v>
      </c>
      <c r="M16" s="74" t="s">
        <v>22</v>
      </c>
      <c r="N16" s="60"/>
      <c r="O16" s="65"/>
      <c r="P16" s="72"/>
      <c r="Q16" s="75"/>
      <c r="R16" s="75"/>
    </row>
    <row r="17" spans="1:18" s="61" customFormat="1" ht="21.95" customHeight="1">
      <c r="A17" s="557"/>
      <c r="B17" s="228" t="s">
        <v>72</v>
      </c>
      <c r="C17" s="443">
        <v>37600</v>
      </c>
      <c r="D17" s="444">
        <v>37600</v>
      </c>
      <c r="E17" s="165"/>
      <c r="F17" s="76"/>
      <c r="G17" s="77"/>
      <c r="H17" s="77"/>
      <c r="I17" s="272"/>
      <c r="J17" s="60"/>
      <c r="K17" s="76" t="s">
        <v>66</v>
      </c>
      <c r="L17" s="77">
        <f>C6/C14</f>
        <v>0.96171114047931672</v>
      </c>
      <c r="M17" s="77">
        <f>$N$17-L17</f>
        <v>3.8288859520683283E-2</v>
      </c>
      <c r="N17" s="166">
        <v>1</v>
      </c>
      <c r="O17" s="65"/>
      <c r="P17" s="72"/>
      <c r="Q17" s="75"/>
      <c r="R17" s="75"/>
    </row>
    <row r="18" spans="1:18" s="61" customFormat="1" ht="21.95" customHeight="1">
      <c r="A18" s="557"/>
      <c r="B18" s="225" t="s">
        <v>73</v>
      </c>
      <c r="C18" s="439">
        <v>15890250</v>
      </c>
      <c r="D18" s="440">
        <v>1510499</v>
      </c>
      <c r="E18" s="71"/>
      <c r="F18" s="78"/>
      <c r="G18" s="77"/>
      <c r="H18" s="77"/>
      <c r="I18" s="271"/>
      <c r="J18" s="60"/>
      <c r="K18" s="78" t="s">
        <v>67</v>
      </c>
      <c r="L18" s="77">
        <f>C7/C14</f>
        <v>0.76532574434836287</v>
      </c>
      <c r="M18" s="77">
        <f t="shared" ref="M18:M19" si="0">$N$17-L18</f>
        <v>0.23467425565163713</v>
      </c>
      <c r="N18" s="60"/>
      <c r="O18" s="65"/>
      <c r="P18" s="72"/>
      <c r="Q18" s="75"/>
      <c r="R18" s="75"/>
    </row>
    <row r="19" spans="1:18" s="61" customFormat="1" ht="21.95" customHeight="1">
      <c r="A19" s="557"/>
      <c r="B19" s="228" t="s">
        <v>20</v>
      </c>
      <c r="C19" s="441">
        <v>-3.4</v>
      </c>
      <c r="D19" s="442">
        <v>-3.4</v>
      </c>
      <c r="E19" s="74"/>
      <c r="F19" s="79"/>
      <c r="G19" s="77"/>
      <c r="H19" s="77"/>
      <c r="I19" s="271"/>
      <c r="J19" s="60"/>
      <c r="K19" s="79" t="s">
        <v>76</v>
      </c>
      <c r="L19" s="77">
        <f>C12/C14</f>
        <v>0.68628754015338855</v>
      </c>
      <c r="M19" s="77">
        <f t="shared" si="0"/>
        <v>0.31371245984661145</v>
      </c>
      <c r="N19" s="60"/>
      <c r="O19" s="65"/>
      <c r="P19" s="72"/>
    </row>
    <row r="20" spans="1:18" s="61" customFormat="1" ht="21.95" customHeight="1">
      <c r="A20" s="557"/>
      <c r="B20" s="229" t="s">
        <v>74</v>
      </c>
      <c r="C20" s="445" t="s">
        <v>63</v>
      </c>
      <c r="D20" s="446" t="s">
        <v>63</v>
      </c>
      <c r="E20" s="80"/>
      <c r="F20" s="80"/>
      <c r="G20" s="80"/>
      <c r="H20" s="80"/>
      <c r="I20" s="271"/>
      <c r="J20" s="60"/>
      <c r="K20" s="60"/>
      <c r="L20" s="69"/>
      <c r="M20" s="60"/>
      <c r="N20" s="60"/>
      <c r="O20" s="65"/>
      <c r="P20" s="72"/>
    </row>
    <row r="21" spans="1:18" s="61" customFormat="1" ht="21.95" customHeight="1">
      <c r="A21" s="557"/>
      <c r="B21" s="228" t="s">
        <v>75</v>
      </c>
      <c r="C21" s="447">
        <v>14711098</v>
      </c>
      <c r="D21" s="448">
        <v>1398208</v>
      </c>
      <c r="E21" s="71"/>
      <c r="F21" s="71"/>
      <c r="G21" s="71"/>
      <c r="H21" s="71"/>
      <c r="I21" s="271"/>
      <c r="J21" s="60"/>
      <c r="K21" s="60"/>
      <c r="L21" s="69"/>
      <c r="M21" s="60"/>
      <c r="N21" s="60"/>
      <c r="O21" s="65"/>
      <c r="P21" s="72"/>
    </row>
    <row r="22" spans="1:18" s="61" customFormat="1" ht="21.95" customHeight="1">
      <c r="A22" s="557"/>
      <c r="B22" s="228" t="s">
        <v>20</v>
      </c>
      <c r="C22" s="441">
        <v>-0.2</v>
      </c>
      <c r="D22" s="442">
        <v>-0.2</v>
      </c>
      <c r="E22" s="74"/>
      <c r="F22" s="74"/>
      <c r="G22" s="74"/>
      <c r="H22" s="74"/>
      <c r="I22" s="271"/>
      <c r="J22" s="60"/>
      <c r="K22" s="60"/>
      <c r="L22" s="69"/>
      <c r="M22" s="60"/>
      <c r="N22" s="60"/>
      <c r="O22" s="65"/>
      <c r="P22" s="72"/>
    </row>
    <row r="23" spans="1:18" s="61" customFormat="1" ht="21.95" customHeight="1">
      <c r="A23" s="557"/>
      <c r="B23" s="229" t="s">
        <v>74</v>
      </c>
      <c r="C23" s="443" t="s">
        <v>63</v>
      </c>
      <c r="D23" s="446" t="s">
        <v>63</v>
      </c>
      <c r="E23" s="80"/>
      <c r="F23" s="80"/>
      <c r="G23" s="80"/>
      <c r="H23" s="80"/>
      <c r="I23" s="271"/>
      <c r="J23" s="60"/>
      <c r="K23" s="60"/>
      <c r="L23" s="69"/>
      <c r="M23" s="60"/>
      <c r="N23" s="60"/>
      <c r="O23" s="65"/>
      <c r="P23" s="72"/>
    </row>
    <row r="24" spans="1:18" s="61" customFormat="1" ht="21.95" customHeight="1">
      <c r="A24" s="554" t="s">
        <v>117</v>
      </c>
      <c r="B24" s="555"/>
      <c r="C24" s="560">
        <f>C14/D14</f>
        <v>10.906823457880156</v>
      </c>
      <c r="D24" s="560"/>
      <c r="E24" s="268"/>
      <c r="F24" s="268"/>
      <c r="G24" s="268"/>
      <c r="H24" s="268"/>
      <c r="I24" s="264"/>
      <c r="J24" s="269"/>
      <c r="K24" s="269"/>
      <c r="L24" s="270"/>
      <c r="M24" s="269"/>
      <c r="N24" s="269"/>
      <c r="O24" s="65"/>
      <c r="P24" s="72"/>
    </row>
    <row r="25" spans="1:18" ht="5.0999999999999996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P25" s="72"/>
    </row>
    <row r="26" spans="1:18" ht="1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8" ht="15" customHeight="1"/>
    <row r="28" spans="1:18" ht="15" customHeight="1"/>
    <row r="29" spans="1:18" ht="15" customHeight="1"/>
    <row r="30" spans="1:18" ht="15" customHeight="1"/>
    <row r="31" spans="1:18" ht="15" customHeight="1"/>
    <row r="32" spans="1:1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</sheetData>
  <mergeCells count="12">
    <mergeCell ref="B3:B4"/>
    <mergeCell ref="A5:A8"/>
    <mergeCell ref="E3:I4"/>
    <mergeCell ref="J3:N4"/>
    <mergeCell ref="A1:N1"/>
    <mergeCell ref="C3:C4"/>
    <mergeCell ref="D3:D4"/>
    <mergeCell ref="A24:B24"/>
    <mergeCell ref="A9:A11"/>
    <mergeCell ref="A12:A14"/>
    <mergeCell ref="A15:A23"/>
    <mergeCell ref="C24:D2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alignWithMargins="0">
    <oddFooter>&amp;C&amp;9&amp;P/&amp;N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79D2C7DB-F86C-4711-8DE3-E0A695D28E6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G24:H24</xm:sqref>
        </x14:conditionalFormatting>
        <x14:conditionalFormatting xmlns:xm="http://schemas.microsoft.com/office/excel/2006/main">
          <x14:cfRule type="expression" priority="31" id="{D2422E7C-97B8-4FC6-9CF5-47B6D2F36102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E24:F24 E15:G23 C5:H7 C9:H14</xm:sqref>
        </x14:conditionalFormatting>
        <x14:conditionalFormatting xmlns:xm="http://schemas.microsoft.com/office/excel/2006/main">
          <x14:cfRule type="expression" priority="36" id="{47511CEC-212D-4D21-8D3C-FBE75D2CDD1B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H15:H23</xm:sqref>
        </x14:conditionalFormatting>
        <x14:conditionalFormatting xmlns:xm="http://schemas.microsoft.com/office/excel/2006/main">
          <x14:cfRule type="expression" priority="37" id="{78418FEE-5CD4-47B9-B623-EBA7C87F4D81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C8 E8:G8</xm:sqref>
        </x14:conditionalFormatting>
        <x14:conditionalFormatting xmlns:xm="http://schemas.microsoft.com/office/excel/2006/main">
          <x14:cfRule type="expression" priority="38" id="{B156E266-A31E-4CD4-8D7F-02619C5C04B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2" id="{1363E06E-E253-4BC7-956E-9C25F75253A0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K16:L19</xm:sqref>
        </x14:conditionalFormatting>
        <x14:conditionalFormatting xmlns:xm="http://schemas.microsoft.com/office/excel/2006/main">
          <x14:cfRule type="expression" priority="3" id="{E8F91C56-A162-4168-B744-C0F2212E58D5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M16:M19</xm:sqref>
        </x14:conditionalFormatting>
        <x14:conditionalFormatting xmlns:xm="http://schemas.microsoft.com/office/excel/2006/main">
          <x14:cfRule type="expression" priority="1" id="{BC9F282D-96BC-45FD-9A76-362113373DA4}">
            <xm:f>'Z:\Users\sefranek\AppData\Local\Microsoft\Windows\Temporary Internet Files\Content.Outlook\9XIQVP0O\[03-2015.xlsx]T'!#REF!+3=MOD(#REF!+3,12)</xm:f>
            <x14:dxf>
              <fill>
                <patternFill>
                  <bgColor theme="7" tint="0.39994506668294322"/>
                </patternFill>
              </fill>
            </x14:dxf>
          </x14:cfRule>
          <xm:sqref>C15:D15 C22:C24 C21:D21 C19:C20 C18:D18 C16:C17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O168"/>
  <sheetViews>
    <sheetView view="pageBreakPreview" topLeftCell="A16" zoomScaleNormal="100" zoomScaleSheetLayoutView="100" workbookViewId="0">
      <selection activeCell="I33" sqref="I33"/>
    </sheetView>
  </sheetViews>
  <sheetFormatPr defaultColWidth="9" defaultRowHeight="11.25"/>
  <cols>
    <col min="1" max="1" width="11.25" style="57" customWidth="1"/>
    <col min="2" max="2" width="24.375" style="57" customWidth="1"/>
    <col min="3" max="8" width="9" style="57" customWidth="1"/>
    <col min="9" max="9" width="16.375" style="57" customWidth="1"/>
    <col min="10" max="12" width="9.25" style="57" customWidth="1"/>
    <col min="13" max="13" width="11.375" style="57" customWidth="1"/>
    <col min="14" max="14" width="9.25" style="57" customWidth="1"/>
    <col min="15" max="16384" width="9" style="57"/>
  </cols>
  <sheetData>
    <row r="1" spans="1:15" ht="18">
      <c r="A1" s="567" t="s">
        <v>205</v>
      </c>
      <c r="B1" s="567"/>
      <c r="C1" s="567"/>
      <c r="D1" s="567"/>
      <c r="E1" s="567"/>
      <c r="F1" s="567"/>
      <c r="G1" s="567"/>
      <c r="H1" s="567"/>
    </row>
    <row r="2" spans="1:15" ht="6" customHeight="1">
      <c r="B2" s="59"/>
      <c r="C2" s="59"/>
      <c r="D2" s="59"/>
      <c r="E2" s="59"/>
      <c r="F2" s="59"/>
      <c r="G2" s="59"/>
      <c r="H2" s="59"/>
    </row>
    <row r="3" spans="1:15" s="61" customFormat="1" ht="24.95" customHeight="1">
      <c r="A3" s="296" t="s">
        <v>19</v>
      </c>
      <c r="B3" s="296"/>
      <c r="C3" s="297" t="s">
        <v>198</v>
      </c>
      <c r="D3" s="296"/>
      <c r="E3" s="296"/>
      <c r="F3" s="297" t="s">
        <v>240</v>
      </c>
      <c r="G3" s="295"/>
      <c r="H3" s="295"/>
    </row>
    <row r="4" spans="1:15" s="61" customFormat="1" ht="12" customHeight="1">
      <c r="A4" s="60"/>
      <c r="B4" s="294"/>
      <c r="C4" s="572"/>
      <c r="D4" s="572"/>
      <c r="E4" s="572"/>
      <c r="F4" s="572"/>
      <c r="G4" s="572"/>
      <c r="H4" s="573"/>
    </row>
    <row r="5" spans="1:15" s="61" customFormat="1" ht="12" customHeight="1">
      <c r="A5" s="280"/>
      <c r="B5" s="293"/>
      <c r="C5" s="290" t="s">
        <v>48</v>
      </c>
      <c r="D5" s="291" t="s">
        <v>49</v>
      </c>
      <c r="E5" s="292" t="s">
        <v>50</v>
      </c>
      <c r="F5" s="290" t="s">
        <v>39</v>
      </c>
      <c r="G5" s="291" t="s">
        <v>40</v>
      </c>
      <c r="H5" s="291" t="s">
        <v>41</v>
      </c>
    </row>
    <row r="6" spans="1:15" s="61" customFormat="1" ht="14.1" customHeight="1">
      <c r="A6" s="576" t="s">
        <v>104</v>
      </c>
      <c r="B6" s="225" t="s">
        <v>68</v>
      </c>
      <c r="C6" s="273">
        <v>164599.96458500001</v>
      </c>
      <c r="D6" s="265">
        <v>287146.74056000001</v>
      </c>
      <c r="E6" s="278">
        <v>367502.25582099997</v>
      </c>
      <c r="F6" s="273"/>
      <c r="G6" s="265"/>
      <c r="H6" s="265"/>
      <c r="J6" s="63"/>
      <c r="K6" s="63"/>
      <c r="L6" s="63"/>
      <c r="M6" s="64"/>
      <c r="N6" s="63"/>
      <c r="O6" s="65"/>
    </row>
    <row r="7" spans="1:15" s="61" customFormat="1" ht="14.1" customHeight="1">
      <c r="A7" s="577"/>
      <c r="B7" s="228" t="s">
        <v>66</v>
      </c>
      <c r="C7" s="274">
        <v>4059731.3604060006</v>
      </c>
      <c r="D7" s="71">
        <v>7100124.0899090003</v>
      </c>
      <c r="E7" s="81">
        <v>9090425.7385649998</v>
      </c>
      <c r="F7" s="274"/>
      <c r="G7" s="71"/>
      <c r="H7" s="71"/>
      <c r="J7" s="63"/>
      <c r="K7" s="63"/>
      <c r="L7" s="63"/>
      <c r="M7" s="64"/>
      <c r="N7" s="63"/>
      <c r="O7" s="65"/>
    </row>
    <row r="8" spans="1:15" s="61" customFormat="1" ht="14.1" customHeight="1">
      <c r="A8" s="577"/>
      <c r="B8" s="228" t="s">
        <v>67</v>
      </c>
      <c r="C8" s="274">
        <v>3235965.2308530011</v>
      </c>
      <c r="D8" s="71">
        <v>5648780.7416080013</v>
      </c>
      <c r="E8" s="81">
        <v>7234123.1706469972</v>
      </c>
      <c r="F8" s="274"/>
      <c r="G8" s="71"/>
      <c r="H8" s="71"/>
      <c r="J8" s="63"/>
      <c r="K8" s="63"/>
      <c r="L8" s="63"/>
      <c r="M8" s="64"/>
      <c r="N8" s="63"/>
      <c r="O8" s="65"/>
    </row>
    <row r="9" spans="1:15" s="61" customFormat="1" ht="14.1" customHeight="1">
      <c r="A9" s="577"/>
      <c r="B9" s="229" t="s">
        <v>38</v>
      </c>
      <c r="C9" s="281">
        <v>0.4</v>
      </c>
      <c r="D9" s="287">
        <v>0.7</v>
      </c>
      <c r="E9" s="283">
        <v>0.9</v>
      </c>
      <c r="F9" s="281"/>
      <c r="G9" s="287"/>
      <c r="H9" s="287"/>
      <c r="K9" s="65"/>
      <c r="O9" s="65"/>
    </row>
    <row r="10" spans="1:15" s="61" customFormat="1" ht="14.1" customHeight="1">
      <c r="A10" s="576" t="s">
        <v>77</v>
      </c>
      <c r="B10" s="225" t="s">
        <v>21</v>
      </c>
      <c r="C10" s="273">
        <v>84090.868000000002</v>
      </c>
      <c r="D10" s="265">
        <v>166714.70756666668</v>
      </c>
      <c r="E10" s="278">
        <v>216234.22586666662</v>
      </c>
      <c r="F10" s="273"/>
      <c r="G10" s="265"/>
      <c r="H10" s="265"/>
      <c r="J10" s="65"/>
      <c r="K10" s="65"/>
      <c r="L10" s="65"/>
      <c r="M10" s="65"/>
      <c r="N10" s="65"/>
      <c r="O10" s="65"/>
    </row>
    <row r="11" spans="1:15" s="61" customFormat="1" ht="14.1" customHeight="1">
      <c r="A11" s="577"/>
      <c r="B11" s="228" t="s">
        <v>22</v>
      </c>
      <c r="C11" s="274">
        <v>84164.09903556676</v>
      </c>
      <c r="D11" s="71">
        <v>96099.689643334728</v>
      </c>
      <c r="E11" s="81">
        <v>98843.949410036264</v>
      </c>
      <c r="F11" s="274"/>
      <c r="G11" s="71"/>
      <c r="H11" s="71"/>
      <c r="J11" s="163"/>
      <c r="K11" s="65"/>
      <c r="L11" s="65"/>
      <c r="M11" s="65"/>
      <c r="N11" s="65"/>
      <c r="O11" s="65"/>
    </row>
    <row r="12" spans="1:15" s="61" customFormat="1" ht="14.1" customHeight="1">
      <c r="A12" s="577"/>
      <c r="B12" s="229" t="s">
        <v>4</v>
      </c>
      <c r="C12" s="275">
        <v>168254.96703556675</v>
      </c>
      <c r="D12" s="268">
        <v>262814.39721000142</v>
      </c>
      <c r="E12" s="279">
        <v>315078.17527670285</v>
      </c>
      <c r="F12" s="275"/>
      <c r="G12" s="268"/>
      <c r="H12" s="268"/>
      <c r="J12" s="65"/>
      <c r="K12" s="65"/>
      <c r="L12" s="65"/>
      <c r="M12" s="65"/>
      <c r="N12" s="65"/>
      <c r="O12" s="65"/>
    </row>
    <row r="13" spans="1:15" s="61" customFormat="1" ht="14.1" customHeight="1">
      <c r="A13" s="576" t="s">
        <v>70</v>
      </c>
      <c r="B13" s="225" t="s">
        <v>21</v>
      </c>
      <c r="C13" s="273">
        <v>2522726.04</v>
      </c>
      <c r="D13" s="265">
        <v>5001441.227</v>
      </c>
      <c r="E13" s="278">
        <v>6487026.7759999987</v>
      </c>
      <c r="F13" s="273"/>
      <c r="G13" s="265"/>
      <c r="H13" s="265"/>
      <c r="K13" s="65"/>
      <c r="O13" s="65"/>
    </row>
    <row r="14" spans="1:15" s="61" customFormat="1" ht="14.1" customHeight="1">
      <c r="A14" s="577"/>
      <c r="B14" s="228" t="s">
        <v>22</v>
      </c>
      <c r="C14" s="274">
        <v>2524922.971067003</v>
      </c>
      <c r="D14" s="71">
        <v>2882990.6893000416</v>
      </c>
      <c r="E14" s="81">
        <v>2965318.4823010881</v>
      </c>
      <c r="F14" s="274"/>
      <c r="G14" s="71"/>
      <c r="H14" s="71"/>
      <c r="K14" s="65"/>
      <c r="O14" s="65"/>
    </row>
    <row r="15" spans="1:15" s="61" customFormat="1" ht="14.1" customHeight="1">
      <c r="A15" s="577"/>
      <c r="B15" s="229" t="s">
        <v>4</v>
      </c>
      <c r="C15" s="275">
        <v>5047649.011067003</v>
      </c>
      <c r="D15" s="268">
        <v>7884431.9163000416</v>
      </c>
      <c r="E15" s="279">
        <v>9452345.2583010867</v>
      </c>
      <c r="F15" s="275"/>
      <c r="G15" s="268"/>
      <c r="H15" s="268"/>
      <c r="K15" s="65"/>
      <c r="O15" s="65"/>
    </row>
    <row r="16" spans="1:15" s="61" customFormat="1" ht="14.1" customHeight="1">
      <c r="A16" s="576" t="s">
        <v>69</v>
      </c>
      <c r="B16" s="225" t="s">
        <v>71</v>
      </c>
      <c r="C16" s="273">
        <v>444089.5</v>
      </c>
      <c r="D16" s="265">
        <v>541586.26810961775</v>
      </c>
      <c r="E16" s="278">
        <v>657286.5</v>
      </c>
      <c r="F16" s="273">
        <v>713280.13032127218</v>
      </c>
      <c r="G16" s="265">
        <v>651503</v>
      </c>
      <c r="H16" s="265">
        <v>593275.9341615428</v>
      </c>
      <c r="K16" s="65"/>
      <c r="O16" s="65"/>
    </row>
    <row r="17" spans="1:15" s="61" customFormat="1" ht="14.1" customHeight="1">
      <c r="A17" s="577"/>
      <c r="B17" s="228" t="s">
        <v>20</v>
      </c>
      <c r="C17" s="276">
        <v>-1</v>
      </c>
      <c r="D17" s="74">
        <v>-6.9</v>
      </c>
      <c r="E17" s="284">
        <v>-9.4</v>
      </c>
      <c r="F17" s="276">
        <v>-16.899999999999999</v>
      </c>
      <c r="G17" s="74">
        <v>-14.1</v>
      </c>
      <c r="H17" s="74">
        <v>-8.8000000000000007</v>
      </c>
      <c r="K17" s="65"/>
      <c r="O17" s="65"/>
    </row>
    <row r="18" spans="1:15" s="61" customFormat="1" ht="14.1" customHeight="1">
      <c r="A18" s="577"/>
      <c r="B18" s="228" t="s">
        <v>72</v>
      </c>
      <c r="C18" s="277">
        <v>35732</v>
      </c>
      <c r="D18" s="288">
        <v>36121</v>
      </c>
      <c r="E18" s="285">
        <v>37600</v>
      </c>
      <c r="F18" s="277">
        <v>38740</v>
      </c>
      <c r="G18" s="288">
        <v>40945</v>
      </c>
      <c r="H18" s="288">
        <v>38412</v>
      </c>
      <c r="K18" s="65"/>
      <c r="O18" s="65"/>
    </row>
    <row r="19" spans="1:15" s="61" customFormat="1" ht="14.1" customHeight="1">
      <c r="A19" s="577"/>
      <c r="B19" s="225" t="s">
        <v>73</v>
      </c>
      <c r="C19" s="273">
        <v>9797222.9010298513</v>
      </c>
      <c r="D19" s="265">
        <v>12946029.272124285</v>
      </c>
      <c r="E19" s="278">
        <v>15890250</v>
      </c>
      <c r="F19" s="273">
        <v>17291700</v>
      </c>
      <c r="G19" s="265">
        <v>14821196.666084835</v>
      </c>
      <c r="H19" s="265">
        <v>13047696</v>
      </c>
      <c r="K19" s="65"/>
      <c r="O19" s="65"/>
    </row>
    <row r="20" spans="1:15" s="61" customFormat="1" ht="14.1" customHeight="1">
      <c r="A20" s="577"/>
      <c r="B20" s="228" t="s">
        <v>20</v>
      </c>
      <c r="C20" s="276">
        <v>5.3</v>
      </c>
      <c r="D20" s="74">
        <v>0.3</v>
      </c>
      <c r="E20" s="284">
        <v>-3.4</v>
      </c>
      <c r="F20" s="276">
        <v>-6</v>
      </c>
      <c r="G20" s="74">
        <v>-4.0999999999999996</v>
      </c>
      <c r="H20" s="74">
        <v>0.4</v>
      </c>
      <c r="K20" s="65"/>
      <c r="O20" s="65"/>
    </row>
    <row r="21" spans="1:15" s="61" customFormat="1" ht="14.1" customHeight="1">
      <c r="A21" s="577"/>
      <c r="B21" s="229" t="s">
        <v>74</v>
      </c>
      <c r="C21" s="282" t="s">
        <v>60</v>
      </c>
      <c r="D21" s="289" t="s">
        <v>62</v>
      </c>
      <c r="E21" s="286" t="s">
        <v>63</v>
      </c>
      <c r="F21" s="282" t="s">
        <v>64</v>
      </c>
      <c r="G21" s="289" t="s">
        <v>60</v>
      </c>
      <c r="H21" s="289" t="s">
        <v>64</v>
      </c>
      <c r="K21" s="65"/>
      <c r="O21" s="65"/>
    </row>
    <row r="22" spans="1:15" s="61" customFormat="1" ht="14.1" customHeight="1">
      <c r="A22" s="577"/>
      <c r="B22" s="228" t="s">
        <v>75</v>
      </c>
      <c r="C22" s="274">
        <v>9161150</v>
      </c>
      <c r="D22" s="71">
        <v>11750102</v>
      </c>
      <c r="E22" s="81">
        <v>14711098</v>
      </c>
      <c r="F22" s="274">
        <v>16093950</v>
      </c>
      <c r="G22" s="71">
        <v>13686615.046255894</v>
      </c>
      <c r="H22" s="71">
        <v>12511350</v>
      </c>
      <c r="K22" s="65"/>
      <c r="O22" s="65"/>
    </row>
    <row r="23" spans="1:15" s="61" customFormat="1" ht="14.1" customHeight="1">
      <c r="A23" s="577"/>
      <c r="B23" s="228" t="s">
        <v>20</v>
      </c>
      <c r="C23" s="276">
        <v>8.1</v>
      </c>
      <c r="D23" s="74">
        <v>2.8</v>
      </c>
      <c r="E23" s="284">
        <v>-0.2</v>
      </c>
      <c r="F23" s="276">
        <v>-1.7</v>
      </c>
      <c r="G23" s="74">
        <v>-0.5</v>
      </c>
      <c r="H23" s="74">
        <v>3.3</v>
      </c>
      <c r="K23" s="65"/>
      <c r="O23" s="65"/>
    </row>
    <row r="24" spans="1:15" s="61" customFormat="1" ht="14.1" customHeight="1">
      <c r="A24" s="577"/>
      <c r="B24" s="229" t="s">
        <v>74</v>
      </c>
      <c r="C24" s="282" t="s">
        <v>61</v>
      </c>
      <c r="D24" s="289" t="s">
        <v>61</v>
      </c>
      <c r="E24" s="286" t="s">
        <v>63</v>
      </c>
      <c r="F24" s="282" t="s">
        <v>61</v>
      </c>
      <c r="G24" s="289" t="s">
        <v>60</v>
      </c>
      <c r="H24" s="289" t="s">
        <v>65</v>
      </c>
      <c r="K24" s="65"/>
      <c r="O24" s="65"/>
    </row>
    <row r="25" spans="1:15" s="61" customFormat="1" ht="35.1" customHeight="1">
      <c r="B25" s="82"/>
      <c r="C25" s="71"/>
      <c r="D25" s="71"/>
      <c r="E25" s="71"/>
      <c r="F25" s="71"/>
      <c r="G25" s="71"/>
      <c r="H25" s="71"/>
      <c r="K25" s="65"/>
      <c r="O25" s="65"/>
    </row>
    <row r="26" spans="1:15" ht="24.95" customHeight="1">
      <c r="A26" s="296" t="s">
        <v>196</v>
      </c>
      <c r="B26" s="296"/>
      <c r="C26" s="297" t="s">
        <v>198</v>
      </c>
      <c r="D26" s="296"/>
      <c r="E26" s="296"/>
      <c r="F26" s="297" t="s">
        <v>240</v>
      </c>
      <c r="G26" s="295"/>
      <c r="H26" s="295"/>
    </row>
    <row r="27" spans="1:15" ht="12" customHeight="1">
      <c r="A27" s="60"/>
      <c r="B27" s="294"/>
      <c r="C27" s="572"/>
      <c r="D27" s="572"/>
      <c r="E27" s="572"/>
      <c r="F27" s="572"/>
      <c r="G27" s="572"/>
      <c r="H27" s="573"/>
    </row>
    <row r="28" spans="1:15" ht="12" customHeight="1">
      <c r="A28" s="280"/>
      <c r="B28" s="293"/>
      <c r="C28" s="290" t="s">
        <v>48</v>
      </c>
      <c r="D28" s="291" t="s">
        <v>49</v>
      </c>
      <c r="E28" s="292" t="s">
        <v>50</v>
      </c>
      <c r="F28" s="290" t="s">
        <v>39</v>
      </c>
      <c r="G28" s="291" t="s">
        <v>40</v>
      </c>
      <c r="H28" s="291" t="s">
        <v>41</v>
      </c>
    </row>
    <row r="29" spans="1:15" ht="14.1" customHeight="1">
      <c r="A29" s="576" t="s">
        <v>104</v>
      </c>
      <c r="B29" s="225" t="s">
        <v>68</v>
      </c>
      <c r="C29" s="273">
        <v>15000.072520509535</v>
      </c>
      <c r="D29" s="265">
        <v>26268.305144734139</v>
      </c>
      <c r="E29" s="278">
        <v>33694.710218810811</v>
      </c>
      <c r="F29" s="273"/>
      <c r="G29" s="265"/>
      <c r="H29" s="265"/>
      <c r="J29" s="70"/>
      <c r="K29" s="70"/>
      <c r="L29" s="70"/>
      <c r="M29" s="70"/>
      <c r="N29" s="70"/>
    </row>
    <row r="30" spans="1:15" ht="14.1" customHeight="1">
      <c r="A30" s="577"/>
      <c r="B30" s="228" t="s">
        <v>66</v>
      </c>
      <c r="C30" s="274">
        <v>369965.23646534438</v>
      </c>
      <c r="D30" s="71">
        <v>649522.35151781584</v>
      </c>
      <c r="E30" s="81">
        <v>833462.2609112818</v>
      </c>
      <c r="F30" s="274"/>
      <c r="G30" s="71"/>
      <c r="H30" s="71"/>
      <c r="J30" s="70"/>
      <c r="K30" s="70"/>
      <c r="L30" s="70"/>
      <c r="M30" s="70"/>
      <c r="N30" s="70"/>
    </row>
    <row r="31" spans="1:15" ht="14.1" customHeight="1">
      <c r="A31" s="577"/>
      <c r="B31" s="228" t="s">
        <v>67</v>
      </c>
      <c r="C31" s="274">
        <v>294895.03997782647</v>
      </c>
      <c r="D31" s="71">
        <v>516752.84882870334</v>
      </c>
      <c r="E31" s="81">
        <v>663265.81690660433</v>
      </c>
      <c r="F31" s="274"/>
      <c r="G31" s="71"/>
      <c r="H31" s="71"/>
      <c r="J31" s="70"/>
      <c r="K31" s="70"/>
      <c r="L31" s="70"/>
      <c r="M31" s="70"/>
      <c r="N31" s="70"/>
    </row>
    <row r="32" spans="1:15" ht="14.1" customHeight="1">
      <c r="A32" s="577"/>
      <c r="B32" s="229" t="s">
        <v>38</v>
      </c>
      <c r="C32" s="281">
        <v>0.4</v>
      </c>
      <c r="D32" s="287">
        <v>0.7</v>
      </c>
      <c r="E32" s="283">
        <v>0.9</v>
      </c>
      <c r="F32" s="281"/>
      <c r="G32" s="287"/>
      <c r="H32" s="287"/>
    </row>
    <row r="33" spans="1:8" ht="14.1" customHeight="1">
      <c r="A33" s="576" t="s">
        <v>77</v>
      </c>
      <c r="B33" s="225" t="s">
        <v>21</v>
      </c>
      <c r="C33" s="273">
        <v>7663.240520694153</v>
      </c>
      <c r="D33" s="265">
        <v>15251.131884470231</v>
      </c>
      <c r="E33" s="278">
        <v>19825.591447566512</v>
      </c>
      <c r="F33" s="273"/>
      <c r="G33" s="265"/>
      <c r="H33" s="265"/>
    </row>
    <row r="34" spans="1:8" ht="14.1" customHeight="1">
      <c r="A34" s="577"/>
      <c r="B34" s="228" t="s">
        <v>22</v>
      </c>
      <c r="C34" s="274">
        <v>7669.9140995556236</v>
      </c>
      <c r="D34" s="71">
        <v>8791.2402102920241</v>
      </c>
      <c r="E34" s="81">
        <v>9062.5790168650528</v>
      </c>
      <c r="F34" s="274"/>
      <c r="G34" s="71"/>
      <c r="H34" s="71"/>
    </row>
    <row r="35" spans="1:8" ht="14.1" customHeight="1">
      <c r="A35" s="577"/>
      <c r="B35" s="229" t="s">
        <v>4</v>
      </c>
      <c r="C35" s="275">
        <v>15333.154620249778</v>
      </c>
      <c r="D35" s="268">
        <v>24042.372094762257</v>
      </c>
      <c r="E35" s="279">
        <v>28888.170464431565</v>
      </c>
      <c r="F35" s="275"/>
      <c r="G35" s="268"/>
      <c r="H35" s="268"/>
    </row>
    <row r="36" spans="1:8" ht="14.1" customHeight="1">
      <c r="A36" s="576" t="s">
        <v>70</v>
      </c>
      <c r="B36" s="225" t="s">
        <v>21</v>
      </c>
      <c r="C36" s="273">
        <v>229897.2156208246</v>
      </c>
      <c r="D36" s="265">
        <v>457533.95653410692</v>
      </c>
      <c r="E36" s="278">
        <v>594767.74342699535</v>
      </c>
      <c r="F36" s="273"/>
      <c r="G36" s="265"/>
      <c r="H36" s="265"/>
    </row>
    <row r="37" spans="1:8" ht="14.1" customHeight="1">
      <c r="A37" s="577"/>
      <c r="B37" s="228" t="s">
        <v>22</v>
      </c>
      <c r="C37" s="274">
        <v>230097.42298666871</v>
      </c>
      <c r="D37" s="71">
        <v>263737.20630876074</v>
      </c>
      <c r="E37" s="81">
        <v>271877.37050595158</v>
      </c>
      <c r="F37" s="274"/>
      <c r="G37" s="71"/>
      <c r="H37" s="71"/>
    </row>
    <row r="38" spans="1:8" ht="14.1" customHeight="1">
      <c r="A38" s="577"/>
      <c r="B38" s="229" t="s">
        <v>4</v>
      </c>
      <c r="C38" s="275">
        <v>459994.63860749331</v>
      </c>
      <c r="D38" s="268">
        <v>721271.16284286766</v>
      </c>
      <c r="E38" s="279">
        <v>866645.11393294693</v>
      </c>
      <c r="F38" s="275"/>
      <c r="G38" s="268"/>
      <c r="H38" s="268"/>
    </row>
    <row r="39" spans="1:8" ht="14.1" customHeight="1">
      <c r="A39" s="576" t="s">
        <v>69</v>
      </c>
      <c r="B39" s="225" t="s">
        <v>71</v>
      </c>
      <c r="C39" s="273">
        <v>42199</v>
      </c>
      <c r="D39" s="265">
        <v>51410</v>
      </c>
      <c r="E39" s="278">
        <v>62313</v>
      </c>
      <c r="F39" s="273">
        <v>67639</v>
      </c>
      <c r="G39" s="265">
        <v>61632</v>
      </c>
      <c r="H39" s="265">
        <v>56267</v>
      </c>
    </row>
    <row r="40" spans="1:8" ht="14.1" customHeight="1">
      <c r="A40" s="577"/>
      <c r="B40" s="228" t="s">
        <v>20</v>
      </c>
      <c r="C40" s="276">
        <v>-1</v>
      </c>
      <c r="D40" s="74">
        <v>-6.9</v>
      </c>
      <c r="E40" s="284">
        <v>-9.4</v>
      </c>
      <c r="F40" s="276">
        <v>-16.899999999999999</v>
      </c>
      <c r="G40" s="74">
        <v>-14.1</v>
      </c>
      <c r="H40" s="74">
        <v>-8.8000000000000007</v>
      </c>
    </row>
    <row r="41" spans="1:8" ht="14.1" customHeight="1">
      <c r="A41" s="577"/>
      <c r="B41" s="228" t="s">
        <v>72</v>
      </c>
      <c r="C41" s="277">
        <v>35732</v>
      </c>
      <c r="D41" s="288">
        <v>36121</v>
      </c>
      <c r="E41" s="285">
        <v>37600</v>
      </c>
      <c r="F41" s="277">
        <v>38740</v>
      </c>
      <c r="G41" s="288">
        <v>40945</v>
      </c>
      <c r="H41" s="288">
        <v>38412</v>
      </c>
    </row>
    <row r="42" spans="1:8" ht="14.1" customHeight="1">
      <c r="A42" s="577"/>
      <c r="B42" s="225" t="s">
        <v>73</v>
      </c>
      <c r="C42" s="273">
        <v>930011</v>
      </c>
      <c r="D42" s="265">
        <v>1228904</v>
      </c>
      <c r="E42" s="278">
        <v>1510499</v>
      </c>
      <c r="F42" s="273">
        <v>1639505</v>
      </c>
      <c r="G42" s="265">
        <v>1406898</v>
      </c>
      <c r="H42" s="265">
        <v>1237897</v>
      </c>
    </row>
    <row r="43" spans="1:8" ht="14.1" customHeight="1">
      <c r="A43" s="577"/>
      <c r="B43" s="228" t="s">
        <v>20</v>
      </c>
      <c r="C43" s="276">
        <v>5.3</v>
      </c>
      <c r="D43" s="74">
        <v>0.3</v>
      </c>
      <c r="E43" s="284">
        <v>-3.4</v>
      </c>
      <c r="F43" s="276">
        <v>-6</v>
      </c>
      <c r="G43" s="74">
        <v>-4.0999999999999996</v>
      </c>
      <c r="H43" s="74">
        <v>0.4</v>
      </c>
    </row>
    <row r="44" spans="1:8" ht="14.1" customHeight="1">
      <c r="A44" s="577"/>
      <c r="B44" s="229" t="s">
        <v>74</v>
      </c>
      <c r="C44" s="282" t="s">
        <v>60</v>
      </c>
      <c r="D44" s="289" t="s">
        <v>62</v>
      </c>
      <c r="E44" s="286" t="s">
        <v>63</v>
      </c>
      <c r="F44" s="282" t="s">
        <v>64</v>
      </c>
      <c r="G44" s="289" t="s">
        <v>60</v>
      </c>
      <c r="H44" s="289" t="s">
        <v>64</v>
      </c>
    </row>
    <row r="45" spans="1:8" ht="14.1" customHeight="1">
      <c r="A45" s="577"/>
      <c r="B45" s="228" t="s">
        <v>75</v>
      </c>
      <c r="C45" s="274">
        <v>870305</v>
      </c>
      <c r="D45" s="71">
        <v>1116201</v>
      </c>
      <c r="E45" s="81">
        <v>1398208</v>
      </c>
      <c r="F45" s="274">
        <v>1529902</v>
      </c>
      <c r="G45" s="71">
        <v>1299197</v>
      </c>
      <c r="H45" s="71">
        <v>1188704</v>
      </c>
    </row>
    <row r="46" spans="1:8" ht="14.1" customHeight="1">
      <c r="A46" s="577"/>
      <c r="B46" s="228" t="s">
        <v>20</v>
      </c>
      <c r="C46" s="276">
        <v>8.1</v>
      </c>
      <c r="D46" s="74">
        <v>2.8</v>
      </c>
      <c r="E46" s="284">
        <v>-0.2</v>
      </c>
      <c r="F46" s="276">
        <v>-1.7</v>
      </c>
      <c r="G46" s="74">
        <v>-0.5</v>
      </c>
      <c r="H46" s="74">
        <v>3.3</v>
      </c>
    </row>
    <row r="47" spans="1:8" ht="14.1" customHeight="1">
      <c r="A47" s="577"/>
      <c r="B47" s="229" t="s">
        <v>74</v>
      </c>
      <c r="C47" s="282" t="s">
        <v>61</v>
      </c>
      <c r="D47" s="289" t="s">
        <v>61</v>
      </c>
      <c r="E47" s="286" t="s">
        <v>63</v>
      </c>
      <c r="F47" s="282" t="s">
        <v>61</v>
      </c>
      <c r="G47" s="289" t="s">
        <v>60</v>
      </c>
      <c r="H47" s="289" t="s">
        <v>65</v>
      </c>
    </row>
    <row r="48" spans="1:8" ht="35.1" customHeight="1"/>
    <row r="49" spans="1:8" ht="24.95" customHeight="1">
      <c r="A49" s="296" t="s">
        <v>199</v>
      </c>
      <c r="B49" s="296"/>
      <c r="C49" s="297" t="s">
        <v>198</v>
      </c>
      <c r="D49" s="296"/>
      <c r="E49" s="296"/>
      <c r="F49" s="297" t="s">
        <v>240</v>
      </c>
      <c r="G49" s="295"/>
      <c r="H49" s="295"/>
    </row>
    <row r="50" spans="1:8" ht="12" customHeight="1">
      <c r="A50" s="60"/>
      <c r="B50" s="294"/>
      <c r="C50" s="573"/>
      <c r="D50" s="574"/>
      <c r="E50" s="575"/>
      <c r="F50" s="573"/>
      <c r="G50" s="574"/>
      <c r="H50" s="574"/>
    </row>
    <row r="51" spans="1:8" ht="12" customHeight="1">
      <c r="A51" s="280"/>
      <c r="B51" s="293"/>
      <c r="C51" s="290" t="s">
        <v>48</v>
      </c>
      <c r="D51" s="291" t="s">
        <v>49</v>
      </c>
      <c r="E51" s="292" t="s">
        <v>50</v>
      </c>
      <c r="F51" s="290" t="s">
        <v>39</v>
      </c>
      <c r="G51" s="291" t="s">
        <v>40</v>
      </c>
      <c r="H51" s="291" t="s">
        <v>41</v>
      </c>
    </row>
    <row r="52" spans="1:8" ht="14.1" customHeight="1">
      <c r="A52" s="554" t="s">
        <v>59</v>
      </c>
      <c r="B52" s="555"/>
      <c r="C52" s="398">
        <f t="shared" ref="C52:H52" si="0">C15/C38</f>
        <v>10.9732779198196</v>
      </c>
      <c r="D52" s="499">
        <f t="shared" si="0"/>
        <v>10.931300629327534</v>
      </c>
      <c r="E52" s="500">
        <f t="shared" si="0"/>
        <v>10.906823457880156</v>
      </c>
      <c r="F52" s="501" t="e">
        <f t="shared" si="0"/>
        <v>#DIV/0!</v>
      </c>
      <c r="G52" s="502" t="e">
        <f t="shared" si="0"/>
        <v>#DIV/0!</v>
      </c>
      <c r="H52" s="502" t="e">
        <f t="shared" si="0"/>
        <v>#DIV/0!</v>
      </c>
    </row>
    <row r="53" spans="1:8" ht="15" customHeight="1"/>
    <row r="54" spans="1:8" ht="15" customHeight="1"/>
    <row r="55" spans="1:8" ht="15" customHeight="1"/>
    <row r="56" spans="1:8" ht="15" customHeight="1"/>
    <row r="57" spans="1:8" ht="15" customHeight="1"/>
    <row r="58" spans="1:8" ht="15" customHeight="1"/>
    <row r="59" spans="1:8" ht="15" customHeight="1"/>
    <row r="60" spans="1:8" ht="15" customHeight="1"/>
    <row r="61" spans="1:8" ht="15" customHeight="1"/>
    <row r="62" spans="1:8" ht="15" customHeight="1"/>
    <row r="63" spans="1:8" ht="15" customHeight="1"/>
    <row r="64" spans="1: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6">
    <mergeCell ref="F4:H4"/>
    <mergeCell ref="A52:B52"/>
    <mergeCell ref="C50:E50"/>
    <mergeCell ref="F50:H50"/>
    <mergeCell ref="A1:H1"/>
    <mergeCell ref="A33:A35"/>
    <mergeCell ref="A36:A38"/>
    <mergeCell ref="A39:A47"/>
    <mergeCell ref="A6:A9"/>
    <mergeCell ref="A10:A12"/>
    <mergeCell ref="A13:A15"/>
    <mergeCell ref="A16:A24"/>
    <mergeCell ref="A29:A32"/>
    <mergeCell ref="C27:E27"/>
    <mergeCell ref="F27:H27"/>
    <mergeCell ref="C4:E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ignoredErrors>
    <ignoredError sqref="C21 C24 C44 C47 E21 E24 E44 E47 G21:H21 G24:H24 G44:H44 G47:H47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DF37870-430D-41A1-99AE-6A16321525C9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C6:H8 C25:F25 C16:G24 C10:H15</xm:sqref>
        </x14:conditionalFormatting>
        <x14:conditionalFormatting xmlns:xm="http://schemas.microsoft.com/office/excel/2006/main">
          <x14:cfRule type="expression" priority="25" id="{EB4FC569-91A1-46FD-94AC-11A0386F66B0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H16:H24</xm:sqref>
        </x14:conditionalFormatting>
        <x14:conditionalFormatting xmlns:xm="http://schemas.microsoft.com/office/excel/2006/main">
          <x14:cfRule type="expression" priority="13" id="{C3A3DF8E-A980-421B-B72E-43FBB83DD581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C9:G9</xm:sqref>
        </x14:conditionalFormatting>
        <x14:conditionalFormatting xmlns:xm="http://schemas.microsoft.com/office/excel/2006/main">
          <x14:cfRule type="expression" priority="12" id="{EC8D2A94-2228-4F66-807C-D2CC3F94A6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9" id="{C157C5A3-3A97-4D3C-BF95-E2A8110CE63F}">
            <xm:f>'Z:\Users\sefranek\AppData\Local\Microsoft\Windows\Temporary Internet Files\Content.Outlook\9XIQVP0O\[03-2015.xlsx]T'!#REF!+3=MOD(G$26+3,12)</xm:f>
            <x14:dxf>
              <fill>
                <patternFill>
                  <bgColor theme="7" tint="0.39994506668294322"/>
                </patternFill>
              </fill>
            </x14:dxf>
          </x14:cfRule>
          <xm:sqref>G25:H25</xm:sqref>
        </x14:conditionalFormatting>
        <x14:conditionalFormatting xmlns:xm="http://schemas.microsoft.com/office/excel/2006/main">
          <x14:cfRule type="expression" priority="5" id="{7CFD6767-44BF-4AB3-B198-C0CA89484982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C52:H52</xm:sqref>
        </x14:conditionalFormatting>
        <x14:conditionalFormatting xmlns:xm="http://schemas.microsoft.com/office/excel/2006/main">
          <x14:cfRule type="expression" priority="4" id="{0F90678C-6AFB-4564-B50C-AEF4664580EE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C29:H31 C39:G47 C33:H38</xm:sqref>
        </x14:conditionalFormatting>
        <x14:conditionalFormatting xmlns:xm="http://schemas.microsoft.com/office/excel/2006/main">
          <x14:cfRule type="expression" priority="3" id="{4FF86EEB-665E-4EFC-8FB1-43E2FE3E1E11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H39:H47</xm:sqref>
        </x14:conditionalFormatting>
        <x14:conditionalFormatting xmlns:xm="http://schemas.microsoft.com/office/excel/2006/main">
          <x14:cfRule type="expression" priority="2" id="{3D9CC35D-292B-4870-9D46-D81B6CA97B4F}">
            <xm:f>'Z:\Users\sefranek\AppData\Local\Microsoft\Windows\Temporary Internet Files\Content.Outlook\9XIQVP0O\[03-2015.xlsx]T'!#REF!+3=MOD(C$26+3,12)</xm:f>
            <x14:dxf>
              <fill>
                <patternFill>
                  <bgColor theme="7" tint="0.39994506668294322"/>
                </patternFill>
              </fill>
            </x14:dxf>
          </x14:cfRule>
          <xm:sqref>C32:G32</xm:sqref>
        </x14:conditionalFormatting>
        <x14:conditionalFormatting xmlns:xm="http://schemas.microsoft.com/office/excel/2006/main">
          <x14:cfRule type="expression" priority="1" id="{709F0D58-790A-4E45-A5E2-77A83558A7A7}">
            <xm:f>'Z:\Users\sefranek\AppData\Local\Microsoft\Windows\Temporary Internet Files\Content.Outlook\9XIQVP0O\[03-2015.xlsx]T'!#REF!+3=MOD(H$26+3,12)</xm:f>
            <x14:dxf>
              <fill>
                <patternFill>
                  <bgColor theme="7" tint="0.39994506668294322"/>
                </patternFill>
              </fill>
            </x14:dxf>
          </x14:cfRule>
          <xm:sqref>H32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Titulní</vt:lpstr>
      <vt:lpstr>Obsah</vt:lpstr>
      <vt:lpstr>Úvod</vt:lpstr>
      <vt:lpstr>1</vt:lpstr>
      <vt:lpstr>2</vt:lpstr>
      <vt:lpstr>3.1</vt:lpstr>
      <vt:lpstr>3.2</vt:lpstr>
      <vt:lpstr>3.3</vt:lpstr>
      <vt:lpstr>3.4</vt:lpstr>
      <vt:lpstr>3.5</vt:lpstr>
      <vt:lpstr>3.6</vt:lpstr>
      <vt:lpstr>4</vt:lpstr>
      <vt:lpstr>5</vt:lpstr>
      <vt:lpstr>6</vt:lpstr>
      <vt:lpstr>7</vt:lpstr>
      <vt:lpstr>8</vt:lpstr>
      <vt:lpstr>9</vt:lpstr>
      <vt:lpstr>Obálka</vt:lpstr>
      <vt:lpstr>'1'!Oblast_tisku</vt:lpstr>
      <vt:lpstr>'2'!Oblast_tisku</vt:lpstr>
      <vt:lpstr>'3.1'!Oblast_tisku</vt:lpstr>
      <vt:lpstr>'3.2'!Oblast_tisku</vt:lpstr>
      <vt:lpstr>'3.3'!Oblast_tisku</vt:lpstr>
      <vt:lpstr>'3.4'!Oblast_tisku</vt:lpstr>
      <vt:lpstr>'3.5'!Oblast_tisku</vt:lpstr>
      <vt:lpstr>'3.6'!Oblast_tisku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2024-01-03T12:29:10Z</cp:lastPrinted>
  <dcterms:created xsi:type="dcterms:W3CDTF">2015-09-24T05:37:36Z</dcterms:created>
  <dcterms:modified xsi:type="dcterms:W3CDTF">2024-01-30T07:21:02Z</dcterms:modified>
</cp:coreProperties>
</file>