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SP\Statistika\PLYN\Plyn statistika\Plyn - Mesic\2023\"/>
    </mc:Choice>
  </mc:AlternateContent>
  <xr:revisionPtr revIDLastSave="0" documentId="13_ncr:1_{C9A56785-45C7-4EAF-B3A0-F4411CC94B36}" xr6:coauthVersionLast="36" xr6:coauthVersionMax="36" xr10:uidLastSave="{00000000-0000-0000-0000-000000000000}"/>
  <bookViews>
    <workbookView xWindow="-20" yWindow="-20" windowWidth="11520" windowHeight="85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B50" i="31" l="1"/>
  <c r="C24" i="14" l="1"/>
  <c r="C24" i="8"/>
  <c r="D18" i="21" l="1"/>
  <c r="C27" i="14" l="1"/>
  <c r="C31" i="14" l="1"/>
  <c r="D31" i="14" s="1"/>
  <c r="C30" i="14"/>
  <c r="D30" i="14" s="1"/>
  <c r="C29" i="14"/>
  <c r="D29" i="14" s="1"/>
  <c r="C28" i="14"/>
  <c r="D28" i="14" s="1"/>
  <c r="D27" i="14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O14" i="23" l="1"/>
  <c r="C54" i="14"/>
  <c r="D36" i="9" l="1"/>
  <c r="C36" i="9"/>
  <c r="G4" i="9"/>
  <c r="F4" i="9"/>
  <c r="D20" i="9"/>
  <c r="C20" i="9"/>
  <c r="J1" i="13" l="1"/>
  <c r="C21" i="13" l="1"/>
  <c r="Q16" i="22" s="1"/>
  <c r="L19" i="8" l="1"/>
  <c r="L18" i="8"/>
  <c r="L17" i="8"/>
  <c r="I31" i="22" l="1"/>
  <c r="O39" i="10" l="1"/>
  <c r="G18" i="13" l="1"/>
  <c r="G15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4" i="23" s="1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L14" i="23" l="1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C26" i="14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26" i="14"/>
  <c r="D54" i="14" l="1"/>
  <c r="D58" i="14"/>
  <c r="D57" i="14"/>
  <c r="D56" i="14"/>
  <c r="D59" i="14"/>
  <c r="D55" i="14"/>
  <c r="C38" i="14" l="1"/>
  <c r="H21" i="13" l="1"/>
  <c r="F21" i="13"/>
  <c r="I21" i="13" l="1"/>
  <c r="L39" i="10"/>
  <c r="M39" i="10"/>
  <c r="N39" i="10"/>
  <c r="P39" i="10"/>
  <c r="C13" i="8"/>
  <c r="I16" i="13" l="1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D5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E14" i="10"/>
  <c r="F13" i="10"/>
  <c r="F15" i="10" s="1"/>
  <c r="E15" i="10"/>
  <c r="B14" i="10"/>
  <c r="G14" i="10"/>
  <c r="G15" i="10" s="1"/>
  <c r="C13" i="10"/>
  <c r="C15" i="10" s="1"/>
  <c r="D15" i="10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<sst xmlns="http://schemas.openxmlformats.org/spreadsheetml/2006/main" count="579" uniqueCount="260">
  <si>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</si>
  <si>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</si>
  <si>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</si>
  <si>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</si>
  <si>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</si>
  <si>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</si>
  <si>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</si>
  <si>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</si>
  <si>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</si>
  <si>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</si>
  <si>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</si>
  <si>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</si>
  <si>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</si>
  <si>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</si>
  <si>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</si>
  <si>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</si>
  <si>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</si>
  <si>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</si>
  <si>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</si>
  <si>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</si>
  <si>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</si>
  <si>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</si>
  <si>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</si>
  <si>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</si>
  <si>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</si>
  <si>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</si>
  <si>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</si>
  <si>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</si>
  <si>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</si>
  <si>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</si>
  <si>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</si>
  <si>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</si>
  <si>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</si>
  <si>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</si>
  <si>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</si>
  <si>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</si>
  <si>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</si>
  <si>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</si>
  <si>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</si>
  <si>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</si>
  <si>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</si>
  <si>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</si>
  <si>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</si>
  <si>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</si>
  <si>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</si>
  <si>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</si>
  <si>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</si>
  <si>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</si>
  <si>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</si>
  <si>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</si>
  <si>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</si>
  <si>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</si>
  <si>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</si>
  <si>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</si>
  <si>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</si>
  <si>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</si>
  <si>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</si>
  <si>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</si>
  <si>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</si>
  <si>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</si>
  <si>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</si>
  <si>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</si>
  <si>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</si>
  <si>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</si>
  <si>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</si>
  <si>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</si>
  <si>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</si>
  <si>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</si>
  <si>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</si>
  <si>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</si>
  <si>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</si>
  <si>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</si>
  <si>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</si>
  <si>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</si>
  <si>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</si>
  <si>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</si>
  <si>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</si>
  <si>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</si>
  <si>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</si>
  <si>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</si>
  <si>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</si>
  <si>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</si>
  <si>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</si>
  <si>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</si>
  <si>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</si>
  <si>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</si>
  <si>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</si>
  <si>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</si>
  <si>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</si>
  <si>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</si>
  <si>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</si>
  <si>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</si>
  <si>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</si>
  <si>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</si>
  <si>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</si>
  <si>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</si>
  <si>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</si>
  <si>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7b)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</si>
  <si>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</si>
  <si>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</si>
  <si>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</si>
  <si>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</si>
  <si>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</si>
  <si>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</si>
  <si>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</si>
  <si>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</si>
  <si>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</si>
  <si>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</si>
  <si>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</si>
  <si>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</si>
  <si>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</si>
  <si>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</si>
  <si>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</si>
  <si>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</si>
  <si>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2018/2019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</si>
  <si>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</si>
  <si>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</si>
  <si>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</si>
  <si>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</si>
  <si>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</si>
  <si>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</si>
  <si>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</si>
  <si>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</si>
  <si>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</si>
  <si>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</si>
  <si>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</si>
  <si>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</si>
  <si>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</si>
  <si>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</si>
  <si>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</si>
  <si>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</si>
  <si>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</si>
  <si>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</si>
  <si>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2013/14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</si>
  <si>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</si>
  <si>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</si>
  <si>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</si>
  <si>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</si>
  <si>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</si>
  <si>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</si>
  <si>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</si>
  <si>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</si>
  <si>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</si>
  <si>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</si>
  <si>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</si>
  <si>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</si>
  <si>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</si>
  <si>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</si>
  <si>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</si>
  <si>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</si>
  <si>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</si>
  <si>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</si>
  <si>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</si>
  <si>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2022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</si>
  <si>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</si>
  <si>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</si>
  <si>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</si>
  <si>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</si>
  <si>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</si>
  <si>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</si>
  <si>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</si>
  <si>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</si>
  <si>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</si>
  <si>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</si>
  <si>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</si>
  <si>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</si>
  <si>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</si>
  <si>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</si>
  <si>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</si>
  <si>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</si>
  <si>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</si>
  <si>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</si>
  <si>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</si>
  <si>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</si>
  <si>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</si>
  <si>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</si>
  <si>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</si>
  <si>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</si>
  <si>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</si>
  <si>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</si>
  <si>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t>Vstupní údaje pro výpočet bezpečnostního standardu dodávky plynu na období 2022/2023 v souladu s přílohou č. 4 k vyhlášce č. 344/2012 Sb., o stavu nouze v plynárenství a o způsobu zajištění bezpečnostního standardu dodávky plynu, ve znění pozdějších předpisů, jsou zveřejněny níže.</t>
  </si>
  <si>
    <t>Den G je 3. 2. 2023.</t>
  </si>
  <si>
    <t>Den H je 3. 2. 2022.</t>
  </si>
  <si>
    <t>Období I je definováno časovým intervalem od 24. 1. 2023 do 22. 2. 2023.</t>
  </si>
  <si>
    <t>Období J je definováno časovým intervalem od 24. 1. 2022 do 22. 2. 2022.</t>
  </si>
  <si>
    <t>Období T je definováno časovým intervalem od 29. 12. 2022 do 27. 1. 2023.</t>
  </si>
  <si>
    <t>Období U je definováno časovým intervalem od 29. 12. 2021 do 27. 1. 2022.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</si>
  <si>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</si>
  <si>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</si>
  <si>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</si>
  <si>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</si>
  <si>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</si>
  <si>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</si>
  <si>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</si>
  <si>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</si>
  <si>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</si>
  <si>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</si>
  <si>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</si>
  <si>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</si>
  <si>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</si>
  <si>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</si>
  <si>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</si>
  <si>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</si>
  <si>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</si>
  <si>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</si>
  <si>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</si>
  <si>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</si>
  <si>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</si>
  <si>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</si>
  <si>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</si>
  <si>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</si>
  <si>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</si>
  <si>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</si>
  <si>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</si>
  <si>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</si>
  <si>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</si>
  <si>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</si>
  <si>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</si>
  <si>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</si>
  <si>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</si>
  <si>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</si>
  <si>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</si>
  <si>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</si>
  <si>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</si>
  <si>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</si>
  <si>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</si>
  <si>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</si>
  <si>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</si>
  <si>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</si>
  <si>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</si>
  <si>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</si>
  <si>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</si>
  <si>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</si>
  <si>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r>
      <t>Celková naplněnost zásobníků plynu v ČR před zimní sezónou 2022/2023 činila cca 3,3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41 % roční spotřeby plynu v ČR a 57 % spotřeby plynu v 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2022/2023 v porovnání s uplynulou zimní sezónou 2021/2022 je uvedeno v kapitole č. 5.</t>
    </r>
  </si>
  <si>
    <t xml:space="preserve">Následující  tabulka a graf  zobrazují  průměrnou denní  teplotu  na  území  ČR  v  zimní  sezóně  2022/2023  v porovnání  s dlouhodobým teplotním normálem stanoveným ČHMÚ a předchozí zimní sezónou. </t>
  </si>
  <si>
    <t>Meziroční
odchylka</t>
  </si>
  <si>
    <t>Denní 
normál</t>
  </si>
  <si>
    <t>Odchylka 2022/2023</t>
  </si>
  <si>
    <t>Podíl CHZ a NECHZ na celkové dodávce plynu v sezóně 2022/2023</t>
  </si>
  <si>
    <t>Podíl CHZ a NECHZ na celkové dodávce plynu v sezóně 2021/2022</t>
  </si>
  <si>
    <t>Denní skutečná spotřeba plynu CHZ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</si>
  <si>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</si>
  <si>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</si>
  <si>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</si>
  <si>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</si>
  <si>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2020/2021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</si>
  <si>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</si>
  <si>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Bilance plynárenské soustavy ČR v sezóně 2022/2023</t>
  </si>
  <si>
    <t>Spotřeba zemního plynu v sezóně 2022/2023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</si>
  <si>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</si>
  <si>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</si>
  <si>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</si>
  <si>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>Jedinou největší plynárenskou infrastrukturu v České republice určuje dle vyhlášky č. 344/2012 Sb., o stavu nouze v plynárenství a o způsobu zajištění bezpečnostního standardu dodávky plynu, ve znění pozdějších předpisů,  provozovatel přepravní soustavy, a to ve shodě s Ministerstvem průmyslu a obchodu ČR, které zajišťuje provádění opatření stanovených nařízením Evropského parlamentu a Rady (EU) 2017/1938. V současné době je největší plynárenskou infrastrukturou v České republice vstupní bod Lanžhot. V minulých letech provedená virtualizace propojovacích bodů neměla vliv na technický provoz vstupních bodů plynárenských infrastruktur pro dodávky plynu pro Českou republiku.</t>
  </si>
  <si>
    <t>Denní skutečná spotřeba plynu CHZ v sezóně 2021/2022 [MWh]</t>
  </si>
  <si>
    <t xml:space="preserve">3.1 Počet obchodníků zajišťujících BSD a způsob jeho prokazování v ČR </t>
  </si>
  <si>
    <r>
      <t>Množství uskladněného plynu v ČR v sezóně 2022/2023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</si>
  <si>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</si>
  <si>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</si>
  <si>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LEDEN 2023</t>
    </r>
  </si>
  <si>
    <t>Zajištění jiným účastníkem trhu s plynem (vyhláška č. 344/2012 Sb. § 11 odst. 9 písm. b))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</si>
</sst>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4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sz val="8"/>
      <color theme="1" tint="0.34998626667073579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30" fillId="0" borderId="0"/>
  </cellStyleXfs>
  <cellXfs count="628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3" fontId="105" fillId="2" borderId="3" xfId="20" applyNumberFormat="1" applyFont="1" applyFill="1" applyBorder="1"/>
    <xf numFmtId="3" fontId="105" fillId="2" borderId="2" xfId="20" applyNumberFormat="1" applyFont="1" applyFill="1" applyBorder="1"/>
    <xf numFmtId="0" fontId="105" fillId="2" borderId="1" xfId="20" applyFont="1" applyFill="1" applyBorder="1" applyAlignment="1">
      <alignment horizontal="right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8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6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5" fillId="0" borderId="0" xfId="2" applyFont="1" applyFill="1" applyBorder="1"/>
    <xf numFmtId="0" fontId="116" fillId="0" borderId="0" xfId="2" applyFont="1" applyFill="1" applyBorder="1" applyAlignment="1">
      <alignment horizontal="right"/>
    </xf>
    <xf numFmtId="0" fontId="117" fillId="0" borderId="0" xfId="2" applyFont="1" applyFill="1" applyBorder="1"/>
    <xf numFmtId="0" fontId="118" fillId="0" borderId="0" xfId="2" applyFont="1" applyFill="1" applyBorder="1"/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0" fontId="120" fillId="0" borderId="0" xfId="2" quotePrefix="1" applyFont="1" applyFill="1" applyBorder="1" applyAlignment="1">
      <alignment horizontal="left"/>
    </xf>
    <xf numFmtId="0" fontId="120" fillId="0" borderId="0" xfId="2" applyFont="1" applyFill="1" applyBorder="1" applyAlignment="1">
      <alignment horizontal="left"/>
    </xf>
    <xf numFmtId="0" fontId="120" fillId="0" borderId="0" xfId="2" applyFont="1" applyFill="1" applyBorder="1" applyAlignment="1">
      <alignment horizontal="right"/>
    </xf>
    <xf numFmtId="49" fontId="120" fillId="0" borderId="0" xfId="2" applyNumberFormat="1" applyFont="1" applyFill="1" applyBorder="1" applyAlignment="1">
      <alignment horizontal="left"/>
    </xf>
    <xf numFmtId="0" fontId="120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6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35" fillId="2" borderId="42" xfId="0" applyFont="1" applyFill="1" applyBorder="1" applyAlignment="1">
      <alignment horizontal="right" vertical="top" wrapText="1"/>
    </xf>
    <xf numFmtId="0" fontId="35" fillId="2" borderId="41" xfId="0" applyFont="1" applyFill="1" applyBorder="1" applyAlignment="1">
      <alignment horizontal="right" vertical="top" wrapText="1"/>
    </xf>
    <xf numFmtId="0" fontId="35" fillId="2" borderId="43" xfId="0" applyFont="1" applyFill="1" applyBorder="1" applyAlignment="1">
      <alignment horizontal="right" vertical="top" wrapText="1"/>
    </xf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1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4" fontId="34" fillId="2" borderId="43" xfId="20" applyNumberFormat="1" applyFont="1" applyFill="1" applyBorder="1" applyAlignment="1">
      <alignment horizontal="center"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6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6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6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8" fillId="2" borderId="0" xfId="20" applyFont="1" applyFill="1"/>
    <xf numFmtId="0" fontId="129" fillId="2" borderId="3" xfId="0" applyFont="1" applyFill="1" applyBorder="1"/>
    <xf numFmtId="0" fontId="129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4" fontId="34" fillId="2" borderId="40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0" fontId="2" fillId="0" borderId="0" xfId="1537" applyFont="1"/>
    <xf numFmtId="0" fontId="2" fillId="0" borderId="0" xfId="1537"/>
    <xf numFmtId="0" fontId="131" fillId="0" borderId="0" xfId="1538" applyFont="1" applyFill="1"/>
    <xf numFmtId="0" fontId="131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1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1" fillId="2" borderId="3" xfId="20" applyFont="1" applyFill="1" applyBorder="1" applyAlignment="1">
      <alignment horizontal="right" vertical="center"/>
    </xf>
    <xf numFmtId="0" fontId="111" fillId="2" borderId="36" xfId="20" applyFont="1" applyFill="1" applyBorder="1" applyAlignment="1">
      <alignment horizontal="left" vertical="center"/>
    </xf>
    <xf numFmtId="0" fontId="111" fillId="2" borderId="44" xfId="20" applyFont="1" applyFill="1" applyBorder="1" applyAlignment="1">
      <alignment horizontal="left" vertical="center"/>
    </xf>
    <xf numFmtId="0" fontId="111" fillId="2" borderId="0" xfId="20" applyFont="1" applyFill="1" applyBorder="1" applyAlignment="1">
      <alignment horizontal="left" vertical="center"/>
    </xf>
    <xf numFmtId="0" fontId="134" fillId="0" borderId="0" xfId="2" quotePrefix="1" applyFont="1" applyFill="1" applyBorder="1" applyAlignment="1">
      <alignment horizontal="left"/>
    </xf>
    <xf numFmtId="0" fontId="134" fillId="0" borderId="0" xfId="2" applyFont="1" applyFill="1" applyBorder="1" applyAlignment="1">
      <alignment horizontal="left"/>
    </xf>
    <xf numFmtId="0" fontId="134" fillId="0" borderId="0" xfId="2" applyFont="1" applyFill="1" applyBorder="1" applyAlignment="1">
      <alignment horizontal="right"/>
    </xf>
    <xf numFmtId="0" fontId="135" fillId="2" borderId="0" xfId="20" applyFont="1" applyFill="1" applyAlignment="1"/>
    <xf numFmtId="0" fontId="135" fillId="0" borderId="0" xfId="2" applyFont="1" applyFill="1" applyBorder="1" applyAlignment="1">
      <alignment horizontal="left"/>
    </xf>
    <xf numFmtId="0" fontId="135" fillId="8" borderId="0" xfId="20" applyFont="1" applyFill="1" applyAlignment="1"/>
    <xf numFmtId="0" fontId="135" fillId="2" borderId="0" xfId="2" applyFont="1" applyFill="1"/>
    <xf numFmtId="0" fontId="136" fillId="2" borderId="0" xfId="2" applyFont="1" applyFill="1"/>
    <xf numFmtId="0" fontId="137" fillId="2" borderId="0" xfId="2" applyFont="1" applyFill="1"/>
    <xf numFmtId="1" fontId="138" fillId="2" borderId="0" xfId="2" applyNumberFormat="1" applyFont="1" applyFill="1" applyAlignment="1">
      <alignment vertical="top" wrapText="1"/>
    </xf>
    <xf numFmtId="0" fontId="138" fillId="2" borderId="0" xfId="2" applyFont="1" applyFill="1" applyAlignment="1">
      <alignment horizontal="left" wrapText="1"/>
    </xf>
    <xf numFmtId="0" fontId="138" fillId="2" borderId="0" xfId="2" applyFont="1" applyFill="1" applyAlignment="1">
      <alignment horizontal="center" wrapText="1"/>
    </xf>
    <xf numFmtId="0" fontId="138" fillId="2" borderId="0" xfId="20" applyFont="1" applyFill="1" applyAlignment="1">
      <alignment horizontal="center"/>
    </xf>
    <xf numFmtId="49" fontId="138" fillId="2" borderId="0" xfId="20" applyNumberFormat="1" applyFont="1" applyFill="1" applyAlignment="1">
      <alignment horizontal="center"/>
    </xf>
    <xf numFmtId="0" fontId="135" fillId="2" borderId="0" xfId="2" applyFont="1" applyFill="1" applyBorder="1" applyAlignment="1">
      <alignment horizontal="left"/>
    </xf>
    <xf numFmtId="0" fontId="140" fillId="2" borderId="0" xfId="20" applyFont="1" applyFill="1"/>
    <xf numFmtId="0" fontId="141" fillId="0" borderId="0" xfId="2" applyFont="1" applyFill="1" applyBorder="1" applyAlignment="1">
      <alignment horizontal="left"/>
    </xf>
    <xf numFmtId="0" fontId="142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4" fontId="28" fillId="2" borderId="43" xfId="20" applyNumberFormat="1" applyFont="1" applyFill="1" applyBorder="1" applyAlignment="1">
      <alignment horizontal="center" vertical="center"/>
    </xf>
    <xf numFmtId="165" fontId="28" fillId="2" borderId="6" xfId="2" applyNumberFormat="1" applyFont="1" applyFill="1" applyBorder="1" applyAlignment="1">
      <alignment horizontal="right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1" xfId="20" applyNumberFormat="1" applyFont="1" applyFill="1" applyBorder="1" applyAlignment="1">
      <alignment horizontal="center" vertical="center"/>
    </xf>
    <xf numFmtId="0" fontId="143" fillId="0" borderId="0" xfId="1537" applyFont="1" applyAlignment="1">
      <alignment horizontal="left"/>
    </xf>
    <xf numFmtId="184" fontId="143" fillId="0" borderId="0" xfId="1537" applyNumberFormat="1" applyFont="1" applyAlignment="1">
      <alignment horizontal="left"/>
    </xf>
    <xf numFmtId="1" fontId="28" fillId="2" borderId="0" xfId="20" applyNumberFormat="1" applyFont="1" applyFill="1"/>
    <xf numFmtId="4" fontId="28" fillId="2" borderId="42" xfId="20" applyNumberFormat="1" applyFont="1" applyFill="1" applyBorder="1" applyAlignment="1">
      <alignment horizontal="center" vertical="center"/>
    </xf>
    <xf numFmtId="9" fontId="28" fillId="2" borderId="0" xfId="1" applyFont="1" applyFill="1" applyAlignment="1">
      <alignment vertical="center"/>
    </xf>
    <xf numFmtId="0" fontId="112" fillId="0" borderId="0" xfId="1535" applyFont="1" applyAlignment="1">
      <alignment horizontal="left" vertical="center" wrapText="1"/>
    </xf>
    <xf numFmtId="0" fontId="114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49" fontId="116" fillId="2" borderId="33" xfId="2" applyNumberFormat="1" applyFont="1" applyFill="1" applyBorder="1" applyAlignment="1">
      <alignment horizontal="left" vertical="top" wrapText="1"/>
    </xf>
    <xf numFmtId="49" fontId="116" fillId="2" borderId="32" xfId="2" applyNumberFormat="1" applyFont="1" applyFill="1" applyBorder="1" applyAlignment="1">
      <alignment horizontal="left" vertical="top" wrapText="1"/>
    </xf>
    <xf numFmtId="49" fontId="116" fillId="2" borderId="34" xfId="2" applyNumberFormat="1" applyFont="1" applyFill="1" applyBorder="1" applyAlignment="1">
      <alignment horizontal="left" vertical="top" wrapText="1"/>
    </xf>
    <xf numFmtId="0" fontId="35" fillId="2" borderId="27" xfId="0" applyFont="1" applyFill="1" applyBorder="1" applyAlignment="1">
      <alignment horizontal="left" wrapText="1"/>
    </xf>
    <xf numFmtId="0" fontId="35" fillId="2" borderId="27" xfId="2" applyFont="1" applyFill="1" applyBorder="1" applyAlignment="1">
      <alignment horizontal="left" wrapText="1"/>
    </xf>
    <xf numFmtId="0" fontId="35" fillId="2" borderId="42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right" vertical="top" wrapText="1"/>
    </xf>
    <xf numFmtId="0" fontId="35" fillId="2" borderId="42" xfId="2" applyFont="1" applyFill="1" applyBorder="1" applyAlignment="1">
      <alignment horizontal="right" vertical="top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righ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righ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139" fillId="2" borderId="0" xfId="20" applyFont="1" applyFill="1" applyAlignment="1">
      <alignment horizontal="left" vertical="center"/>
    </xf>
    <xf numFmtId="0" fontId="139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7" fillId="2" borderId="0" xfId="20" applyNumberFormat="1" applyFont="1" applyFill="1" applyBorder="1" applyAlignment="1">
      <alignment horizontal="left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4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right" vertical="top"/>
    </xf>
    <xf numFmtId="49" fontId="35" fillId="2" borderId="1" xfId="20" applyNumberFormat="1" applyFont="1" applyFill="1" applyBorder="1" applyAlignment="1">
      <alignment horizontal="right" vertical="top"/>
    </xf>
    <xf numFmtId="49" fontId="35" fillId="2" borderId="37" xfId="20" applyNumberFormat="1" applyFont="1" applyFill="1" applyBorder="1" applyAlignment="1">
      <alignment horizontal="right" vertical="top"/>
    </xf>
    <xf numFmtId="49" fontId="35" fillId="2" borderId="2" xfId="20" applyNumberFormat="1" applyFont="1" applyFill="1" applyBorder="1" applyAlignment="1">
      <alignment horizontal="right" vertical="top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27" xfId="2" applyFont="1" applyFill="1" applyBorder="1" applyAlignment="1">
      <alignment horizontal="left" vertical="top"/>
    </xf>
    <xf numFmtId="0" fontId="35" fillId="2" borderId="41" xfId="0" applyFont="1" applyFill="1" applyBorder="1" applyAlignment="1">
      <alignment horizontal="right" vertical="top"/>
    </xf>
    <xf numFmtId="0" fontId="137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39" fillId="2" borderId="0" xfId="20" applyFont="1" applyFill="1" applyBorder="1" applyAlignment="1">
      <alignment horizontal="left"/>
    </xf>
    <xf numFmtId="0" fontId="121" fillId="2" borderId="0" xfId="20" applyFont="1" applyFill="1" applyAlignment="1">
      <alignment horizontal="left"/>
    </xf>
    <xf numFmtId="0" fontId="116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6" fillId="2" borderId="0" xfId="20" applyFont="1" applyFill="1" applyBorder="1" applyAlignment="1">
      <alignment horizontal="left" vertical="top" wrapText="1"/>
    </xf>
    <xf numFmtId="0" fontId="121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6" fillId="2" borderId="2" xfId="2" applyNumberFormat="1" applyFont="1" applyFill="1" applyBorder="1" applyAlignment="1">
      <alignment horizontal="left" vertical="center" wrapText="1"/>
    </xf>
    <xf numFmtId="2" fontId="116" fillId="2" borderId="40" xfId="2" applyNumberFormat="1" applyFont="1" applyFill="1" applyBorder="1" applyAlignment="1">
      <alignment horizontal="left" vertical="center" wrapText="1"/>
    </xf>
    <xf numFmtId="2" fontId="116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2" borderId="0" xfId="2" applyFont="1" applyFill="1" applyBorder="1" applyAlignment="1">
      <alignment horizontal="right"/>
    </xf>
    <xf numFmtId="0" fontId="35" fillId="2" borderId="27" xfId="2" applyFont="1" applyFill="1" applyBorder="1" applyAlignment="1">
      <alignment horizontal="left" vertical="top" wrapText="1"/>
    </xf>
    <xf numFmtId="49" fontId="116" fillId="2" borderId="2" xfId="2" applyNumberFormat="1" applyFont="1" applyFill="1" applyBorder="1" applyAlignment="1">
      <alignment horizontal="left" wrapText="1"/>
    </xf>
    <xf numFmtId="49" fontId="116" fillId="2" borderId="40" xfId="2" applyNumberFormat="1" applyFont="1" applyFill="1" applyBorder="1" applyAlignment="1">
      <alignment horizontal="left" wrapText="1"/>
    </xf>
    <xf numFmtId="49" fontId="116" fillId="2" borderId="1" xfId="2" applyNumberFormat="1" applyFont="1" applyFill="1" applyBorder="1" applyAlignment="1">
      <alignment horizontal="left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6" fillId="2" borderId="33" xfId="2" applyFont="1" applyFill="1" applyBorder="1" applyAlignment="1">
      <alignment horizontal="left"/>
    </xf>
    <xf numFmtId="0" fontId="116" fillId="2" borderId="32" xfId="2" applyFont="1" applyFill="1" applyBorder="1" applyAlignment="1">
      <alignment horizontal="left"/>
    </xf>
    <xf numFmtId="0" fontId="116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7" fillId="8" borderId="0" xfId="20" applyFont="1" applyFill="1" applyBorder="1" applyAlignment="1">
      <alignment horizontal="right"/>
    </xf>
    <xf numFmtId="0" fontId="129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1" fillId="2" borderId="36" xfId="0" applyFont="1" applyFill="1" applyBorder="1" applyAlignment="1">
      <alignment horizontal="left"/>
    </xf>
    <xf numFmtId="0" fontId="111" fillId="2" borderId="35" xfId="0" applyFont="1" applyFill="1" applyBorder="1" applyAlignment="1">
      <alignment horizontal="left"/>
    </xf>
    <xf numFmtId="0" fontId="111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9196B0"/>
      <color rgb="FFDF2B20"/>
      <color rgb="FFE86159"/>
      <color rgb="FF233060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#\ 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#\ ##0.0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#\ 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#\ ##0.0</c:formatCode>
                <c:ptCount val="6"/>
                <c:pt idx="0">
                  <c:v>3153781.0257519991</c:v>
                </c:pt>
                <c:pt idx="1">
                  <c:v>5514313.069271002</c:v>
                </c:pt>
                <c:pt idx="2">
                  <c:v>7088378.4652019991</c:v>
                </c:pt>
                <c:pt idx="3">
                  <c:v>7893669.7592600016</c:v>
                </c:pt>
                <c:pt idx="4">
                  <c:v>7103417.3138680002</c:v>
                </c:pt>
                <c:pt idx="5">
                  <c:v>5529664.2745790025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3995373.6989909979</c:v>
                </c:pt>
                <c:pt idx="1">
                  <c:v>6966290.9131990001</c:v>
                </c:pt>
                <c:pt idx="2">
                  <c:v>9011737.2231200002</c:v>
                </c:pt>
                <c:pt idx="3">
                  <c:v>10031621.295371998</c:v>
                </c:pt>
                <c:pt idx="4">
                  <c:v>9048094.3314999957</c:v>
                </c:pt>
                <c:pt idx="5">
                  <c:v>7049677.9393699989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0.49561328967326101</c:v>
                </c:pt>
                <c:pt idx="1">
                  <c:v>0.53241203734399456</c:v>
                </c:pt>
                <c:pt idx="2">
                  <c:v>0.58433443465799906</c:v>
                </c:pt>
                <c:pt idx="3">
                  <c:v>0.60072094418380118</c:v>
                </c:pt>
                <c:pt idx="4">
                  <c:v>0.59169520998332503</c:v>
                </c:pt>
                <c:pt idx="5">
                  <c:v>0.58442538052121085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0.50438671032673899</c:v>
                </c:pt>
                <c:pt idx="1">
                  <c:v>0.46758796265600544</c:v>
                </c:pt>
                <c:pt idx="2">
                  <c:v>0.41566556534200094</c:v>
                </c:pt>
                <c:pt idx="3">
                  <c:v>0.39927905581619882</c:v>
                </c:pt>
                <c:pt idx="4">
                  <c:v>0.40830479001667502</c:v>
                </c:pt>
                <c:pt idx="5">
                  <c:v>0.4155746194787891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79390.067999999999</c:v>
                </c:pt>
                <c:pt idx="1">
                  <c:v>67837.100999999995</c:v>
                </c:pt>
                <c:pt idx="2">
                  <c:v>67831.973999999987</c:v>
                </c:pt>
                <c:pt idx="3">
                  <c:v>68619.929999999993</c:v>
                </c:pt>
                <c:pt idx="4">
                  <c:v>64985.641999999978</c:v>
                </c:pt>
                <c:pt idx="5">
                  <c:v>82302.111000000004</c:v>
                </c:pt>
                <c:pt idx="6">
                  <c:v>90461.256000000008</c:v>
                </c:pt>
                <c:pt idx="7">
                  <c:v>94759.583999999944</c:v>
                </c:pt>
                <c:pt idx="8">
                  <c:v>105322.01700000002</c:v>
                </c:pt>
                <c:pt idx="9">
                  <c:v>120619.54800000013</c:v>
                </c:pt>
                <c:pt idx="10">
                  <c:v>131576.09699999989</c:v>
                </c:pt>
                <c:pt idx="11">
                  <c:v>135270.677</c:v>
                </c:pt>
                <c:pt idx="12">
                  <c:v>151311.21900000004</c:v>
                </c:pt>
                <c:pt idx="13">
                  <c:v>150736.80700000012</c:v>
                </c:pt>
                <c:pt idx="14">
                  <c:v>133006.89500000008</c:v>
                </c:pt>
                <c:pt idx="15">
                  <c:v>130055.45400000009</c:v>
                </c:pt>
                <c:pt idx="16">
                  <c:v>138660.71600000001</c:v>
                </c:pt>
                <c:pt idx="17">
                  <c:v>137949.584</c:v>
                </c:pt>
                <c:pt idx="18">
                  <c:v>128253.164</c:v>
                </c:pt>
                <c:pt idx="19">
                  <c:v>101604.83199999994</c:v>
                </c:pt>
                <c:pt idx="20">
                  <c:v>112998.16100000004</c:v>
                </c:pt>
                <c:pt idx="21">
                  <c:v>127540.37100000001</c:v>
                </c:pt>
                <c:pt idx="22">
                  <c:v>137451.70699999997</c:v>
                </c:pt>
                <c:pt idx="23">
                  <c:v>147645.71400000004</c:v>
                </c:pt>
                <c:pt idx="24">
                  <c:v>159765.43199999997</c:v>
                </c:pt>
                <c:pt idx="25">
                  <c:v>158173.92200000011</c:v>
                </c:pt>
                <c:pt idx="26">
                  <c:v>151100.91000000006</c:v>
                </c:pt>
                <c:pt idx="27">
                  <c:v>148848.83900000004</c:v>
                </c:pt>
                <c:pt idx="28">
                  <c:v>145289.16599999997</c:v>
                </c:pt>
                <c:pt idx="29">
                  <c:v>137874.68600000005</c:v>
                </c:pt>
                <c:pt idx="30">
                  <c:v>130521.18600000005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142380.56100000007</c:v>
                </c:pt>
                <c:pt idx="1">
                  <c:v>151389.67299999998</c:v>
                </c:pt>
                <c:pt idx="2">
                  <c:v>152070.10299999997</c:v>
                </c:pt>
                <c:pt idx="3">
                  <c:v>155889.10199999996</c:v>
                </c:pt>
                <c:pt idx="4">
                  <c:v>162870.984</c:v>
                </c:pt>
                <c:pt idx="5">
                  <c:v>154862.28999999995</c:v>
                </c:pt>
                <c:pt idx="6">
                  <c:v>164138.40600000005</c:v>
                </c:pt>
                <c:pt idx="7">
                  <c:v>170199.57099999994</c:v>
                </c:pt>
                <c:pt idx="8">
                  <c:v>171813.4689999999</c:v>
                </c:pt>
                <c:pt idx="9">
                  <c:v>177911.02200000006</c:v>
                </c:pt>
                <c:pt idx="10">
                  <c:v>185381.89600000007</c:v>
                </c:pt>
                <c:pt idx="11">
                  <c:v>188810.20700000017</c:v>
                </c:pt>
                <c:pt idx="12">
                  <c:v>178512.16600000003</c:v>
                </c:pt>
                <c:pt idx="13">
                  <c:v>176861.02099999998</c:v>
                </c:pt>
                <c:pt idx="14">
                  <c:v>187581.41400000011</c:v>
                </c:pt>
                <c:pt idx="15">
                  <c:v>183414.79200000007</c:v>
                </c:pt>
                <c:pt idx="16">
                  <c:v>186576.06600000002</c:v>
                </c:pt>
                <c:pt idx="17">
                  <c:v>179533.43499999997</c:v>
                </c:pt>
                <c:pt idx="18">
                  <c:v>169749.23599999989</c:v>
                </c:pt>
                <c:pt idx="19">
                  <c:v>152778.99000000008</c:v>
                </c:pt>
                <c:pt idx="20">
                  <c:v>167782.27499999991</c:v>
                </c:pt>
                <c:pt idx="21">
                  <c:v>188375.06099999981</c:v>
                </c:pt>
                <c:pt idx="22">
                  <c:v>196776.86800000016</c:v>
                </c:pt>
                <c:pt idx="23">
                  <c:v>203253.81800000026</c:v>
                </c:pt>
                <c:pt idx="24">
                  <c:v>215153.3660000001</c:v>
                </c:pt>
                <c:pt idx="25">
                  <c:v>218147.69599999997</c:v>
                </c:pt>
                <c:pt idx="26">
                  <c:v>208185.17399999988</c:v>
                </c:pt>
                <c:pt idx="27">
                  <c:v>219332.57799999975</c:v>
                </c:pt>
                <c:pt idx="28">
                  <c:v>236010.3890000002</c:v>
                </c:pt>
                <c:pt idx="29">
                  <c:v>240591.47399999996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217641.13000000012</c:v>
                </c:pt>
                <c:pt idx="1">
                  <c:v>215892.8050000002</c:v>
                </c:pt>
                <c:pt idx="2">
                  <c:v>230292.98000000013</c:v>
                </c:pt>
                <c:pt idx="3">
                  <c:v>227673.54400000008</c:v>
                </c:pt>
                <c:pt idx="4">
                  <c:v>224135.24100000007</c:v>
                </c:pt>
                <c:pt idx="5">
                  <c:v>241149.33100000001</c:v>
                </c:pt>
                <c:pt idx="6">
                  <c:v>245668.04699999982</c:v>
                </c:pt>
                <c:pt idx="7">
                  <c:v>251230.18000000002</c:v>
                </c:pt>
                <c:pt idx="8">
                  <c:v>250276.38900000014</c:v>
                </c:pt>
                <c:pt idx="9">
                  <c:v>241153.21000000022</c:v>
                </c:pt>
                <c:pt idx="10">
                  <c:v>233250.33699999997</c:v>
                </c:pt>
                <c:pt idx="11">
                  <c:v>234102.69999999992</c:v>
                </c:pt>
                <c:pt idx="12">
                  <c:v>232314.32400000002</c:v>
                </c:pt>
                <c:pt idx="13">
                  <c:v>222489.55900000001</c:v>
                </c:pt>
                <c:pt idx="14">
                  <c:v>212518.90700000006</c:v>
                </c:pt>
                <c:pt idx="15">
                  <c:v>208460.41599999997</c:v>
                </c:pt>
                <c:pt idx="16">
                  <c:v>211267.82099999988</c:v>
                </c:pt>
                <c:pt idx="17">
                  <c:v>200878.30499999993</c:v>
                </c:pt>
                <c:pt idx="18">
                  <c:v>205886.0279999999</c:v>
                </c:pt>
                <c:pt idx="19">
                  <c:v>235628.68899999998</c:v>
                </c:pt>
                <c:pt idx="20">
                  <c:v>247425.12399999998</c:v>
                </c:pt>
                <c:pt idx="21">
                  <c:v>261333.33300000007</c:v>
                </c:pt>
                <c:pt idx="22">
                  <c:v>262332.75099999999</c:v>
                </c:pt>
                <c:pt idx="23">
                  <c:v>213269.82700000002</c:v>
                </c:pt>
                <c:pt idx="24">
                  <c:v>241024.37799999991</c:v>
                </c:pt>
                <c:pt idx="25">
                  <c:v>270113.67199999985</c:v>
                </c:pt>
                <c:pt idx="26">
                  <c:v>263887.87600000005</c:v>
                </c:pt>
                <c:pt idx="27">
                  <c:v>249718.08399999989</c:v>
                </c:pt>
                <c:pt idx="28">
                  <c:v>228244.48199999999</c:v>
                </c:pt>
                <c:pt idx="29">
                  <c:v>199936.19200000004</c:v>
                </c:pt>
                <c:pt idx="30">
                  <c:v>166167.65300000005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152162.69699999996</c:v>
                </c:pt>
                <c:pt idx="1">
                  <c:v>171059.60600000009</c:v>
                </c:pt>
                <c:pt idx="2">
                  <c:v>174962.57399999985</c:v>
                </c:pt>
                <c:pt idx="3">
                  <c:v>175856.37999999992</c:v>
                </c:pt>
                <c:pt idx="4">
                  <c:v>201044.02699999983</c:v>
                </c:pt>
                <c:pt idx="5">
                  <c:v>227598.92200000005</c:v>
                </c:pt>
                <c:pt idx="6">
                  <c:v>243947.49399999977</c:v>
                </c:pt>
                <c:pt idx="7">
                  <c:v>235839.05000000002</c:v>
                </c:pt>
                <c:pt idx="8">
                  <c:v>237389.8790000001</c:v>
                </c:pt>
                <c:pt idx="9">
                  <c:v>245703.28900000011</c:v>
                </c:pt>
                <c:pt idx="10">
                  <c:v>265073.68899999995</c:v>
                </c:pt>
                <c:pt idx="11">
                  <c:v>272640.02600000007</c:v>
                </c:pt>
                <c:pt idx="12">
                  <c:v>256697.11099999983</c:v>
                </c:pt>
                <c:pt idx="13">
                  <c:v>229277.61299999987</c:v>
                </c:pt>
                <c:pt idx="14">
                  <c:v>224948.53100000013</c:v>
                </c:pt>
                <c:pt idx="15">
                  <c:v>238769.47899999996</c:v>
                </c:pt>
                <c:pt idx="16">
                  <c:v>247928.85399999999</c:v>
                </c:pt>
                <c:pt idx="17">
                  <c:v>246607.44300000003</c:v>
                </c:pt>
                <c:pt idx="18">
                  <c:v>242955.82799999992</c:v>
                </c:pt>
                <c:pt idx="19">
                  <c:v>254263.36700000003</c:v>
                </c:pt>
                <c:pt idx="20">
                  <c:v>260779.38000000024</c:v>
                </c:pt>
                <c:pt idx="21">
                  <c:v>237327.47999999995</c:v>
                </c:pt>
                <c:pt idx="22">
                  <c:v>234850.535</c:v>
                </c:pt>
                <c:pt idx="23">
                  <c:v>238268.288</c:v>
                </c:pt>
                <c:pt idx="24">
                  <c:v>237387.36300000004</c:v>
                </c:pt>
                <c:pt idx="25">
                  <c:v>238916.14400000017</c:v>
                </c:pt>
                <c:pt idx="26">
                  <c:v>236552.95900000003</c:v>
                </c:pt>
                <c:pt idx="27">
                  <c:v>233876.826</c:v>
                </c:pt>
                <c:pt idx="28">
                  <c:v>216957.89500000005</c:v>
                </c:pt>
                <c:pt idx="29">
                  <c:v>217840.00800000006</c:v>
                </c:pt>
                <c:pt idx="30">
                  <c:v>231473.2079999999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233209.78500000009</c:v>
                </c:pt>
                <c:pt idx="1">
                  <c:v>226509.30799999996</c:v>
                </c:pt>
                <c:pt idx="2">
                  <c:v>212744.61600000001</c:v>
                </c:pt>
                <c:pt idx="3">
                  <c:v>204595.62000000032</c:v>
                </c:pt>
                <c:pt idx="4">
                  <c:v>200616.96400000004</c:v>
                </c:pt>
                <c:pt idx="5">
                  <c:v>206213.44999999995</c:v>
                </c:pt>
                <c:pt idx="6">
                  <c:v>221348.39400000012</c:v>
                </c:pt>
                <c:pt idx="7">
                  <c:v>212834.83499999982</c:v>
                </c:pt>
                <c:pt idx="8">
                  <c:v>195140.39800000013</c:v>
                </c:pt>
                <c:pt idx="9">
                  <c:v>175572.66499999995</c:v>
                </c:pt>
                <c:pt idx="10">
                  <c:v>194569.4409999999</c:v>
                </c:pt>
                <c:pt idx="11">
                  <c:v>192621.72000000035</c:v>
                </c:pt>
                <c:pt idx="12">
                  <c:v>199026.65300000002</c:v>
                </c:pt>
                <c:pt idx="13">
                  <c:v>204697.71099999986</c:v>
                </c:pt>
                <c:pt idx="14">
                  <c:v>198580.72799999992</c:v>
                </c:pt>
                <c:pt idx="15">
                  <c:v>181874.59999999998</c:v>
                </c:pt>
                <c:pt idx="16">
                  <c:v>178161.05699999991</c:v>
                </c:pt>
                <c:pt idx="17">
                  <c:v>174631.54500000016</c:v>
                </c:pt>
                <c:pt idx="18">
                  <c:v>169306.66100000008</c:v>
                </c:pt>
                <c:pt idx="19">
                  <c:v>174193.61699999994</c:v>
                </c:pt>
                <c:pt idx="20">
                  <c:v>184212.91499999998</c:v>
                </c:pt>
                <c:pt idx="21">
                  <c:v>191536.15500000014</c:v>
                </c:pt>
                <c:pt idx="22">
                  <c:v>185323.095</c:v>
                </c:pt>
                <c:pt idx="23">
                  <c:v>179643.41800000006</c:v>
                </c:pt>
                <c:pt idx="24">
                  <c:v>189554.18699999995</c:v>
                </c:pt>
                <c:pt idx="25">
                  <c:v>192337.13999999987</c:v>
                </c:pt>
                <c:pt idx="26">
                  <c:v>196032.95600000018</c:v>
                </c:pt>
                <c:pt idx="27">
                  <c:v>221941.73100000012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232061.19799999992</c:v>
                </c:pt>
                <c:pt idx="1">
                  <c:v>231209.89899999989</c:v>
                </c:pt>
                <c:pt idx="2">
                  <c:v>237558.53200000006</c:v>
                </c:pt>
                <c:pt idx="3">
                  <c:v>241639.73399999997</c:v>
                </c:pt>
                <c:pt idx="4">
                  <c:v>228365.54699999996</c:v>
                </c:pt>
                <c:pt idx="5">
                  <c:v>241893.94099999993</c:v>
                </c:pt>
                <c:pt idx="6">
                  <c:v>247660.99700000015</c:v>
                </c:pt>
                <c:pt idx="7">
                  <c:v>227818.82100000008</c:v>
                </c:pt>
                <c:pt idx="8">
                  <c:v>213004.91400000005</c:v>
                </c:pt>
                <c:pt idx="9">
                  <c:v>218342.68600000016</c:v>
                </c:pt>
                <c:pt idx="10">
                  <c:v>225105.02200000011</c:v>
                </c:pt>
                <c:pt idx="11">
                  <c:v>207584.70400000009</c:v>
                </c:pt>
                <c:pt idx="12">
                  <c:v>195163.83499999996</c:v>
                </c:pt>
                <c:pt idx="13">
                  <c:v>189170.42599999992</c:v>
                </c:pt>
                <c:pt idx="14">
                  <c:v>177044.72000000003</c:v>
                </c:pt>
                <c:pt idx="15">
                  <c:v>175636.6339999999</c:v>
                </c:pt>
                <c:pt idx="16">
                  <c:v>175856.69800000003</c:v>
                </c:pt>
                <c:pt idx="17">
                  <c:v>169906.01599999992</c:v>
                </c:pt>
                <c:pt idx="18">
                  <c:v>170302.98400000005</c:v>
                </c:pt>
                <c:pt idx="19">
                  <c:v>174949.68000000011</c:v>
                </c:pt>
                <c:pt idx="20">
                  <c:v>176870.87100000001</c:v>
                </c:pt>
                <c:pt idx="21">
                  <c:v>158086.61400000003</c:v>
                </c:pt>
                <c:pt idx="22">
                  <c:v>139377.785</c:v>
                </c:pt>
                <c:pt idx="23">
                  <c:v>133809.43100000004</c:v>
                </c:pt>
                <c:pt idx="24">
                  <c:v>130239.86899999992</c:v>
                </c:pt>
                <c:pt idx="25">
                  <c:v>105944.61300000006</c:v>
                </c:pt>
                <c:pt idx="26">
                  <c:v>111211.53900000008</c:v>
                </c:pt>
                <c:pt idx="27">
                  <c:v>107975.31499999992</c:v>
                </c:pt>
                <c:pt idx="28">
                  <c:v>117314.48000000007</c:v>
                </c:pt>
                <c:pt idx="29">
                  <c:v>138321.27799999999</c:v>
                </c:pt>
                <c:pt idx="30">
                  <c:v>170805.66699999993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3310.08410673249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3351.69021861077</c:v>
                </c:pt>
                <c:pt idx="1">
                  <c:v>3267.4276212324899</c:v>
                </c:pt>
                <c:pt idx="2">
                  <c:v>2845.9519902324901</c:v>
                </c:pt>
                <c:pt idx="3">
                  <c:v>2226.1676512324898</c:v>
                </c:pt>
                <c:pt idx="4">
                  <c:v>1436.1018552324899</c:v>
                </c:pt>
                <c:pt idx="5">
                  <c:v>811.86570023249101</c:v>
                </c:pt>
                <c:pt idx="6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5.7771090000001095</c:v>
                </c:pt>
                <c:pt idx="1">
                  <c:v>0</c:v>
                </c:pt>
                <c:pt idx="2">
                  <c:v>393.66485199999988</c:v>
                </c:pt>
                <c:pt idx="3">
                  <c:v>829.84402</c:v>
                </c:pt>
                <c:pt idx="4">
                  <c:v>3315.8612157324901</c:v>
                </c:pt>
                <c:pt idx="5">
                  <c:v>3315.8612157324901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75</c:v>
                </c:pt>
                <c:pt idx="1">
                  <c:v>27</c:v>
                </c:pt>
                <c:pt idx="2">
                  <c:v>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3267.4276212324899</c:v>
                </c:pt>
                <c:pt idx="1">
                  <c:v>2845.9519902324901</c:v>
                </c:pt>
                <c:pt idx="2">
                  <c:v>2226.1676512324898</c:v>
                </c:pt>
                <c:pt idx="3">
                  <c:v>1436.1018552324899</c:v>
                </c:pt>
                <c:pt idx="4">
                  <c:v>811.86570023249101</c:v>
                </c:pt>
                <c:pt idx="5">
                  <c:v>550.17382723249102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84.262597378280134</c:v>
                </c:pt>
                <c:pt idx="1">
                  <c:v>505.73822837827993</c:v>
                </c:pt>
                <c:pt idx="2">
                  <c:v>1125.5225673782802</c:v>
                </c:pt>
                <c:pt idx="3">
                  <c:v>1915.5883633782801</c:v>
                </c:pt>
                <c:pt idx="4">
                  <c:v>2539.8245183782792</c:v>
                </c:pt>
                <c:pt idx="5">
                  <c:v>2801.516391378279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#\ ##0.0</c:formatCode>
                <c:ptCount val="6"/>
                <c:pt idx="0">
                  <c:v>1243.3218232701938</c:v>
                </c:pt>
                <c:pt idx="1">
                  <c:v>1046.5306776577318</c:v>
                </c:pt>
                <c:pt idx="2">
                  <c:v>615.20458505997794</c:v>
                </c:pt>
                <c:pt idx="3">
                  <c:v>611.86680951218455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#\ ##0.0</c:formatCode>
                <c:ptCount val="6"/>
                <c:pt idx="0">
                  <c:v>-436.39778217979762</c:v>
                </c:pt>
                <c:pt idx="1">
                  <c:v>-298.48748553622977</c:v>
                </c:pt>
                <c:pt idx="2">
                  <c:v>-55.576579048827142</c:v>
                </c:pt>
                <c:pt idx="3">
                  <c:v>-171.69380494119213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#\ ##0.0</c:formatCode>
                <c:ptCount val="6"/>
                <c:pt idx="0">
                  <c:v>806.92404109039626</c:v>
                </c:pt>
                <c:pt idx="1">
                  <c:v>748.04319212150199</c:v>
                </c:pt>
                <c:pt idx="2">
                  <c:v>559.62800601115077</c:v>
                </c:pt>
                <c:pt idx="3">
                  <c:v>440.17300457099242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#\ ##0.0</c:formatCode>
                <c:ptCount val="6"/>
                <c:pt idx="0">
                  <c:v>4.3354999999999998E-2</c:v>
                </c:pt>
                <c:pt idx="1">
                  <c:v>90.356905999999995</c:v>
                </c:pt>
                <c:pt idx="2">
                  <c:v>476.41323899999992</c:v>
                </c:pt>
                <c:pt idx="3">
                  <c:v>484.49456099999998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#\ ##0.0</c:formatCode>
                <c:ptCount val="6"/>
                <c:pt idx="0">
                  <c:v>-312.054394</c:v>
                </c:pt>
                <c:pt idx="1">
                  <c:v>-98.602405000000005</c:v>
                </c:pt>
                <c:pt idx="2">
                  <c:v>-84.486763999999994</c:v>
                </c:pt>
                <c:pt idx="3">
                  <c:v>-50.764979000000004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#\ ##0.0</c:formatCode>
                <c:ptCount val="6"/>
                <c:pt idx="0">
                  <c:v>-312.01103899999998</c:v>
                </c:pt>
                <c:pt idx="1">
                  <c:v>-8.2454990000000095</c:v>
                </c:pt>
                <c:pt idx="2">
                  <c:v>391.92647499999993</c:v>
                </c:pt>
                <c:pt idx="3">
                  <c:v>433.72958199999999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#\ 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891.77961054958303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#\ ##0.0</c:formatCode>
                <c:ptCount val="6"/>
                <c:pt idx="0">
                  <c:v>710.64524401658332</c:v>
                </c:pt>
                <c:pt idx="1">
                  <c:v>976.24186930500662</c:v>
                </c:pt>
                <c:pt idx="2">
                  <c:v>1161.8903714199182</c:v>
                </c:pt>
                <c:pt idx="3">
                  <c:v>1134.2625732048143</c:v>
                </c:pt>
                <c:pt idx="4">
                  <c:v>890.50037327489224</c:v>
                </c:pt>
                <c:pt idx="5">
                  <c:v>922.61982519439664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#\ 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#\ ##0.0</c:formatCode>
                <c:ptCount val="6"/>
                <c:pt idx="0">
                  <c:v>706.09668300749729</c:v>
                </c:pt>
                <c:pt idx="1">
                  <c:v>986.66548431114211</c:v>
                </c:pt>
                <c:pt idx="2">
                  <c:v>1192.8098233854867</c:v>
                </c:pt>
                <c:pt idx="3">
                  <c:v>1205.7431048765241</c:v>
                </c:pt>
                <c:pt idx="4">
                  <c:v>992.34776233082323</c:v>
                </c:pt>
                <c:pt idx="5">
                  <c:v>915.4910560358029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'8'!$E$22:$E$31</c:f>
              <c:numCache>
                <c:formatCode>#\ ##0.0</c:formatCode>
                <c:ptCount val="10"/>
                <c:pt idx="0">
                  <c:v>640.63402815943982</c:v>
                </c:pt>
                <c:pt idx="1">
                  <c:v>566.62856014040869</c:v>
                </c:pt>
                <c:pt idx="2">
                  <c:v>692.05393090006339</c:v>
                </c:pt>
                <c:pt idx="3">
                  <c:v>769.56834511857073</c:v>
                </c:pt>
                <c:pt idx="4">
                  <c:v>657.3441964893608</c:v>
                </c:pt>
                <c:pt idx="5">
                  <c:v>644.61475055770859</c:v>
                </c:pt>
                <c:pt idx="6">
                  <c:v>711.89402663759711</c:v>
                </c:pt>
                <c:pt idx="7">
                  <c:v>731.37239495703329</c:v>
                </c:pt>
                <c:pt idx="8">
                  <c:v>710.64530506306801</c:v>
                </c:pt>
                <c:pt idx="9">
                  <c:v>507.61226713839142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'8'!$F$22:$F$31</c:f>
              <c:numCache>
                <c:formatCode>#\ ##0.0</c:formatCode>
                <c:ptCount val="10"/>
                <c:pt idx="0">
                  <c:v>888.01681308815967</c:v>
                </c:pt>
                <c:pt idx="1">
                  <c:v>766.97119050284277</c:v>
                </c:pt>
                <c:pt idx="2">
                  <c:v>806.01640285208839</c:v>
                </c:pt>
                <c:pt idx="3">
                  <c:v>974.72660043127769</c:v>
                </c:pt>
                <c:pt idx="4">
                  <c:v>947.05070711760902</c:v>
                </c:pt>
                <c:pt idx="5">
                  <c:v>914.13153929762188</c:v>
                </c:pt>
                <c:pt idx="6">
                  <c:v>898.39791921779192</c:v>
                </c:pt>
                <c:pt idx="7">
                  <c:v>1005.6071018186751</c:v>
                </c:pt>
                <c:pt idx="8">
                  <c:v>976.24186930500662</c:v>
                </c:pt>
                <c:pt idx="9">
                  <c:v>742.97073046417756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'8'!$G$22:$G$31</c:f>
              <c:numCache>
                <c:formatCode>#\ ##0.0</c:formatCode>
                <c:ptCount val="10"/>
                <c:pt idx="0">
                  <c:v>1026.0916529000576</c:v>
                </c:pt>
                <c:pt idx="1">
                  <c:v>987.85235387203875</c:v>
                </c:pt>
                <c:pt idx="2">
                  <c:v>902.96207371918115</c:v>
                </c:pt>
                <c:pt idx="3">
                  <c:v>1176.860669189386</c:v>
                </c:pt>
                <c:pt idx="4">
                  <c:v>1079.9249565070677</c:v>
                </c:pt>
                <c:pt idx="5">
                  <c:v>1094.8836617484235</c:v>
                </c:pt>
                <c:pt idx="6">
                  <c:v>1040.1934187335237</c:v>
                </c:pt>
                <c:pt idx="7">
                  <c:v>1143.5524066147048</c:v>
                </c:pt>
                <c:pt idx="8">
                  <c:v>1161.8903714199182</c:v>
                </c:pt>
                <c:pt idx="9">
                  <c:v>966.1740838482915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'8'!$H$22:$H$31</c:f>
              <c:numCache>
                <c:formatCode>#\ ##0.0</c:formatCode>
                <c:ptCount val="10"/>
                <c:pt idx="0">
                  <c:v>1067.2189823894366</c:v>
                </c:pt>
                <c:pt idx="1">
                  <c:v>1081.280644710429</c:v>
                </c:pt>
                <c:pt idx="2">
                  <c:v>1187.264788615279</c:v>
                </c:pt>
                <c:pt idx="3">
                  <c:v>1455.6830724201873</c:v>
                </c:pt>
                <c:pt idx="4">
                  <c:v>1083.5036572418198</c:v>
                </c:pt>
                <c:pt idx="5">
                  <c:v>1283.8185314330176</c:v>
                </c:pt>
                <c:pt idx="6">
                  <c:v>1216.7322796016583</c:v>
                </c:pt>
                <c:pt idx="7">
                  <c:v>1273.1090817392794</c:v>
                </c:pt>
                <c:pt idx="8">
                  <c:v>1134.2625732048143</c:v>
                </c:pt>
                <c:pt idx="9">
                  <c:v>891.77961054958303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'8'!$I$22:$I$31</c:f>
              <c:numCache>
                <c:formatCode>#\ ##0.0</c:formatCode>
                <c:ptCount val="10"/>
                <c:pt idx="0">
                  <c:v>895.1422639479274</c:v>
                </c:pt>
                <c:pt idx="1">
                  <c:v>989.86689164730865</c:v>
                </c:pt>
                <c:pt idx="2">
                  <c:v>894.9775109236499</c:v>
                </c:pt>
                <c:pt idx="3">
                  <c:v>1021.1104080142384</c:v>
                </c:pt>
                <c:pt idx="4">
                  <c:v>1157.3341365416989</c:v>
                </c:pt>
                <c:pt idx="5">
                  <c:v>1003.4430157770646</c:v>
                </c:pt>
                <c:pt idx="6">
                  <c:v>975.54125699611575</c:v>
                </c:pt>
                <c:pt idx="7">
                  <c:v>1165.2067863432326</c:v>
                </c:pt>
                <c:pt idx="8">
                  <c:v>890.50037327489224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</c:strCache>
            </c:strRef>
          </c:cat>
          <c:val>
            <c:numRef>
              <c:f>'8'!$J$22:$J$31</c:f>
              <c:numCache>
                <c:formatCode>#\ ##0.0</c:formatCode>
                <c:ptCount val="10"/>
                <c:pt idx="0">
                  <c:v>748.45325098671799</c:v>
                </c:pt>
                <c:pt idx="1">
                  <c:v>865.53252041105134</c:v>
                </c:pt>
                <c:pt idx="2">
                  <c:v>894.92809451256755</c:v>
                </c:pt>
                <c:pt idx="3">
                  <c:v>803.47995264261647</c:v>
                </c:pt>
                <c:pt idx="4">
                  <c:v>1097.0923047483834</c:v>
                </c:pt>
                <c:pt idx="5">
                  <c:v>844.24526354596594</c:v>
                </c:pt>
                <c:pt idx="6">
                  <c:v>919.13700933084067</c:v>
                </c:pt>
                <c:pt idx="7">
                  <c:v>1091.1743164401041</c:v>
                </c:pt>
                <c:pt idx="8">
                  <c:v>922.61982519439664</c:v>
                </c:pt>
                <c:pt idx="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0.42413793103448277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0.57586206896551728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26</c:v>
                </c:pt>
                <c:pt idx="1">
                  <c:v>3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89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7b)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55</c:v>
                </c:pt>
                <c:pt idx="3">
                  <c:v>5</c:v>
                </c:pt>
                <c:pt idx="4">
                  <c:v>0</c:v>
                </c:pt>
                <c:pt idx="5">
                  <c:v>105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105</c:v>
                </c:pt>
                <c:pt idx="1">
                  <c:v>66</c:v>
                </c:pt>
                <c:pt idx="2">
                  <c:v>30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441487.44179100008</c:v>
                </c:pt>
                <c:pt idx="7">
                  <c:v>441487.44179100008</c:v>
                </c:pt>
                <c:pt idx="8">
                  <c:v>441487.44179100008</c:v>
                </c:pt>
                <c:pt idx="9">
                  <c:v>441487.44179100008</c:v>
                </c:pt>
                <c:pt idx="10">
                  <c:v>441487.44179100008</c:v>
                </c:pt>
                <c:pt idx="11">
                  <c:v>441487.44179100008</c:v>
                </c:pt>
                <c:pt idx="12">
                  <c:v>441487.44179100008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359539.68676326663</c:v>
                </c:pt>
                <c:pt idx="1">
                  <c:v>359539.68676326663</c:v>
                </c:pt>
                <c:pt idx="2">
                  <c:v>359539.68676326663</c:v>
                </c:pt>
                <c:pt idx="3">
                  <c:v>359539.68676326663</c:v>
                </c:pt>
                <c:pt idx="4">
                  <c:v>359539.68676326663</c:v>
                </c:pt>
                <c:pt idx="5">
                  <c:v>359539.68676326663</c:v>
                </c:pt>
                <c:pt idx="6">
                  <c:v>359539.68676326663</c:v>
                </c:pt>
                <c:pt idx="7">
                  <c:v>359539.68676326663</c:v>
                </c:pt>
                <c:pt idx="8">
                  <c:v>359539.68676326663</c:v>
                </c:pt>
                <c:pt idx="9">
                  <c:v>359539.68676326663</c:v>
                </c:pt>
                <c:pt idx="10">
                  <c:v>359539.68676326663</c:v>
                </c:pt>
                <c:pt idx="11">
                  <c:v>359539.68676326663</c:v>
                </c:pt>
                <c:pt idx="12">
                  <c:v>359539.68676326663</c:v>
                </c:pt>
                <c:pt idx="13">
                  <c:v>359539.68676326663</c:v>
                </c:pt>
                <c:pt idx="14">
                  <c:v>359539.68676326663</c:v>
                </c:pt>
                <c:pt idx="15">
                  <c:v>359539.68676326663</c:v>
                </c:pt>
                <c:pt idx="16">
                  <c:v>359539.68676326663</c:v>
                </c:pt>
                <c:pt idx="17">
                  <c:v>359539.68676326663</c:v>
                </c:pt>
                <c:pt idx="18">
                  <c:v>359539.68676326663</c:v>
                </c:pt>
                <c:pt idx="19">
                  <c:v>359539.68676326663</c:v>
                </c:pt>
                <c:pt idx="20">
                  <c:v>359539.68676326663</c:v>
                </c:pt>
                <c:pt idx="21">
                  <c:v>359539.68676326663</c:v>
                </c:pt>
                <c:pt idx="22">
                  <c:v>359539.68676326663</c:v>
                </c:pt>
                <c:pt idx="23">
                  <c:v>359539.68676326663</c:v>
                </c:pt>
                <c:pt idx="24">
                  <c:v>359539.68676326663</c:v>
                </c:pt>
                <c:pt idx="25">
                  <c:v>359539.68676326663</c:v>
                </c:pt>
                <c:pt idx="26">
                  <c:v>359539.68676326663</c:v>
                </c:pt>
                <c:pt idx="27">
                  <c:v>359539.68676326663</c:v>
                </c:pt>
                <c:pt idx="28">
                  <c:v>359539.68676326663</c:v>
                </c:pt>
                <c:pt idx="29">
                  <c:v>359539.68676326663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280918.59193656669</c:v>
                </c:pt>
                <c:pt idx="1">
                  <c:v>280918.59193656669</c:v>
                </c:pt>
                <c:pt idx="2">
                  <c:v>280918.59193656669</c:v>
                </c:pt>
                <c:pt idx="3">
                  <c:v>280918.59193656669</c:v>
                </c:pt>
                <c:pt idx="4">
                  <c:v>280918.59193656669</c:v>
                </c:pt>
                <c:pt idx="5">
                  <c:v>280918.59193656669</c:v>
                </c:pt>
                <c:pt idx="6">
                  <c:v>280918.59193656669</c:v>
                </c:pt>
                <c:pt idx="7">
                  <c:v>280918.59193656669</c:v>
                </c:pt>
                <c:pt idx="8">
                  <c:v>280918.59193656669</c:v>
                </c:pt>
                <c:pt idx="9">
                  <c:v>280918.59193656669</c:v>
                </c:pt>
                <c:pt idx="10">
                  <c:v>280918.59193656669</c:v>
                </c:pt>
                <c:pt idx="11">
                  <c:v>280918.59193656669</c:v>
                </c:pt>
                <c:pt idx="12">
                  <c:v>280918.59193656669</c:v>
                </c:pt>
                <c:pt idx="13">
                  <c:v>280918.59193656669</c:v>
                </c:pt>
                <c:pt idx="14">
                  <c:v>280918.59193656669</c:v>
                </c:pt>
                <c:pt idx="15">
                  <c:v>280918.59193656669</c:v>
                </c:pt>
                <c:pt idx="16">
                  <c:v>280918.59193656669</c:v>
                </c:pt>
                <c:pt idx="17">
                  <c:v>280918.59193656669</c:v>
                </c:pt>
                <c:pt idx="18">
                  <c:v>280918.59193656669</c:v>
                </c:pt>
                <c:pt idx="19">
                  <c:v>280918.59193656669</c:v>
                </c:pt>
                <c:pt idx="20">
                  <c:v>280918.59193656669</c:v>
                </c:pt>
                <c:pt idx="21">
                  <c:v>280918.59193656669</c:v>
                </c:pt>
                <c:pt idx="22">
                  <c:v>280918.59193656669</c:v>
                </c:pt>
                <c:pt idx="23">
                  <c:v>280918.59193656669</c:v>
                </c:pt>
                <c:pt idx="24">
                  <c:v>280918.59193656669</c:v>
                </c:pt>
                <c:pt idx="25">
                  <c:v>280918.59193656669</c:v>
                </c:pt>
                <c:pt idx="26">
                  <c:v>280918.59193656669</c:v>
                </c:pt>
                <c:pt idx="27">
                  <c:v>280918.59193656669</c:v>
                </c:pt>
                <c:pt idx="28">
                  <c:v>280918.59193656669</c:v>
                </c:pt>
                <c:pt idx="29">
                  <c:v>280918.59193656669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1.1333920885267823</c:v>
                </c:pt>
                <c:pt idx="1">
                  <c:v>0.88555150194205912</c:v>
                </c:pt>
                <c:pt idx="2">
                  <c:v>0.65603993448484799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-0.1333920885267823</c:v>
                </c:pt>
                <c:pt idx="1">
                  <c:v>0.11444849805794088</c:v>
                </c:pt>
                <c:pt idx="2">
                  <c:v>0.34396006551515201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441487.44179100008</c:v>
                </c:pt>
                <c:pt idx="1">
                  <c:v>10786190.602897998</c:v>
                </c:pt>
                <c:pt idx="2">
                  <c:v>8427557.7580970004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#\ 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#\ ##0.0</c:formatCode>
                <c:ptCount val="6"/>
                <c:pt idx="0">
                  <c:v>178489.261929</c:v>
                </c:pt>
                <c:pt idx="1">
                  <c:v>311925.81453400006</c:v>
                </c:pt>
                <c:pt idx="2">
                  <c:v>400637.46987200022</c:v>
                </c:pt>
                <c:pt idx="3">
                  <c:v>446007.65551800001</c:v>
                </c:pt>
                <c:pt idx="4">
                  <c:v>401550.51002900006</c:v>
                </c:pt>
                <c:pt idx="5">
                  <c:v>312376.17427999992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47626</xdr:rowOff>
    </xdr:from>
    <xdr:to>
      <xdr:col>7</xdr:col>
      <xdr:colOff>247650</xdr:colOff>
      <xdr:row>48</xdr:row>
      <xdr:rowOff>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85726</xdr:rowOff>
    </xdr:from>
    <xdr:to>
      <xdr:col>7</xdr:col>
      <xdr:colOff>581025</xdr:colOff>
      <xdr:row>20</xdr:row>
      <xdr:rowOff>133350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133350</xdr:rowOff>
    </xdr:from>
    <xdr:to>
      <xdr:col>7</xdr:col>
      <xdr:colOff>590549</xdr:colOff>
      <xdr:row>33</xdr:row>
      <xdr:rowOff>114300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C1" sqref="C1"/>
    </sheetView>
  </sheetViews>
  <sheetFormatPr defaultColWidth="9" defaultRowHeight="12.5"/>
  <cols>
    <col min="1" max="1" width="41.5" style="189" customWidth="1"/>
    <col min="2" max="2" width="42" style="189" customWidth="1"/>
    <col min="3" max="9" width="9.75" style="189" customWidth="1"/>
    <col min="10" max="10" width="10.25" style="189" customWidth="1"/>
    <col min="11" max="16384" width="9" style="189"/>
  </cols>
  <sheetData>
    <row r="1" spans="1:11" ht="399.75" customHeight="1">
      <c r="A1" s="491" t="s">
        <v>258</v>
      </c>
      <c r="B1" s="492"/>
    </row>
    <row r="2" spans="1:11" ht="392.5" customHeight="1">
      <c r="A2" s="190"/>
      <c r="B2" s="191"/>
      <c r="C2" s="192"/>
      <c r="D2" s="192"/>
      <c r="E2" s="192"/>
      <c r="F2" s="192"/>
      <c r="G2" s="192"/>
      <c r="H2" s="192"/>
      <c r="I2" s="192"/>
      <c r="J2" s="192"/>
      <c r="K2" s="189" t="s">
        <v>120</v>
      </c>
    </row>
    <row r="3" spans="1:11" ht="13">
      <c r="B3" s="193"/>
      <c r="D3" s="194"/>
      <c r="E3" s="195"/>
      <c r="F3" s="195"/>
      <c r="G3" s="195"/>
      <c r="J3" s="196"/>
    </row>
    <row r="9" spans="1:11" ht="13">
      <c r="B9" s="197"/>
      <c r="I9" s="198"/>
    </row>
    <row r="10" spans="1:11">
      <c r="B10" s="199"/>
      <c r="C10" s="200"/>
    </row>
    <row r="11" spans="1:11">
      <c r="B11" s="199"/>
      <c r="C11" s="200"/>
    </row>
    <row r="12" spans="1:11">
      <c r="B12" s="199"/>
      <c r="C12" s="200"/>
    </row>
    <row r="13" spans="1:11">
      <c r="A13" s="201"/>
      <c r="B13" s="202"/>
      <c r="C13" s="203"/>
      <c r="D13" s="201"/>
      <c r="E13" s="201"/>
      <c r="F13" s="201"/>
      <c r="G13" s="201"/>
      <c r="H13" s="201"/>
      <c r="I13" s="201"/>
      <c r="J13" s="201"/>
    </row>
    <row r="14" spans="1:11">
      <c r="A14" s="201"/>
      <c r="B14" s="202"/>
      <c r="C14" s="203"/>
      <c r="D14" s="201"/>
      <c r="E14" s="201"/>
      <c r="F14" s="201"/>
      <c r="G14" s="201"/>
      <c r="H14" s="201"/>
      <c r="I14" s="201"/>
      <c r="J14" s="201"/>
    </row>
    <row r="15" spans="1:11">
      <c r="A15" s="201"/>
      <c r="B15" s="202"/>
      <c r="C15" s="203"/>
      <c r="D15" s="201"/>
      <c r="E15" s="201"/>
      <c r="F15" s="201"/>
      <c r="G15" s="201"/>
      <c r="H15" s="201"/>
      <c r="I15" s="201"/>
      <c r="J15" s="201"/>
    </row>
    <row r="16" spans="1:11">
      <c r="A16" s="201"/>
      <c r="B16" s="202"/>
      <c r="C16" s="203"/>
      <c r="D16" s="201"/>
      <c r="E16" s="201"/>
      <c r="F16" s="201"/>
      <c r="G16" s="201"/>
      <c r="H16" s="201"/>
      <c r="I16" s="201"/>
      <c r="J16" s="201"/>
    </row>
    <row r="17" spans="1:10">
      <c r="A17" s="201"/>
      <c r="B17" s="202"/>
      <c r="C17" s="203"/>
      <c r="D17" s="201"/>
      <c r="E17" s="201"/>
      <c r="F17" s="201"/>
      <c r="G17" s="201"/>
      <c r="H17" s="201"/>
      <c r="I17" s="201"/>
      <c r="J17" s="201"/>
    </row>
    <row r="18" spans="1:10">
      <c r="A18" s="201"/>
      <c r="B18" s="202"/>
      <c r="C18" s="203"/>
      <c r="D18" s="201"/>
      <c r="E18" s="201"/>
      <c r="F18" s="201"/>
      <c r="G18" s="201"/>
      <c r="H18" s="201"/>
      <c r="I18" s="201"/>
      <c r="J18" s="201"/>
    </row>
    <row r="19" spans="1:10">
      <c r="A19" s="201"/>
      <c r="B19" s="202"/>
      <c r="C19" s="203"/>
      <c r="D19" s="201"/>
      <c r="E19" s="201"/>
      <c r="F19" s="201"/>
      <c r="G19" s="201"/>
      <c r="H19" s="201"/>
      <c r="I19" s="201"/>
      <c r="J19" s="201"/>
    </row>
    <row r="21" spans="1:10">
      <c r="A21" s="201"/>
      <c r="B21" s="202"/>
      <c r="C21" s="203"/>
      <c r="D21" s="201"/>
      <c r="E21" s="201"/>
      <c r="F21" s="201"/>
      <c r="G21" s="201"/>
      <c r="H21" s="201"/>
      <c r="I21" s="201"/>
      <c r="J21" s="201"/>
    </row>
    <row r="22" spans="1:10">
      <c r="A22" s="201"/>
      <c r="B22" s="202"/>
      <c r="C22" s="203"/>
      <c r="D22" s="201"/>
      <c r="E22" s="201"/>
      <c r="F22" s="201"/>
      <c r="G22" s="201"/>
      <c r="H22" s="201"/>
      <c r="I22" s="201"/>
      <c r="J22" s="201"/>
    </row>
    <row r="23" spans="1:10">
      <c r="A23" s="201"/>
      <c r="B23" s="202"/>
      <c r="C23" s="203"/>
      <c r="D23" s="201"/>
      <c r="E23" s="201"/>
      <c r="F23" s="201"/>
      <c r="G23" s="201"/>
      <c r="H23" s="201"/>
      <c r="I23" s="201"/>
      <c r="J23" s="201"/>
    </row>
    <row r="25" spans="1:10">
      <c r="A25" s="201"/>
      <c r="C25" s="203"/>
      <c r="D25" s="201"/>
      <c r="E25" s="201"/>
      <c r="F25" s="201"/>
      <c r="G25" s="201"/>
      <c r="H25" s="201"/>
      <c r="I25" s="201"/>
      <c r="J25" s="201"/>
    </row>
    <row r="26" spans="1:10">
      <c r="A26" s="201"/>
      <c r="C26" s="203"/>
      <c r="D26" s="201"/>
      <c r="E26" s="201"/>
      <c r="F26" s="201"/>
      <c r="G26" s="201"/>
      <c r="H26" s="201"/>
      <c r="I26" s="201"/>
      <c r="J26" s="201"/>
    </row>
    <row r="27" spans="1:10">
      <c r="A27" s="201"/>
      <c r="C27" s="203"/>
      <c r="D27" s="201"/>
      <c r="E27" s="201"/>
      <c r="F27" s="201"/>
      <c r="G27" s="201"/>
      <c r="H27" s="201"/>
      <c r="I27" s="201"/>
      <c r="J27" s="201"/>
    </row>
    <row r="28" spans="1:10" ht="13">
      <c r="A28" s="493"/>
      <c r="B28" s="493"/>
      <c r="C28" s="493"/>
      <c r="D28" s="493"/>
      <c r="E28" s="493"/>
      <c r="F28" s="493"/>
      <c r="G28" s="493"/>
      <c r="H28" s="493"/>
      <c r="I28" s="493"/>
      <c r="J28" s="493"/>
    </row>
    <row r="29" spans="1:10">
      <c r="A29" s="201"/>
      <c r="B29" s="202"/>
      <c r="C29" s="203"/>
      <c r="D29" s="201"/>
      <c r="E29" s="201"/>
      <c r="F29" s="201"/>
      <c r="G29" s="201"/>
      <c r="H29" s="201"/>
      <c r="I29" s="201"/>
      <c r="J29" s="201"/>
    </row>
    <row r="31" spans="1:10">
      <c r="A31" s="201"/>
      <c r="B31" s="202"/>
      <c r="C31" s="203"/>
      <c r="D31" s="201"/>
      <c r="E31" s="201"/>
      <c r="F31" s="201"/>
      <c r="G31" s="201"/>
      <c r="H31" s="201"/>
      <c r="I31" s="201"/>
      <c r="J31" s="201"/>
    </row>
    <row r="32" spans="1:10">
      <c r="A32" s="201"/>
      <c r="B32" s="202"/>
      <c r="C32" s="203"/>
      <c r="D32" s="201"/>
      <c r="E32" s="201"/>
      <c r="F32" s="201"/>
      <c r="G32" s="201"/>
      <c r="H32" s="201"/>
      <c r="I32" s="201"/>
      <c r="J32" s="201"/>
    </row>
    <row r="33" spans="1:10" ht="13">
      <c r="A33" s="494"/>
      <c r="B33" s="494"/>
      <c r="C33" s="494"/>
      <c r="D33" s="494"/>
      <c r="E33" s="494"/>
      <c r="F33" s="494"/>
      <c r="G33" s="494"/>
      <c r="H33" s="494"/>
      <c r="I33" s="494"/>
      <c r="J33" s="494"/>
    </row>
    <row r="34" spans="1:10" ht="13">
      <c r="B34" s="196"/>
      <c r="C34" s="196"/>
      <c r="D34" s="196"/>
      <c r="E34" s="196"/>
      <c r="F34" s="196"/>
      <c r="G34" s="196"/>
      <c r="H34" s="196"/>
      <c r="I34" s="196"/>
      <c r="J34" s="196"/>
    </row>
    <row r="37" spans="1:10">
      <c r="B37" s="199"/>
      <c r="C37" s="200"/>
    </row>
    <row r="39" spans="1:10" ht="13">
      <c r="B39" s="204"/>
      <c r="C39" s="204"/>
      <c r="D39" s="204"/>
      <c r="E39" s="204"/>
      <c r="F39" s="204"/>
      <c r="G39" s="204"/>
      <c r="H39" s="204"/>
      <c r="I39" s="204"/>
    </row>
    <row r="50" spans="1:10">
      <c r="A50" s="495"/>
      <c r="B50" s="495"/>
      <c r="C50" s="495"/>
      <c r="D50" s="495"/>
      <c r="E50" s="495"/>
      <c r="F50" s="495"/>
      <c r="G50" s="495"/>
      <c r="H50" s="495"/>
      <c r="I50" s="495"/>
      <c r="J50" s="495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0"/>
  <cols>
    <col min="1" max="7" width="12.58203125" style="57" customWidth="1"/>
    <col min="8" max="16384" width="9" style="57"/>
  </cols>
  <sheetData>
    <row r="1" spans="1:11" ht="17.5">
      <c r="A1" s="550" t="s">
        <v>217</v>
      </c>
      <c r="B1" s="550"/>
      <c r="C1" s="550"/>
      <c r="D1" s="550"/>
      <c r="E1" s="550"/>
      <c r="F1" s="550"/>
      <c r="G1" s="550"/>
      <c r="H1" s="83"/>
    </row>
    <row r="2" spans="1:11" ht="6" customHeight="1"/>
    <row r="3" spans="1:11" ht="39" customHeight="1">
      <c r="A3" s="569" t="s">
        <v>105</v>
      </c>
      <c r="B3" s="572" t="s">
        <v>57</v>
      </c>
      <c r="C3" s="567" t="s">
        <v>19</v>
      </c>
      <c r="D3" s="567"/>
      <c r="E3" s="571" t="s">
        <v>168</v>
      </c>
      <c r="F3" s="567" t="s">
        <v>207</v>
      </c>
      <c r="G3" s="568"/>
    </row>
    <row r="4" spans="1:11" ht="13" customHeight="1">
      <c r="A4" s="570"/>
      <c r="B4" s="572"/>
      <c r="C4" s="312" t="s">
        <v>201</v>
      </c>
      <c r="D4" s="313" t="s">
        <v>151</v>
      </c>
      <c r="E4" s="571"/>
      <c r="F4" s="312" t="str">
        <f>C4</f>
        <v>2022/2023</v>
      </c>
      <c r="G4" s="314" t="str">
        <f>D4</f>
        <v>2021/2022</v>
      </c>
    </row>
    <row r="5" spans="1:11" ht="13" customHeight="1">
      <c r="A5" s="566" t="s">
        <v>68</v>
      </c>
      <c r="B5" s="305" t="s">
        <v>169</v>
      </c>
      <c r="C5" s="318">
        <f>'3.4'!C6</f>
        <v>177457.25842899989</v>
      </c>
      <c r="D5" s="320">
        <v>178489.261929</v>
      </c>
      <c r="E5" s="327">
        <f>(C5-D5)/D5</f>
        <v>-5.7818800349492255E-3</v>
      </c>
      <c r="F5" s="318">
        <f>'3.4'!C29</f>
        <v>16191.259198189875</v>
      </c>
      <c r="G5" s="321">
        <v>16691.538633509197</v>
      </c>
      <c r="I5" s="85"/>
      <c r="J5" s="86"/>
      <c r="K5" s="86"/>
    </row>
    <row r="6" spans="1:11" ht="13" customHeight="1">
      <c r="A6" s="566"/>
      <c r="B6" s="306" t="s">
        <v>170</v>
      </c>
      <c r="C6" s="481">
        <f>'3.4'!D6</f>
        <v>310839.67551299999</v>
      </c>
      <c r="D6" s="322">
        <v>311925.81453400006</v>
      </c>
      <c r="E6" s="482">
        <f>(C6-D6)/D6</f>
        <v>-3.4820427498849361E-3</v>
      </c>
      <c r="F6" s="481">
        <f>'3.4'!D29</f>
        <v>28439.271233940941</v>
      </c>
      <c r="G6" s="87">
        <v>29193.496584169916</v>
      </c>
      <c r="I6" s="85"/>
      <c r="J6" s="86"/>
      <c r="K6" s="86"/>
    </row>
    <row r="7" spans="1:11" ht="13" customHeight="1">
      <c r="A7" s="566"/>
      <c r="B7" s="306" t="s">
        <v>171</v>
      </c>
      <c r="C7" s="481">
        <f>'3.4'!E6</f>
        <v>398967.05996899994</v>
      </c>
      <c r="D7" s="322">
        <v>400637.46987200022</v>
      </c>
      <c r="E7" s="482">
        <f t="shared" ref="E7:E10" si="0">(C7-D7)/D7</f>
        <v>-4.1693801219690289E-3</v>
      </c>
      <c r="F7" s="481">
        <f>'3.4'!E29</f>
        <v>36614.308232594543</v>
      </c>
      <c r="G7" s="87">
        <v>37482.86046447439</v>
      </c>
      <c r="I7" s="85"/>
      <c r="J7" s="86"/>
      <c r="K7" s="86"/>
    </row>
    <row r="8" spans="1:11" ht="13" customHeight="1">
      <c r="A8" s="566"/>
      <c r="B8" s="306" t="s">
        <v>172</v>
      </c>
      <c r="C8" s="481">
        <f>'3.4'!F6</f>
        <v>441487.44179100008</v>
      </c>
      <c r="D8" s="322">
        <v>446007.65551800001</v>
      </c>
      <c r="E8" s="482">
        <f t="shared" si="0"/>
        <v>-1.0134834393705848E-2</v>
      </c>
      <c r="F8" s="481">
        <f>'3.4'!F29</f>
        <v>40528.113387238642</v>
      </c>
      <c r="G8" s="87">
        <v>41755.450910548985</v>
      </c>
      <c r="I8" s="85"/>
      <c r="J8" s="86"/>
      <c r="K8" s="86"/>
    </row>
    <row r="9" spans="1:11" ht="13" customHeight="1">
      <c r="A9" s="566"/>
      <c r="B9" s="306" t="s">
        <v>173</v>
      </c>
      <c r="C9" s="384">
        <f>'3.4'!G6</f>
        <v>0</v>
      </c>
      <c r="D9" s="322">
        <v>401550.51002900006</v>
      </c>
      <c r="E9" s="386">
        <f t="shared" si="0"/>
        <v>-1</v>
      </c>
      <c r="F9" s="384">
        <f>'3.4'!G29</f>
        <v>0</v>
      </c>
      <c r="G9" s="87">
        <v>37580.569638185028</v>
      </c>
      <c r="I9" s="85"/>
      <c r="J9" s="86"/>
      <c r="K9" s="86"/>
    </row>
    <row r="10" spans="1:11" ht="13" customHeight="1">
      <c r="A10" s="566"/>
      <c r="B10" s="311" t="s">
        <v>174</v>
      </c>
      <c r="C10" s="385">
        <f>'3.4'!H6</f>
        <v>0</v>
      </c>
      <c r="D10" s="323">
        <v>312376.17427999992</v>
      </c>
      <c r="E10" s="387">
        <f t="shared" si="0"/>
        <v>-1</v>
      </c>
      <c r="F10" s="385">
        <f>'3.4'!H29</f>
        <v>0</v>
      </c>
      <c r="G10" s="310">
        <v>29277.378363082855</v>
      </c>
      <c r="I10" s="85"/>
    </row>
    <row r="11" spans="1:11" ht="16" customHeight="1">
      <c r="A11" s="566"/>
      <c r="B11" s="307"/>
      <c r="C11" s="87"/>
      <c r="D11" s="87"/>
      <c r="E11" s="87"/>
      <c r="F11" s="88"/>
      <c r="G11" s="88"/>
      <c r="I11" s="85"/>
    </row>
    <row r="12" spans="1:11" ht="16" customHeight="1">
      <c r="A12" s="566"/>
      <c r="B12" s="307"/>
      <c r="C12" s="87"/>
      <c r="D12" s="87"/>
      <c r="E12" s="87"/>
      <c r="F12" s="88"/>
      <c r="G12" s="88"/>
      <c r="I12" s="85"/>
    </row>
    <row r="13" spans="1:11" ht="16" customHeight="1">
      <c r="A13" s="566"/>
      <c r="B13" s="307"/>
      <c r="C13" s="87"/>
      <c r="D13" s="87"/>
      <c r="E13" s="87"/>
      <c r="F13" s="88"/>
      <c r="G13" s="88"/>
      <c r="I13" s="85"/>
    </row>
    <row r="14" spans="1:11" ht="16" customHeight="1">
      <c r="A14" s="566"/>
      <c r="B14" s="307"/>
      <c r="C14" s="87"/>
      <c r="D14" s="87"/>
      <c r="E14" s="87"/>
      <c r="F14" s="88"/>
      <c r="G14" s="88"/>
      <c r="I14" s="85"/>
    </row>
    <row r="15" spans="1:11" ht="16" customHeight="1">
      <c r="A15" s="566"/>
      <c r="B15" s="307"/>
      <c r="C15" s="87"/>
      <c r="D15" s="87"/>
      <c r="E15" s="87"/>
      <c r="F15" s="88"/>
      <c r="G15" s="88"/>
      <c r="I15" s="85"/>
    </row>
    <row r="16" spans="1:11" ht="16" customHeight="1">
      <c r="A16" s="566"/>
      <c r="B16" s="307"/>
      <c r="C16" s="87"/>
      <c r="D16" s="87"/>
      <c r="E16" s="87"/>
      <c r="F16" s="88"/>
      <c r="G16" s="88"/>
      <c r="I16" s="85"/>
    </row>
    <row r="17" spans="1:12" ht="16" customHeight="1">
      <c r="A17" s="566"/>
      <c r="B17" s="307"/>
      <c r="C17" s="87"/>
      <c r="D17" s="87"/>
      <c r="E17" s="87"/>
      <c r="F17" s="88"/>
      <c r="G17" s="88"/>
      <c r="I17" s="85"/>
    </row>
    <row r="18" spans="1:12" ht="16" customHeight="1">
      <c r="A18" s="566"/>
      <c r="B18" s="307"/>
      <c r="C18" s="87"/>
      <c r="D18" s="87"/>
      <c r="E18" s="87"/>
      <c r="F18" s="88"/>
      <c r="G18" s="88"/>
      <c r="I18" s="85"/>
    </row>
    <row r="19" spans="1:12" ht="16" customHeight="1">
      <c r="A19" s="566"/>
      <c r="B19" s="307"/>
      <c r="C19" s="87"/>
      <c r="D19" s="87"/>
      <c r="E19" s="87"/>
      <c r="F19" s="88"/>
      <c r="G19" s="88"/>
      <c r="I19" s="85"/>
    </row>
    <row r="20" spans="1:12" ht="16" customHeight="1">
      <c r="A20" s="566"/>
      <c r="B20" s="308"/>
      <c r="C20" s="319" t="str">
        <f>C4</f>
        <v>2022/2023</v>
      </c>
      <c r="D20" s="319" t="str">
        <f>D4</f>
        <v>2021/2022</v>
      </c>
      <c r="E20" s="310"/>
      <c r="F20" s="309"/>
      <c r="G20" s="309"/>
      <c r="I20" s="85"/>
    </row>
    <row r="21" spans="1:12" ht="13" customHeight="1">
      <c r="A21" s="566" t="s">
        <v>66</v>
      </c>
      <c r="B21" s="305" t="s">
        <v>169</v>
      </c>
      <c r="C21" s="318">
        <f>'3.4'!C7</f>
        <v>4338098.6277590003</v>
      </c>
      <c r="D21" s="324">
        <v>4174657.1491299984</v>
      </c>
      <c r="E21" s="328">
        <f>(C21-D21)/D21</f>
        <v>3.9150874620461518E-2</v>
      </c>
      <c r="F21" s="318">
        <f>'3.4'!C30</f>
        <v>395809.55961550772</v>
      </c>
      <c r="G21" s="321">
        <v>390395.7601330484</v>
      </c>
      <c r="I21" s="85"/>
      <c r="J21" s="86"/>
      <c r="K21" s="86"/>
      <c r="L21" s="57" t="s">
        <v>120</v>
      </c>
    </row>
    <row r="22" spans="1:12" ht="13" customHeight="1">
      <c r="A22" s="566"/>
      <c r="B22" s="306" t="s">
        <v>170</v>
      </c>
      <c r="C22" s="481">
        <f>'3.4'!D7</f>
        <v>7626461.2005709987</v>
      </c>
      <c r="D22" s="325">
        <v>7295428.1412690012</v>
      </c>
      <c r="E22" s="483">
        <f t="shared" ref="E22:E26" si="1">(C22-D22)/D22</f>
        <v>4.5375412229667456E-2</v>
      </c>
      <c r="F22" s="481">
        <f>'3.4'!D30</f>
        <v>697758.412854522</v>
      </c>
      <c r="G22" s="87">
        <v>682787.53023494582</v>
      </c>
      <c r="I22" s="85"/>
      <c r="J22" s="86"/>
      <c r="K22" s="86"/>
    </row>
    <row r="23" spans="1:12" ht="13" customHeight="1">
      <c r="A23" s="566"/>
      <c r="B23" s="306" t="s">
        <v>171</v>
      </c>
      <c r="C23" s="481">
        <f>'3.4'!E7</f>
        <v>9786870.6712840032</v>
      </c>
      <c r="D23" s="325">
        <v>9367807.2628719993</v>
      </c>
      <c r="E23" s="483">
        <f t="shared" si="1"/>
        <v>4.4734418274477467E-2</v>
      </c>
      <c r="F23" s="481">
        <f>'3.4'!E30</f>
        <v>898168.13302525587</v>
      </c>
      <c r="G23" s="87">
        <v>876433.78090547607</v>
      </c>
      <c r="I23" s="85"/>
      <c r="J23" s="86"/>
      <c r="K23" s="86"/>
    </row>
    <row r="24" spans="1:12" ht="13" customHeight="1">
      <c r="A24" s="566"/>
      <c r="B24" s="306" t="s">
        <v>172</v>
      </c>
      <c r="C24" s="481">
        <f>'3.4'!F7</f>
        <v>10786190.602897998</v>
      </c>
      <c r="D24" s="325">
        <v>10428644.512821</v>
      </c>
      <c r="E24" s="483">
        <f t="shared" si="1"/>
        <v>3.4285001242244845E-2</v>
      </c>
      <c r="F24" s="481">
        <f>'3.4'!F30</f>
        <v>990161.69972409261</v>
      </c>
      <c r="G24" s="87">
        <v>976334.70778191451</v>
      </c>
      <c r="I24" s="85"/>
      <c r="J24" s="86"/>
      <c r="K24" s="86"/>
    </row>
    <row r="25" spans="1:12" ht="13" customHeight="1">
      <c r="A25" s="566"/>
      <c r="B25" s="306" t="s">
        <v>173</v>
      </c>
      <c r="C25" s="384">
        <f>'3.4'!G7</f>
        <v>0</v>
      </c>
      <c r="D25" s="325">
        <v>9382303.9745889995</v>
      </c>
      <c r="E25" s="388">
        <f t="shared" si="1"/>
        <v>-1</v>
      </c>
      <c r="F25" s="384">
        <f>'3.4'!G30</f>
        <v>0</v>
      </c>
      <c r="G25" s="87">
        <v>878077.15113647294</v>
      </c>
      <c r="I25" s="85"/>
      <c r="J25" s="86"/>
      <c r="K25" s="86"/>
    </row>
    <row r="26" spans="1:12" ht="13" customHeight="1">
      <c r="A26" s="566"/>
      <c r="B26" s="311" t="s">
        <v>174</v>
      </c>
      <c r="C26" s="385">
        <f>'3.4'!H7</f>
        <v>0</v>
      </c>
      <c r="D26" s="326">
        <v>7305518.1465800004</v>
      </c>
      <c r="E26" s="389">
        <f t="shared" si="1"/>
        <v>-1</v>
      </c>
      <c r="F26" s="385">
        <f>'3.4'!H30</f>
        <v>0</v>
      </c>
      <c r="G26" s="310">
        <v>684707.85074687644</v>
      </c>
      <c r="I26" s="85"/>
    </row>
    <row r="27" spans="1:12" ht="16" customHeight="1">
      <c r="A27" s="566"/>
      <c r="B27" s="307"/>
      <c r="C27" s="87"/>
      <c r="D27" s="87"/>
      <c r="E27" s="87"/>
      <c r="F27" s="88"/>
      <c r="G27" s="88"/>
      <c r="I27" s="85"/>
    </row>
    <row r="28" spans="1:12" ht="16" customHeight="1">
      <c r="A28" s="566"/>
      <c r="B28" s="307"/>
      <c r="C28" s="87"/>
      <c r="D28" s="87"/>
      <c r="E28" s="87"/>
      <c r="F28" s="88"/>
      <c r="G28" s="88"/>
      <c r="I28" s="85"/>
    </row>
    <row r="29" spans="1:12" ht="16" customHeight="1">
      <c r="A29" s="566"/>
      <c r="B29" s="307"/>
      <c r="C29" s="87"/>
      <c r="D29" s="87"/>
      <c r="E29" s="87"/>
      <c r="F29" s="88"/>
      <c r="G29" s="88"/>
      <c r="I29" s="85"/>
    </row>
    <row r="30" spans="1:12" ht="16" customHeight="1">
      <c r="A30" s="566"/>
      <c r="B30" s="307"/>
      <c r="C30" s="87"/>
      <c r="D30" s="87"/>
      <c r="E30" s="87"/>
      <c r="F30" s="88"/>
      <c r="G30" s="88"/>
      <c r="I30" s="85"/>
    </row>
    <row r="31" spans="1:12" ht="16" customHeight="1">
      <c r="A31" s="566"/>
      <c r="B31" s="307"/>
      <c r="C31" s="87"/>
      <c r="D31" s="87"/>
      <c r="E31" s="87"/>
      <c r="F31" s="88"/>
      <c r="G31" s="88"/>
      <c r="I31" s="85"/>
    </row>
    <row r="32" spans="1:12" ht="16" customHeight="1">
      <c r="A32" s="566"/>
      <c r="B32" s="307"/>
      <c r="C32" s="87"/>
      <c r="D32" s="87"/>
      <c r="E32" s="87"/>
      <c r="F32" s="88"/>
      <c r="G32" s="88"/>
      <c r="I32" s="85"/>
    </row>
    <row r="33" spans="1:11" ht="16" customHeight="1">
      <c r="A33" s="566"/>
      <c r="B33" s="307"/>
      <c r="C33" s="87"/>
      <c r="D33" s="87"/>
      <c r="E33" s="87"/>
      <c r="F33" s="88"/>
      <c r="G33" s="88"/>
      <c r="I33" s="85"/>
    </row>
    <row r="34" spans="1:11" ht="16" customHeight="1">
      <c r="A34" s="566"/>
      <c r="B34" s="307"/>
      <c r="C34" s="87"/>
      <c r="D34" s="87"/>
      <c r="E34" s="87"/>
      <c r="F34" s="88"/>
      <c r="G34" s="88"/>
      <c r="I34" s="85"/>
    </row>
    <row r="35" spans="1:11" ht="16" customHeight="1">
      <c r="A35" s="566"/>
      <c r="B35" s="307"/>
      <c r="C35" s="87"/>
      <c r="D35" s="87"/>
      <c r="E35" s="87"/>
      <c r="F35" s="88"/>
      <c r="G35" s="88"/>
      <c r="I35" s="85"/>
    </row>
    <row r="36" spans="1:11" ht="16" customHeight="1">
      <c r="A36" s="566"/>
      <c r="B36" s="308"/>
      <c r="C36" s="319" t="str">
        <f>C4</f>
        <v>2022/2023</v>
      </c>
      <c r="D36" s="319" t="str">
        <f>D4</f>
        <v>2021/2022</v>
      </c>
      <c r="E36" s="310"/>
      <c r="F36" s="309"/>
      <c r="G36" s="309"/>
      <c r="I36" s="85"/>
    </row>
    <row r="37" spans="1:11" ht="13" customHeight="1">
      <c r="A37" s="566" t="s">
        <v>67</v>
      </c>
      <c r="B37" s="305" t="s">
        <v>169</v>
      </c>
      <c r="C37" s="318">
        <f>'3.4'!C8</f>
        <v>3372082.5573679977</v>
      </c>
      <c r="D37" s="324">
        <v>3153781.0257519991</v>
      </c>
      <c r="E37" s="328">
        <f>(C37-D37)/D37</f>
        <v>6.9218988202881332E-2</v>
      </c>
      <c r="F37" s="318">
        <f>'3.4'!C31</f>
        <v>307669.93250876141</v>
      </c>
      <c r="G37" s="321">
        <v>294927.86996848939</v>
      </c>
      <c r="I37" s="85"/>
      <c r="J37" s="86"/>
      <c r="K37" s="86"/>
    </row>
    <row r="38" spans="1:11" ht="13" customHeight="1">
      <c r="A38" s="566"/>
      <c r="B38" s="306" t="s">
        <v>170</v>
      </c>
      <c r="C38" s="481">
        <f>'3.4'!D8</f>
        <v>5958339.3169620009</v>
      </c>
      <c r="D38" s="325">
        <v>5514313.069271002</v>
      </c>
      <c r="E38" s="483">
        <f t="shared" ref="E38:E42" si="2">(C38-D38)/D38</f>
        <v>8.0522495207131881E-2</v>
      </c>
      <c r="F38" s="481">
        <f>'3.4'!D31</f>
        <v>545138.99378925946</v>
      </c>
      <c r="G38" s="87">
        <v>516090.91729809169</v>
      </c>
      <c r="I38" s="85"/>
      <c r="J38" s="86"/>
      <c r="K38" s="86"/>
    </row>
    <row r="39" spans="1:11" ht="13" customHeight="1">
      <c r="A39" s="566"/>
      <c r="B39" s="306" t="s">
        <v>171</v>
      </c>
      <c r="C39" s="481">
        <f>'3.4'!E8</f>
        <v>7644555.4051979957</v>
      </c>
      <c r="D39" s="325">
        <v>7088378.4652019991</v>
      </c>
      <c r="E39" s="483">
        <f t="shared" si="2"/>
        <v>7.8463211681819689E-2</v>
      </c>
      <c r="F39" s="481">
        <f>'3.4'!E31</f>
        <v>701561.94831927877</v>
      </c>
      <c r="G39" s="87">
        <v>663174.86733189959</v>
      </c>
      <c r="I39" s="85"/>
      <c r="J39" s="86"/>
      <c r="K39" s="86"/>
    </row>
    <row r="40" spans="1:11" ht="13" customHeight="1">
      <c r="A40" s="566"/>
      <c r="B40" s="306" t="s">
        <v>172</v>
      </c>
      <c r="C40" s="481">
        <f>'3.4'!F8</f>
        <v>8427557.7580970004</v>
      </c>
      <c r="D40" s="325">
        <v>7893669.7592600016</v>
      </c>
      <c r="E40" s="483">
        <f t="shared" si="2"/>
        <v>6.7634954985379137E-2</v>
      </c>
      <c r="F40" s="481">
        <f>'3.4'!F31</f>
        <v>773641.5219696078</v>
      </c>
      <c r="G40" s="87">
        <v>739009.1538990722</v>
      </c>
      <c r="I40" s="85"/>
      <c r="J40" s="86"/>
      <c r="K40" s="86"/>
    </row>
    <row r="41" spans="1:11" ht="13" customHeight="1">
      <c r="A41" s="566"/>
      <c r="B41" s="306" t="s">
        <v>173</v>
      </c>
      <c r="C41" s="384">
        <f>'3.4'!G8</f>
        <v>0</v>
      </c>
      <c r="D41" s="325">
        <v>7103417.3138680002</v>
      </c>
      <c r="E41" s="388">
        <f t="shared" si="2"/>
        <v>-1</v>
      </c>
      <c r="F41" s="384">
        <f>'3.4'!G31</f>
        <v>0</v>
      </c>
      <c r="G41" s="87">
        <v>664799.22790691117</v>
      </c>
      <c r="I41" s="85"/>
      <c r="J41" s="86"/>
      <c r="K41" s="86"/>
    </row>
    <row r="42" spans="1:11" ht="13" customHeight="1">
      <c r="A42" s="566"/>
      <c r="B42" s="311" t="s">
        <v>174</v>
      </c>
      <c r="C42" s="385">
        <f>'3.4'!H8</f>
        <v>0</v>
      </c>
      <c r="D42" s="326">
        <v>5529664.2745790025</v>
      </c>
      <c r="E42" s="389">
        <f t="shared" si="2"/>
        <v>-1</v>
      </c>
      <c r="F42" s="385">
        <f>'3.4'!H31</f>
        <v>0</v>
      </c>
      <c r="G42" s="310">
        <v>518266.39327030425</v>
      </c>
      <c r="I42" s="85"/>
    </row>
    <row r="43" spans="1:11" ht="16" customHeight="1">
      <c r="A43" s="566"/>
      <c r="B43" s="307"/>
      <c r="C43" s="87"/>
      <c r="D43" s="87"/>
      <c r="E43" s="87"/>
      <c r="F43" s="88"/>
      <c r="G43" s="88"/>
      <c r="I43" s="85"/>
    </row>
    <row r="44" spans="1:11" ht="16" customHeight="1">
      <c r="A44" s="566"/>
      <c r="B44" s="307"/>
      <c r="C44" s="87"/>
      <c r="D44" s="87"/>
      <c r="E44" s="87"/>
      <c r="F44" s="88"/>
      <c r="G44" s="88"/>
    </row>
    <row r="45" spans="1:11" ht="16" customHeight="1">
      <c r="A45" s="566"/>
      <c r="B45" s="307"/>
      <c r="C45" s="87"/>
      <c r="D45" s="87"/>
      <c r="E45" s="87"/>
      <c r="F45" s="88"/>
      <c r="G45" s="88"/>
    </row>
    <row r="46" spans="1:11" ht="16" customHeight="1">
      <c r="A46" s="566"/>
      <c r="B46" s="307"/>
      <c r="C46" s="87"/>
      <c r="D46" s="87"/>
      <c r="E46" s="87"/>
      <c r="F46" s="88"/>
      <c r="G46" s="88"/>
    </row>
    <row r="47" spans="1:11" ht="16" customHeight="1">
      <c r="A47" s="566"/>
      <c r="B47" s="307"/>
      <c r="C47" s="87"/>
      <c r="D47" s="87"/>
      <c r="E47" s="87"/>
      <c r="F47" s="88"/>
      <c r="G47" s="88"/>
    </row>
    <row r="48" spans="1:11" ht="16" customHeight="1">
      <c r="A48" s="566"/>
      <c r="B48" s="307"/>
      <c r="C48" s="87"/>
      <c r="D48" s="87"/>
      <c r="E48" s="87"/>
      <c r="F48" s="88"/>
      <c r="G48" s="88"/>
    </row>
    <row r="49" spans="1:7" ht="16" customHeight="1">
      <c r="A49" s="566"/>
      <c r="B49" s="307"/>
      <c r="C49" s="87"/>
      <c r="D49" s="87"/>
      <c r="E49" s="87"/>
      <c r="F49" s="88"/>
      <c r="G49" s="88"/>
    </row>
    <row r="50" spans="1:7" ht="16" customHeight="1">
      <c r="A50" s="566"/>
      <c r="B50" s="307"/>
      <c r="C50" s="87"/>
      <c r="D50" s="87"/>
      <c r="E50" s="87"/>
      <c r="F50" s="88"/>
      <c r="G50" s="88"/>
    </row>
    <row r="51" spans="1:7" ht="16" customHeight="1">
      <c r="A51" s="566"/>
      <c r="B51" s="307"/>
      <c r="C51" s="87"/>
      <c r="D51" s="87"/>
      <c r="E51" s="87"/>
      <c r="F51" s="88"/>
      <c r="G51" s="88"/>
    </row>
    <row r="52" spans="1:7" ht="16" customHeight="1">
      <c r="A52" s="566"/>
      <c r="B52" s="308"/>
      <c r="C52" s="310"/>
      <c r="D52" s="310"/>
      <c r="E52" s="310"/>
      <c r="F52" s="309"/>
      <c r="G52" s="309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C1" sqref="C1"/>
    </sheetView>
  </sheetViews>
  <sheetFormatPr defaultColWidth="9" defaultRowHeight="10"/>
  <cols>
    <col min="1" max="1" width="11.08203125" style="89" customWidth="1"/>
    <col min="2" max="2" width="12.5" style="89" customWidth="1"/>
    <col min="3" max="12" width="10.58203125" style="89" customWidth="1"/>
    <col min="13" max="13" width="11" style="89" customWidth="1"/>
    <col min="14" max="14" width="9.58203125" style="89" customWidth="1"/>
    <col min="15" max="16384" width="9" style="89"/>
  </cols>
  <sheetData>
    <row r="1" spans="1:30" ht="17.5">
      <c r="A1" s="574" t="s">
        <v>218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69" t="s">
        <v>105</v>
      </c>
      <c r="B3" s="567" t="s">
        <v>57</v>
      </c>
      <c r="C3" s="531" t="s">
        <v>19</v>
      </c>
      <c r="D3" s="567"/>
      <c r="E3" s="567"/>
      <c r="F3" s="567"/>
      <c r="G3" s="567"/>
      <c r="H3" s="567" t="s">
        <v>207</v>
      </c>
      <c r="I3" s="567"/>
      <c r="J3" s="567"/>
      <c r="K3" s="567"/>
      <c r="L3" s="568"/>
    </row>
    <row r="4" spans="1:30" ht="14.15" customHeight="1">
      <c r="A4" s="570"/>
      <c r="B4" s="575"/>
      <c r="C4" s="314" t="s">
        <v>201</v>
      </c>
      <c r="D4" s="314" t="s">
        <v>151</v>
      </c>
      <c r="E4" s="314" t="s">
        <v>118</v>
      </c>
      <c r="F4" s="314" t="s">
        <v>115</v>
      </c>
      <c r="G4" s="313" t="s">
        <v>114</v>
      </c>
      <c r="H4" s="314" t="s">
        <v>201</v>
      </c>
      <c r="I4" s="314" t="s">
        <v>151</v>
      </c>
      <c r="J4" s="314" t="s">
        <v>118</v>
      </c>
      <c r="K4" s="314" t="s">
        <v>115</v>
      </c>
      <c r="L4" s="314" t="s">
        <v>114</v>
      </c>
    </row>
    <row r="5" spans="1:30" ht="12" customHeight="1">
      <c r="A5" s="573" t="s">
        <v>68</v>
      </c>
      <c r="B5" s="257" t="s">
        <v>169</v>
      </c>
      <c r="C5" s="315">
        <f>'3.5'!C5</f>
        <v>177457.25842899989</v>
      </c>
      <c r="D5" s="392">
        <v>175124.17988299992</v>
      </c>
      <c r="E5" s="392">
        <v>178489.261929</v>
      </c>
      <c r="F5" s="392">
        <v>157947.85490599996</v>
      </c>
      <c r="G5" s="393">
        <v>168962.37064900005</v>
      </c>
      <c r="H5" s="315">
        <f>'3.5'!F5</f>
        <v>16191.259198189875</v>
      </c>
      <c r="I5" s="392">
        <v>16371.544183702817</v>
      </c>
      <c r="J5" s="392">
        <v>16691.538633509197</v>
      </c>
      <c r="K5" s="392">
        <v>14835.010075503355</v>
      </c>
      <c r="L5" s="392">
        <v>15833.41917276057</v>
      </c>
      <c r="M5" s="90"/>
      <c r="N5" s="317"/>
      <c r="O5" s="317"/>
      <c r="P5" s="317"/>
      <c r="Q5" s="317"/>
    </row>
    <row r="6" spans="1:30" ht="12" customHeight="1">
      <c r="A6" s="573"/>
      <c r="B6" s="259" t="s">
        <v>170</v>
      </c>
      <c r="C6" s="316">
        <f>'3.5'!C6</f>
        <v>310839.67551299999</v>
      </c>
      <c r="D6" s="95">
        <v>306942.34442499984</v>
      </c>
      <c r="E6" s="95">
        <v>311925.81453400006</v>
      </c>
      <c r="F6" s="95">
        <v>277918.51584999997</v>
      </c>
      <c r="G6" s="394">
        <v>294609.12309399986</v>
      </c>
      <c r="H6" s="316">
        <f>'3.5'!F6</f>
        <v>28439.271233940941</v>
      </c>
      <c r="I6" s="95">
        <v>28745.814052224374</v>
      </c>
      <c r="J6" s="95">
        <v>29193.496584169916</v>
      </c>
      <c r="K6" s="95">
        <v>26075.983069573263</v>
      </c>
      <c r="L6" s="95">
        <v>27619.89429396595</v>
      </c>
      <c r="M6" s="90"/>
      <c r="N6" s="317"/>
      <c r="O6" s="317"/>
      <c r="P6" s="317"/>
      <c r="Q6" s="317"/>
    </row>
    <row r="7" spans="1:30" ht="12" customHeight="1">
      <c r="A7" s="573"/>
      <c r="B7" s="259" t="s">
        <v>171</v>
      </c>
      <c r="C7" s="316">
        <f>'3.5'!C7</f>
        <v>398967.05996899994</v>
      </c>
      <c r="D7" s="95">
        <v>394643.13585000014</v>
      </c>
      <c r="E7" s="95">
        <v>400637.46987200022</v>
      </c>
      <c r="F7" s="95">
        <v>359911.58652000001</v>
      </c>
      <c r="G7" s="394">
        <v>381169.89517800009</v>
      </c>
      <c r="H7" s="316">
        <f>'3.5'!F7</f>
        <v>36614.308232594543</v>
      </c>
      <c r="I7" s="95">
        <v>36956.646132746944</v>
      </c>
      <c r="J7" s="95">
        <v>37482.86046447439</v>
      </c>
      <c r="K7" s="95">
        <v>33676.853606753793</v>
      </c>
      <c r="L7" s="95">
        <v>35696.622246574596</v>
      </c>
      <c r="M7" s="90"/>
      <c r="N7" s="317"/>
      <c r="O7" s="317"/>
      <c r="P7" s="317"/>
      <c r="Q7" s="317"/>
    </row>
    <row r="8" spans="1:30" ht="12" customHeight="1">
      <c r="A8" s="573"/>
      <c r="B8" s="259" t="s">
        <v>172</v>
      </c>
      <c r="C8" s="316">
        <f>'3.5'!C8</f>
        <v>441487.44179100008</v>
      </c>
      <c r="D8" s="95">
        <v>435253.60185799981</v>
      </c>
      <c r="E8" s="95">
        <v>446007.65551800001</v>
      </c>
      <c r="F8" s="95">
        <v>384867.12472000008</v>
      </c>
      <c r="G8" s="394">
        <v>424537.08591199998</v>
      </c>
      <c r="H8" s="316">
        <f>'3.5'!F8</f>
        <v>40528.113387238642</v>
      </c>
      <c r="I8" s="95">
        <v>40738.602430670471</v>
      </c>
      <c r="J8" s="95">
        <v>41755.450910548985</v>
      </c>
      <c r="K8" s="95">
        <v>36088.60111702374</v>
      </c>
      <c r="L8" s="95">
        <v>39711.001126988223</v>
      </c>
      <c r="M8" s="90"/>
      <c r="N8" s="317"/>
      <c r="O8" s="317"/>
      <c r="P8" s="317"/>
      <c r="Q8" s="317"/>
    </row>
    <row r="9" spans="1:30" ht="12" customHeight="1">
      <c r="A9" s="573"/>
      <c r="B9" s="259" t="s">
        <v>173</v>
      </c>
      <c r="C9" s="390">
        <f>'3.5'!C9</f>
        <v>0</v>
      </c>
      <c r="D9" s="95">
        <v>392488.96040400019</v>
      </c>
      <c r="E9" s="95">
        <v>401550.51002900006</v>
      </c>
      <c r="F9" s="95">
        <v>342819.54723799997</v>
      </c>
      <c r="G9" s="394">
        <v>382301.19374600006</v>
      </c>
      <c r="H9" s="390">
        <f>'3.5'!F9</f>
        <v>0</v>
      </c>
      <c r="I9" s="95">
        <v>36687.242257602789</v>
      </c>
      <c r="J9" s="95">
        <v>37580.569638185028</v>
      </c>
      <c r="K9" s="95">
        <v>32142.252066263743</v>
      </c>
      <c r="L9" s="95">
        <v>35789.228075296145</v>
      </c>
      <c r="M9" s="90"/>
      <c r="N9" s="317"/>
      <c r="O9" s="317"/>
      <c r="P9" s="317"/>
      <c r="Q9" s="317"/>
    </row>
    <row r="10" spans="1:30" ht="12" customHeight="1">
      <c r="A10" s="573"/>
      <c r="B10" s="258" t="s">
        <v>174</v>
      </c>
      <c r="C10" s="391">
        <f>'3.5'!C10</f>
        <v>0</v>
      </c>
      <c r="D10" s="395">
        <v>305782.5044160001</v>
      </c>
      <c r="E10" s="395">
        <v>312376.17427999992</v>
      </c>
      <c r="F10" s="395">
        <v>260234.397791</v>
      </c>
      <c r="G10" s="396">
        <v>297949.3179159998</v>
      </c>
      <c r="H10" s="391">
        <f>'3.5'!F10</f>
        <v>0</v>
      </c>
      <c r="I10" s="395">
        <v>28469.827925270387</v>
      </c>
      <c r="J10" s="395">
        <v>29277.378363082855</v>
      </c>
      <c r="K10" s="395">
        <v>24396.528645888535</v>
      </c>
      <c r="L10" s="395">
        <v>27921.522480556087</v>
      </c>
      <c r="M10" s="90"/>
      <c r="N10" s="317"/>
      <c r="O10" s="317"/>
      <c r="P10" s="317"/>
      <c r="Q10" s="317"/>
    </row>
    <row r="11" spans="1:30" ht="12" customHeight="1">
      <c r="A11" s="573" t="s">
        <v>66</v>
      </c>
      <c r="B11" s="259" t="s">
        <v>169</v>
      </c>
      <c r="C11" s="316">
        <f>'3.5'!C21</f>
        <v>4338098.6277590003</v>
      </c>
      <c r="D11" s="95">
        <v>4198946.9601919986</v>
      </c>
      <c r="E11" s="95">
        <v>4174657.1491299984</v>
      </c>
      <c r="F11" s="95">
        <v>3773901.7885000003</v>
      </c>
      <c r="G11" s="394">
        <v>3995373.6989909979</v>
      </c>
      <c r="H11" s="316">
        <f>'3.5'!F21</f>
        <v>395809.55961550772</v>
      </c>
      <c r="I11" s="95">
        <v>392540.00064260198</v>
      </c>
      <c r="J11" s="95">
        <v>390395.7601330484</v>
      </c>
      <c r="K11" s="95">
        <v>354457.93860053807</v>
      </c>
      <c r="L11" s="95">
        <v>374405.41515225108</v>
      </c>
      <c r="M11" s="90"/>
      <c r="N11" s="317"/>
      <c r="O11" s="317"/>
      <c r="P11" s="317"/>
      <c r="Q11" s="317"/>
      <c r="AD11" s="91"/>
    </row>
    <row r="12" spans="1:30" ht="12" customHeight="1">
      <c r="A12" s="573"/>
      <c r="B12" s="259" t="s">
        <v>170</v>
      </c>
      <c r="C12" s="316">
        <f>'3.5'!C22</f>
        <v>7626461.2005709987</v>
      </c>
      <c r="D12" s="95">
        <v>7340438.223730999</v>
      </c>
      <c r="E12" s="95">
        <v>7295428.1412690012</v>
      </c>
      <c r="F12" s="95">
        <v>6591397.2119999994</v>
      </c>
      <c r="G12" s="394">
        <v>6966290.9131990001</v>
      </c>
      <c r="H12" s="316">
        <f>'3.5'!F22</f>
        <v>697758.412854522</v>
      </c>
      <c r="I12" s="95">
        <v>687447.90698883252</v>
      </c>
      <c r="J12" s="95">
        <v>682787.53023494582</v>
      </c>
      <c r="K12" s="95">
        <v>618444.4443338603</v>
      </c>
      <c r="L12" s="95">
        <v>653096.60686298879</v>
      </c>
      <c r="M12" s="90"/>
      <c r="N12" s="317"/>
      <c r="O12" s="317"/>
      <c r="P12" s="317"/>
      <c r="Q12" s="317"/>
    </row>
    <row r="13" spans="1:30" ht="12" customHeight="1">
      <c r="A13" s="573"/>
      <c r="B13" s="259" t="s">
        <v>171</v>
      </c>
      <c r="C13" s="316">
        <f>'3.5'!C23</f>
        <v>9786870.6712840032</v>
      </c>
      <c r="D13" s="95">
        <v>9444754.4081129972</v>
      </c>
      <c r="E13" s="95">
        <v>9367807.2628719993</v>
      </c>
      <c r="F13" s="95">
        <v>8559393.656919999</v>
      </c>
      <c r="G13" s="394">
        <v>9011737.2231200002</v>
      </c>
      <c r="H13" s="316">
        <f>'3.5'!F23</f>
        <v>898168.13302525587</v>
      </c>
      <c r="I13" s="95">
        <v>884460.95918922278</v>
      </c>
      <c r="J13" s="95">
        <v>876433.78090547607</v>
      </c>
      <c r="K13" s="95">
        <v>800900.71546127845</v>
      </c>
      <c r="L13" s="95">
        <v>843950.64644044486</v>
      </c>
      <c r="M13" s="90"/>
      <c r="N13" s="317"/>
      <c r="O13" s="317"/>
      <c r="P13" s="317"/>
      <c r="Q13" s="317"/>
    </row>
    <row r="14" spans="1:30" ht="12" customHeight="1">
      <c r="A14" s="573"/>
      <c r="B14" s="259" t="s">
        <v>172</v>
      </c>
      <c r="C14" s="316">
        <f>'3.5'!C24</f>
        <v>10786190.602897998</v>
      </c>
      <c r="D14" s="95">
        <v>10386475.457000002</v>
      </c>
      <c r="E14" s="95">
        <v>10428644.512821</v>
      </c>
      <c r="F14" s="95">
        <v>9226125.3894110043</v>
      </c>
      <c r="G14" s="394">
        <v>10031621.295371998</v>
      </c>
      <c r="H14" s="316">
        <f>'3.5'!F24</f>
        <v>990161.69972409261</v>
      </c>
      <c r="I14" s="95">
        <v>972147.02530292794</v>
      </c>
      <c r="J14" s="95">
        <v>976334.70778191451</v>
      </c>
      <c r="K14" s="95">
        <v>865124.44853878813</v>
      </c>
      <c r="L14" s="95">
        <v>938353.17993540748</v>
      </c>
      <c r="M14" s="90"/>
      <c r="N14" s="317"/>
      <c r="O14" s="317"/>
      <c r="P14" s="317"/>
      <c r="Q14" s="317"/>
    </row>
    <row r="15" spans="1:30" ht="12" customHeight="1">
      <c r="A15" s="573"/>
      <c r="B15" s="259" t="s">
        <v>173</v>
      </c>
      <c r="C15" s="390">
        <f>'3.5'!C25</f>
        <v>0</v>
      </c>
      <c r="D15" s="95">
        <v>9369046.9889649991</v>
      </c>
      <c r="E15" s="95">
        <v>9382303.9745889995</v>
      </c>
      <c r="F15" s="95">
        <v>8208817.411901</v>
      </c>
      <c r="G15" s="394">
        <v>9048094.3314999957</v>
      </c>
      <c r="H15" s="390">
        <f>'3.5'!F25</f>
        <v>0</v>
      </c>
      <c r="I15" s="95">
        <v>875755.83336972678</v>
      </c>
      <c r="J15" s="95">
        <v>878077.15113647294</v>
      </c>
      <c r="K15" s="95">
        <v>769646.54012590728</v>
      </c>
      <c r="L15" s="95">
        <v>847039.76072854118</v>
      </c>
      <c r="M15" s="90"/>
      <c r="N15" s="317"/>
      <c r="O15" s="317"/>
      <c r="P15" s="317"/>
      <c r="Q15" s="317"/>
    </row>
    <row r="16" spans="1:30" ht="12" customHeight="1">
      <c r="A16" s="573"/>
      <c r="B16" s="258" t="s">
        <v>174</v>
      </c>
      <c r="C16" s="391">
        <f>'3.5'!C26</f>
        <v>0</v>
      </c>
      <c r="D16" s="395">
        <v>7294983.480690999</v>
      </c>
      <c r="E16" s="395">
        <v>7305518.1465800004</v>
      </c>
      <c r="F16" s="395">
        <v>6351995.5504649999</v>
      </c>
      <c r="G16" s="396">
        <v>7049677.9393699989</v>
      </c>
      <c r="H16" s="391">
        <f>'3.5'!F26</f>
        <v>0</v>
      </c>
      <c r="I16" s="395">
        <v>679198.19287769403</v>
      </c>
      <c r="J16" s="395">
        <v>684707.85074687644</v>
      </c>
      <c r="K16" s="395">
        <v>595488.69296645792</v>
      </c>
      <c r="L16" s="395">
        <v>660641.69047802209</v>
      </c>
      <c r="M16" s="90"/>
      <c r="N16" s="317"/>
      <c r="O16" s="317"/>
      <c r="P16" s="317"/>
      <c r="Q16" s="317"/>
    </row>
    <row r="17" spans="1:35" ht="12" customHeight="1">
      <c r="A17" s="573" t="s">
        <v>67</v>
      </c>
      <c r="B17" s="259" t="s">
        <v>169</v>
      </c>
      <c r="C17" s="316">
        <f>'3.5'!C37</f>
        <v>3372082.5573679977</v>
      </c>
      <c r="D17" s="95">
        <v>3233203.4430629993</v>
      </c>
      <c r="E17" s="95">
        <v>3153781.0257519991</v>
      </c>
      <c r="F17" s="95">
        <v>3195835.4372999989</v>
      </c>
      <c r="G17" s="394">
        <v>3099918.8254539995</v>
      </c>
      <c r="H17" s="316">
        <f>'3.5'!F37</f>
        <v>307669.93250876141</v>
      </c>
      <c r="I17" s="95">
        <v>302257.13581282768</v>
      </c>
      <c r="J17" s="95">
        <v>294927.86996848939</v>
      </c>
      <c r="K17" s="95">
        <v>300163.94296846626</v>
      </c>
      <c r="L17" s="95">
        <v>290492.57521905669</v>
      </c>
      <c r="M17" s="90"/>
      <c r="N17" s="317"/>
      <c r="O17" s="317"/>
      <c r="P17" s="317"/>
      <c r="Q17" s="317"/>
    </row>
    <row r="18" spans="1:35" ht="12" customHeight="1">
      <c r="A18" s="573"/>
      <c r="B18" s="259" t="s">
        <v>170</v>
      </c>
      <c r="C18" s="316">
        <f>'3.5'!C38</f>
        <v>5958339.3169620009</v>
      </c>
      <c r="D18" s="95">
        <v>5677938.1316959979</v>
      </c>
      <c r="E18" s="95">
        <v>5514313.069271002</v>
      </c>
      <c r="F18" s="95">
        <v>5579426.8663999997</v>
      </c>
      <c r="G18" s="394">
        <v>5403750.9345779987</v>
      </c>
      <c r="H18" s="316">
        <f>'3.5'!F38</f>
        <v>545138.99378925946</v>
      </c>
      <c r="I18" s="95">
        <v>531751.17965403059</v>
      </c>
      <c r="J18" s="95">
        <v>516090.91729809169</v>
      </c>
      <c r="K18" s="95">
        <v>523495.31322588417</v>
      </c>
      <c r="L18" s="95">
        <v>506606.95105610514</v>
      </c>
      <c r="M18" s="90"/>
      <c r="N18" s="317"/>
      <c r="O18" s="317"/>
      <c r="P18" s="317"/>
      <c r="Q18" s="317"/>
    </row>
    <row r="19" spans="1:35" ht="12" customHeight="1">
      <c r="A19" s="573"/>
      <c r="B19" s="259" t="s">
        <v>171</v>
      </c>
      <c r="C19" s="316">
        <f>'3.5'!C39</f>
        <v>7644555.4051979957</v>
      </c>
      <c r="D19" s="95">
        <v>7300667.3470399985</v>
      </c>
      <c r="E19" s="95">
        <v>7088378.4652019991</v>
      </c>
      <c r="F19" s="95">
        <v>7251775.996439998</v>
      </c>
      <c r="G19" s="394">
        <v>6970882.0385000017</v>
      </c>
      <c r="H19" s="316">
        <f>'3.5'!F39</f>
        <v>701561.94831927877</v>
      </c>
      <c r="I19" s="95">
        <v>683676.35255161009</v>
      </c>
      <c r="J19" s="95">
        <v>663174.86733189959</v>
      </c>
      <c r="K19" s="95">
        <v>678547.19816726435</v>
      </c>
      <c r="L19" s="95">
        <v>652824.22878009197</v>
      </c>
      <c r="M19" s="90"/>
      <c r="N19" s="317"/>
      <c r="O19" s="317"/>
      <c r="P19" s="317"/>
      <c r="Q19" s="317"/>
    </row>
    <row r="20" spans="1:35" ht="12" customHeight="1">
      <c r="A20" s="573"/>
      <c r="B20" s="259" t="s">
        <v>172</v>
      </c>
      <c r="C20" s="316">
        <f>'3.5'!C40</f>
        <v>8427557.7580970004</v>
      </c>
      <c r="D20" s="95">
        <v>8019696.7203099998</v>
      </c>
      <c r="E20" s="95">
        <v>7893669.7592600016</v>
      </c>
      <c r="F20" s="95">
        <v>7832759.8053120011</v>
      </c>
      <c r="G20" s="394">
        <v>7779394.0102780014</v>
      </c>
      <c r="H20" s="316">
        <f>'3.5'!F40</f>
        <v>773641.5219696078</v>
      </c>
      <c r="I20" s="95">
        <v>750622.70572513156</v>
      </c>
      <c r="J20" s="95">
        <v>739009.1538990722</v>
      </c>
      <c r="K20" s="95">
        <v>734469.96665410919</v>
      </c>
      <c r="L20" s="95">
        <v>727680.8895170847</v>
      </c>
      <c r="M20" s="90"/>
      <c r="N20" s="317"/>
      <c r="O20" s="317"/>
      <c r="P20" s="317"/>
      <c r="Q20" s="317"/>
    </row>
    <row r="21" spans="1:35" ht="12" customHeight="1">
      <c r="A21" s="573"/>
      <c r="B21" s="259" t="s">
        <v>173</v>
      </c>
      <c r="C21" s="390">
        <f>'3.5'!C41</f>
        <v>0</v>
      </c>
      <c r="D21" s="95">
        <v>7235868.8270219984</v>
      </c>
      <c r="E21" s="95">
        <v>7103417.3138680002</v>
      </c>
      <c r="F21" s="95">
        <v>6960451.6818469949</v>
      </c>
      <c r="G21" s="394">
        <v>7018496.1798999971</v>
      </c>
      <c r="H21" s="390">
        <f>'3.5'!F41</f>
        <v>0</v>
      </c>
      <c r="I21" s="95">
        <v>676360.60980655951</v>
      </c>
      <c r="J21" s="95">
        <v>664799.22790691117</v>
      </c>
      <c r="K21" s="95">
        <v>652601.62162706652</v>
      </c>
      <c r="L21" s="95">
        <v>657038.38919980836</v>
      </c>
      <c r="M21" s="90"/>
      <c r="N21" s="317"/>
      <c r="O21" s="317"/>
      <c r="P21" s="317"/>
      <c r="Q21" s="317"/>
    </row>
    <row r="22" spans="1:35" ht="12" customHeight="1">
      <c r="A22" s="573"/>
      <c r="B22" s="258" t="s">
        <v>174</v>
      </c>
      <c r="C22" s="391">
        <f>'3.5'!C42</f>
        <v>0</v>
      </c>
      <c r="D22" s="395">
        <v>5634467.563476</v>
      </c>
      <c r="E22" s="395">
        <v>5529664.2745790025</v>
      </c>
      <c r="F22" s="395">
        <v>5389947.4412140008</v>
      </c>
      <c r="G22" s="396">
        <v>5472820.6333699962</v>
      </c>
      <c r="H22" s="391">
        <f>'3.5'!F42</f>
        <v>0</v>
      </c>
      <c r="I22" s="395">
        <v>524596.14159104135</v>
      </c>
      <c r="J22" s="395">
        <v>518266.39327030425</v>
      </c>
      <c r="K22" s="395">
        <v>505298.33206376631</v>
      </c>
      <c r="L22" s="395">
        <v>512870.73055080062</v>
      </c>
      <c r="M22" s="90"/>
      <c r="N22" s="317"/>
      <c r="O22" s="317"/>
      <c r="P22" s="317"/>
      <c r="Q22" s="317"/>
    </row>
    <row r="23" spans="1:35" ht="14.15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2022/2023</v>
      </c>
      <c r="D27" s="94" t="str">
        <f t="shared" ref="D27:G27" si="0">D4</f>
        <v>2021/2022</v>
      </c>
      <c r="E27" s="94" t="str">
        <f t="shared" si="0"/>
        <v>2020/2021</v>
      </c>
      <c r="F27" s="94" t="str">
        <f t="shared" si="0"/>
        <v>2019/2020</v>
      </c>
      <c r="G27" s="94" t="str">
        <f t="shared" si="0"/>
        <v>2018/2019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4338098.6277590003</v>
      </c>
      <c r="D28" s="95">
        <f t="shared" ref="D28" si="1">D11</f>
        <v>4198946.9601919986</v>
      </c>
      <c r="E28" s="95">
        <f t="shared" ref="E28:G28" si="2">E11</f>
        <v>4174657.1491299984</v>
      </c>
      <c r="F28" s="95">
        <f t="shared" si="2"/>
        <v>3773901.7885000003</v>
      </c>
      <c r="G28" s="95">
        <f t="shared" si="2"/>
        <v>3995373.6989909979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7626461.2005709987</v>
      </c>
      <c r="D29" s="95">
        <f t="shared" ref="D29" si="4">D12</f>
        <v>7340438.223730999</v>
      </c>
      <c r="E29" s="95">
        <f t="shared" si="3"/>
        <v>7295428.1412690012</v>
      </c>
      <c r="F29" s="95">
        <f t="shared" si="3"/>
        <v>6591397.2119999994</v>
      </c>
      <c r="G29" s="95">
        <f t="shared" si="3"/>
        <v>6966290.9131990001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9786870.6712840032</v>
      </c>
      <c r="D30" s="95">
        <f t="shared" ref="D30" si="5">D13</f>
        <v>9444754.4081129972</v>
      </c>
      <c r="E30" s="95">
        <f t="shared" si="3"/>
        <v>9367807.2628719993</v>
      </c>
      <c r="F30" s="95">
        <f t="shared" si="3"/>
        <v>8559393.656919999</v>
      </c>
      <c r="G30" s="95">
        <f t="shared" si="3"/>
        <v>9011737.2231200002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10786190.602897998</v>
      </c>
      <c r="D31" s="95">
        <f t="shared" ref="D31" si="6">D14</f>
        <v>10386475.457000002</v>
      </c>
      <c r="E31" s="95">
        <f t="shared" si="3"/>
        <v>10428644.512821</v>
      </c>
      <c r="F31" s="95">
        <f t="shared" si="3"/>
        <v>9226125.3894110043</v>
      </c>
      <c r="G31" s="95">
        <f t="shared" si="3"/>
        <v>10031621.295371998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9369046.9889649991</v>
      </c>
      <c r="E32" s="95">
        <f t="shared" si="3"/>
        <v>9382303.9745889995</v>
      </c>
      <c r="F32" s="95">
        <f t="shared" si="3"/>
        <v>8208817.411901</v>
      </c>
      <c r="G32" s="95">
        <f t="shared" si="3"/>
        <v>9048094.3314999957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7294983.480690999</v>
      </c>
      <c r="E33" s="95">
        <f t="shared" si="8"/>
        <v>7305518.1465800004</v>
      </c>
      <c r="F33" s="95">
        <f t="shared" si="8"/>
        <v>6351995.5504649999</v>
      </c>
      <c r="G33" s="95">
        <f t="shared" si="8"/>
        <v>7049677.9393699989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49999999999999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49999999999999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X175"/>
  <sheetViews>
    <sheetView view="pageBreakPreview" topLeftCell="A13" zoomScale="85" zoomScaleNormal="100" zoomScaleSheetLayoutView="85" workbookViewId="0">
      <selection activeCell="C1" sqref="C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9.33203125" style="57" customWidth="1"/>
    <col min="9" max="9" width="16.33203125" style="57" customWidth="1"/>
    <col min="10" max="16384" width="9" style="57"/>
  </cols>
  <sheetData>
    <row r="1" spans="1:24" ht="20">
      <c r="A1" s="466" t="s">
        <v>213</v>
      </c>
      <c r="B1" s="467"/>
      <c r="C1" s="467"/>
      <c r="D1" s="467"/>
      <c r="E1" s="467"/>
      <c r="F1" s="467"/>
      <c r="G1" s="467"/>
      <c r="H1" s="467"/>
    </row>
    <row r="2" spans="1:24" ht="10" customHeight="1">
      <c r="A2" s="468"/>
      <c r="B2" s="467"/>
      <c r="C2" s="467"/>
      <c r="D2" s="467"/>
      <c r="E2" s="467"/>
      <c r="F2" s="467"/>
      <c r="G2" s="467"/>
      <c r="H2" s="467"/>
    </row>
    <row r="3" spans="1:24" ht="18" customHeight="1">
      <c r="A3" s="579" t="s">
        <v>238</v>
      </c>
      <c r="B3" s="579"/>
      <c r="C3" s="579"/>
      <c r="D3" s="579"/>
      <c r="E3" s="579"/>
      <c r="F3" s="579"/>
      <c r="G3" s="579"/>
      <c r="H3" s="579"/>
    </row>
    <row r="4" spans="1:24" ht="11.25" customHeight="1">
      <c r="B4" s="148"/>
      <c r="C4" s="148"/>
      <c r="D4" s="148"/>
      <c r="E4" s="148"/>
      <c r="F4" s="148"/>
      <c r="G4" s="148"/>
      <c r="H4" s="148"/>
    </row>
    <row r="5" spans="1:24" ht="12" customHeight="1">
      <c r="A5" s="148"/>
      <c r="B5" s="148"/>
      <c r="C5" s="148"/>
      <c r="D5" s="148"/>
      <c r="E5" s="148"/>
      <c r="F5" s="148"/>
      <c r="G5" s="148"/>
      <c r="H5" s="148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76" t="s">
        <v>201</v>
      </c>
      <c r="K6" s="577"/>
      <c r="L6" s="577"/>
      <c r="M6" s="577"/>
      <c r="N6" s="577"/>
      <c r="O6" s="577"/>
      <c r="P6" s="578"/>
      <c r="R6" s="576" t="s">
        <v>151</v>
      </c>
      <c r="S6" s="577"/>
      <c r="T6" s="577"/>
      <c r="U6" s="577"/>
      <c r="V6" s="577"/>
      <c r="W6" s="577"/>
      <c r="X6" s="578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137"/>
      <c r="S7" s="140" t="s">
        <v>48</v>
      </c>
      <c r="T7" s="140" t="s">
        <v>49</v>
      </c>
      <c r="U7" s="140" t="s">
        <v>50</v>
      </c>
      <c r="V7" s="140" t="s">
        <v>39</v>
      </c>
      <c r="W7" s="140" t="s">
        <v>40</v>
      </c>
      <c r="X7" s="141" t="s">
        <v>41</v>
      </c>
    </row>
    <row r="8" spans="1:24" s="61" customFormat="1" ht="12" customHeight="1">
      <c r="A8" s="118" t="s">
        <v>21</v>
      </c>
      <c r="B8" s="119">
        <f>'3.4'!C13</f>
        <v>2782482.835</v>
      </c>
      <c r="C8" s="119">
        <f>'3.4'!D13</f>
        <v>4861697.1680000005</v>
      </c>
      <c r="D8" s="119">
        <f>'3.4'!E13</f>
        <v>6835696.6789999995</v>
      </c>
      <c r="E8" s="119">
        <f>'3.4'!F13</f>
        <v>6243357.3060000008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86689.626999999979</v>
      </c>
      <c r="L8" s="69">
        <v>105488.37499999994</v>
      </c>
      <c r="M8" s="69">
        <v>214642.07600000006</v>
      </c>
      <c r="N8" s="69">
        <v>144070.29199999996</v>
      </c>
      <c r="O8" s="69"/>
      <c r="P8" s="134"/>
      <c r="R8" s="133">
        <v>1</v>
      </c>
      <c r="S8" s="69">
        <v>79390.067999999999</v>
      </c>
      <c r="T8" s="69">
        <v>142380.56100000007</v>
      </c>
      <c r="U8" s="69">
        <v>217641.13000000012</v>
      </c>
      <c r="V8" s="69">
        <v>152162.69699999996</v>
      </c>
      <c r="W8" s="69">
        <v>233209.78500000009</v>
      </c>
      <c r="X8" s="134">
        <v>232061.19799999992</v>
      </c>
    </row>
    <row r="9" spans="1:24" s="61" customFormat="1" ht="12" customHeight="1">
      <c r="A9" s="118" t="s">
        <v>22</v>
      </c>
      <c r="B9" s="119">
        <f>'3.4'!C14</f>
        <v>2676175.0824539922</v>
      </c>
      <c r="C9" s="119">
        <f>'3.4'!D14</f>
        <v>3103635.6320689116</v>
      </c>
      <c r="D9" s="119">
        <f>'3.4'!E14</f>
        <v>3496625.8078130428</v>
      </c>
      <c r="E9" s="119">
        <f>'3.4'!F14</f>
        <v>3273376.3222699994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84957.191999999995</v>
      </c>
      <c r="L9" s="69">
        <v>110625.68900000003</v>
      </c>
      <c r="M9" s="69">
        <v>222531.56500000006</v>
      </c>
      <c r="N9" s="69">
        <v>162622.21599999999</v>
      </c>
      <c r="O9" s="69"/>
      <c r="P9" s="134"/>
      <c r="R9" s="133">
        <v>2</v>
      </c>
      <c r="S9" s="69">
        <v>67837.100999999995</v>
      </c>
      <c r="T9" s="69">
        <v>151389.67299999998</v>
      </c>
      <c r="U9" s="69">
        <v>215892.8050000002</v>
      </c>
      <c r="V9" s="69">
        <v>171059.60600000009</v>
      </c>
      <c r="W9" s="69">
        <v>226509.30799999996</v>
      </c>
      <c r="X9" s="134">
        <v>231209.89899999989</v>
      </c>
    </row>
    <row r="10" spans="1:24" s="61" customFormat="1" ht="12" customHeight="1">
      <c r="A10" s="118" t="s">
        <v>4</v>
      </c>
      <c r="B10" s="119">
        <f t="shared" ref="B10:G10" si="0">SUM(B8:B9)</f>
        <v>5458657.9174539922</v>
      </c>
      <c r="C10" s="119">
        <f t="shared" si="0"/>
        <v>7965332.8000689121</v>
      </c>
      <c r="D10" s="119">
        <f t="shared" si="0"/>
        <v>10332322.486813042</v>
      </c>
      <c r="E10" s="119">
        <f t="shared" si="0"/>
        <v>9516733.6282700002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95023.593000000008</v>
      </c>
      <c r="L10" s="69">
        <v>117424.19000000003</v>
      </c>
      <c r="M10" s="69">
        <v>204189.42900000018</v>
      </c>
      <c r="N10" s="69">
        <v>178182.74200000006</v>
      </c>
      <c r="O10" s="69"/>
      <c r="P10" s="134"/>
      <c r="R10" s="133">
        <v>3</v>
      </c>
      <c r="S10" s="69">
        <v>67831.973999999987</v>
      </c>
      <c r="T10" s="69">
        <v>152070.10299999997</v>
      </c>
      <c r="U10" s="69">
        <v>230292.98000000013</v>
      </c>
      <c r="V10" s="69">
        <v>174962.57399999985</v>
      </c>
      <c r="W10" s="69">
        <v>212744.61600000001</v>
      </c>
      <c r="X10" s="134">
        <v>237558.53200000006</v>
      </c>
    </row>
    <row r="11" spans="1:24" s="61" customFormat="1" ht="12" customHeight="1">
      <c r="A11" s="331"/>
      <c r="B11" s="331"/>
      <c r="C11" s="331"/>
      <c r="D11" s="331"/>
      <c r="E11" s="331"/>
      <c r="F11" s="331"/>
      <c r="G11" s="331"/>
      <c r="H11" s="331"/>
      <c r="J11" s="133">
        <v>4</v>
      </c>
      <c r="K11" s="69">
        <v>90640.90300000002</v>
      </c>
      <c r="L11" s="69">
        <v>121645.18499999997</v>
      </c>
      <c r="M11" s="69">
        <v>190039.77300000004</v>
      </c>
      <c r="N11" s="69">
        <v>185903.67299999989</v>
      </c>
      <c r="O11" s="69"/>
      <c r="P11" s="134"/>
      <c r="R11" s="133">
        <v>4</v>
      </c>
      <c r="S11" s="69">
        <v>68619.929999999993</v>
      </c>
      <c r="T11" s="69">
        <v>155889.10199999996</v>
      </c>
      <c r="U11" s="69">
        <v>227673.54400000008</v>
      </c>
      <c r="V11" s="69">
        <v>175856.37999999992</v>
      </c>
      <c r="W11" s="69">
        <v>204595.62000000032</v>
      </c>
      <c r="X11" s="134">
        <v>241639.73399999997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87650.573000000019</v>
      </c>
      <c r="L12" s="69">
        <v>120081.71699999995</v>
      </c>
      <c r="M12" s="69">
        <v>196821.734</v>
      </c>
      <c r="N12" s="69">
        <v>167139.2790000001</v>
      </c>
      <c r="O12" s="69"/>
      <c r="P12" s="134"/>
      <c r="R12" s="133">
        <v>5</v>
      </c>
      <c r="S12" s="69">
        <v>64985.641999999978</v>
      </c>
      <c r="T12" s="69">
        <v>162870.984</v>
      </c>
      <c r="U12" s="69">
        <v>224135.24100000007</v>
      </c>
      <c r="V12" s="69">
        <v>201044.02699999983</v>
      </c>
      <c r="W12" s="69">
        <v>200616.96400000004</v>
      </c>
      <c r="X12" s="134">
        <v>228365.54699999996</v>
      </c>
    </row>
    <row r="13" spans="1:24" s="61" customFormat="1" ht="12" customHeight="1">
      <c r="A13" s="118" t="s">
        <v>21</v>
      </c>
      <c r="B13" s="121">
        <f t="shared" ref="B13:G13" si="1">B8/B10</f>
        <v>0.50973753568675639</v>
      </c>
      <c r="C13" s="121">
        <f t="shared" si="1"/>
        <v>0.61035706731022454</v>
      </c>
      <c r="D13" s="121">
        <f t="shared" si="1"/>
        <v>0.66158375212584364</v>
      </c>
      <c r="E13" s="121">
        <f t="shared" si="1"/>
        <v>0.65603993448484799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82743.12400000004</v>
      </c>
      <c r="L13" s="69">
        <v>129926.376</v>
      </c>
      <c r="M13" s="69">
        <v>205239.29800000007</v>
      </c>
      <c r="N13" s="69">
        <v>164579.60999999996</v>
      </c>
      <c r="O13" s="69"/>
      <c r="P13" s="134"/>
      <c r="R13" s="133">
        <v>6</v>
      </c>
      <c r="S13" s="69">
        <v>82302.111000000004</v>
      </c>
      <c r="T13" s="69">
        <v>154862.28999999995</v>
      </c>
      <c r="U13" s="69">
        <v>241149.33100000001</v>
      </c>
      <c r="V13" s="69">
        <v>227598.92200000005</v>
      </c>
      <c r="W13" s="69">
        <v>206213.44999999995</v>
      </c>
      <c r="X13" s="134">
        <v>241893.94099999993</v>
      </c>
    </row>
    <row r="14" spans="1:24" s="61" customFormat="1" ht="12" customHeight="1">
      <c r="A14" s="118" t="s">
        <v>22</v>
      </c>
      <c r="B14" s="121">
        <f t="shared" ref="B14:G14" si="2">B9/B10</f>
        <v>0.49026246431324355</v>
      </c>
      <c r="C14" s="121">
        <f t="shared" si="2"/>
        <v>0.38964293268977546</v>
      </c>
      <c r="D14" s="121">
        <f t="shared" si="2"/>
        <v>0.33841624787415642</v>
      </c>
      <c r="E14" s="121">
        <f t="shared" si="2"/>
        <v>0.34396006551515201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78867.250999999989</v>
      </c>
      <c r="L14" s="69">
        <v>133450.89999999994</v>
      </c>
      <c r="M14" s="69">
        <v>210402.12500000006</v>
      </c>
      <c r="N14" s="69">
        <v>153987.6779999999</v>
      </c>
      <c r="O14" s="69"/>
      <c r="P14" s="134"/>
      <c r="R14" s="133">
        <v>7</v>
      </c>
      <c r="S14" s="69">
        <v>90461.256000000008</v>
      </c>
      <c r="T14" s="69">
        <v>164138.40600000005</v>
      </c>
      <c r="U14" s="69">
        <v>245668.04699999982</v>
      </c>
      <c r="V14" s="69">
        <v>243947.49399999977</v>
      </c>
      <c r="W14" s="69">
        <v>221348.39400000012</v>
      </c>
      <c r="X14" s="134">
        <v>247660.99700000015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>
        <f t="shared" si="3"/>
        <v>1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74862.681000000011</v>
      </c>
      <c r="L15" s="69">
        <v>130198.70600000003</v>
      </c>
      <c r="M15" s="69">
        <v>214315.63600000012</v>
      </c>
      <c r="N15" s="69">
        <v>170030.23200000008</v>
      </c>
      <c r="O15" s="69"/>
      <c r="P15" s="134"/>
      <c r="R15" s="133">
        <v>8</v>
      </c>
      <c r="S15" s="69">
        <v>94759.583999999944</v>
      </c>
      <c r="T15" s="69">
        <v>170199.57099999994</v>
      </c>
      <c r="U15" s="69">
        <v>251230.18000000002</v>
      </c>
      <c r="V15" s="69">
        <v>235839.05000000002</v>
      </c>
      <c r="W15" s="69">
        <v>212834.83499999982</v>
      </c>
      <c r="X15" s="134">
        <v>227818.82100000008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83430.79300000002</v>
      </c>
      <c r="L16" s="69">
        <v>132303.4</v>
      </c>
      <c r="M16" s="69">
        <v>218667.35900000005</v>
      </c>
      <c r="N16" s="69">
        <v>181381.56099999999</v>
      </c>
      <c r="O16" s="69"/>
      <c r="P16" s="134"/>
      <c r="R16" s="133">
        <v>9</v>
      </c>
      <c r="S16" s="69">
        <v>105322.01700000002</v>
      </c>
      <c r="T16" s="69">
        <v>171813.4689999999</v>
      </c>
      <c r="U16" s="69">
        <v>250276.38900000014</v>
      </c>
      <c r="V16" s="69">
        <v>237389.8790000001</v>
      </c>
      <c r="W16" s="69">
        <v>195140.39800000013</v>
      </c>
      <c r="X16" s="134">
        <v>213004.91400000005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88629.684000000008</v>
      </c>
      <c r="L17" s="69">
        <v>133355.17299999998</v>
      </c>
      <c r="M17" s="69">
        <v>209689.17399999977</v>
      </c>
      <c r="N17" s="69">
        <v>189261.13899999988</v>
      </c>
      <c r="O17" s="69"/>
      <c r="P17" s="134"/>
      <c r="R17" s="133">
        <v>10</v>
      </c>
      <c r="S17" s="69">
        <v>120619.54800000013</v>
      </c>
      <c r="T17" s="69">
        <v>177911.02200000006</v>
      </c>
      <c r="U17" s="69">
        <v>241153.21000000022</v>
      </c>
      <c r="V17" s="69">
        <v>245703.28900000011</v>
      </c>
      <c r="W17" s="69">
        <v>175572.66499999995</v>
      </c>
      <c r="X17" s="134">
        <v>218342.68600000016</v>
      </c>
    </row>
    <row r="18" spans="1:24" s="61" customFormat="1" ht="12" customHeight="1">
      <c r="A18" s="579" t="s">
        <v>240</v>
      </c>
      <c r="B18" s="579"/>
      <c r="C18" s="579"/>
      <c r="D18" s="579"/>
      <c r="E18" s="579"/>
      <c r="F18" s="579"/>
      <c r="G18" s="579"/>
      <c r="H18" s="579"/>
      <c r="J18" s="133">
        <v>11</v>
      </c>
      <c r="K18" s="69">
        <v>91115.333999999973</v>
      </c>
      <c r="L18" s="69">
        <v>141329.65400000004</v>
      </c>
      <c r="M18" s="69">
        <v>234807.91999999993</v>
      </c>
      <c r="N18" s="69">
        <v>190130.01599999995</v>
      </c>
      <c r="O18" s="69"/>
      <c r="P18" s="134"/>
      <c r="R18" s="133">
        <v>11</v>
      </c>
      <c r="S18" s="69">
        <v>131576.09699999989</v>
      </c>
      <c r="T18" s="69">
        <v>185381.89600000007</v>
      </c>
      <c r="U18" s="69">
        <v>233250.33699999997</v>
      </c>
      <c r="V18" s="69">
        <v>265073.68899999995</v>
      </c>
      <c r="W18" s="69">
        <v>194569.4409999999</v>
      </c>
      <c r="X18" s="134">
        <v>225105.02200000011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94315.275000000009</v>
      </c>
      <c r="L19" s="71">
        <v>139795.00799999997</v>
      </c>
      <c r="M19" s="71">
        <v>263846.73200000002</v>
      </c>
      <c r="N19" s="71">
        <v>181281.55600000001</v>
      </c>
      <c r="O19" s="71"/>
      <c r="P19" s="81"/>
      <c r="Q19" s="60"/>
      <c r="R19" s="133">
        <v>12</v>
      </c>
      <c r="S19" s="71">
        <v>135270.677</v>
      </c>
      <c r="T19" s="71">
        <v>188810.20700000017</v>
      </c>
      <c r="U19" s="71">
        <v>234102.69999999992</v>
      </c>
      <c r="V19" s="71">
        <v>272640.02600000007</v>
      </c>
      <c r="W19" s="71">
        <v>192621.72000000035</v>
      </c>
      <c r="X19" s="81">
        <v>207584.70400000009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95768.121000000014</v>
      </c>
      <c r="L20" s="69">
        <v>148724.76999999993</v>
      </c>
      <c r="M20" s="69">
        <v>282192.08500000014</v>
      </c>
      <c r="N20" s="69">
        <v>171443.33199999997</v>
      </c>
      <c r="O20" s="69"/>
      <c r="P20" s="134"/>
      <c r="Q20" s="69"/>
      <c r="R20" s="133">
        <v>13</v>
      </c>
      <c r="S20" s="69">
        <v>151311.21900000004</v>
      </c>
      <c r="T20" s="69">
        <v>178512.16600000003</v>
      </c>
      <c r="U20" s="69">
        <v>232314.32400000002</v>
      </c>
      <c r="V20" s="69">
        <v>256697.11099999983</v>
      </c>
      <c r="W20" s="69">
        <v>199026.65300000002</v>
      </c>
      <c r="X20" s="134">
        <v>195163.83499999996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90460.314000000013</v>
      </c>
      <c r="L21" s="69">
        <v>154836.731</v>
      </c>
      <c r="M21" s="69">
        <v>285780.99300000002</v>
      </c>
      <c r="N21" s="69">
        <v>157777.147</v>
      </c>
      <c r="O21" s="69"/>
      <c r="P21" s="134"/>
      <c r="Q21" s="69"/>
      <c r="R21" s="133">
        <v>14</v>
      </c>
      <c r="S21" s="69">
        <v>150736.80700000012</v>
      </c>
      <c r="T21" s="69">
        <v>176861.02099999998</v>
      </c>
      <c r="U21" s="69">
        <v>222489.55900000001</v>
      </c>
      <c r="V21" s="69">
        <v>229277.61299999987</v>
      </c>
      <c r="W21" s="69">
        <v>204697.71099999986</v>
      </c>
      <c r="X21" s="134">
        <v>189170.42599999992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81334.90400000001</v>
      </c>
      <c r="L22" s="69">
        <v>162355.05099999992</v>
      </c>
      <c r="M22" s="69">
        <v>272251.5830000001</v>
      </c>
      <c r="N22" s="69">
        <v>176765.53100000019</v>
      </c>
      <c r="O22" s="69"/>
      <c r="P22" s="134"/>
      <c r="R22" s="133">
        <v>15</v>
      </c>
      <c r="S22" s="69">
        <v>133006.89500000008</v>
      </c>
      <c r="T22" s="69">
        <v>187581.41400000011</v>
      </c>
      <c r="U22" s="69">
        <v>212518.90700000006</v>
      </c>
      <c r="V22" s="69">
        <v>224948.53100000013</v>
      </c>
      <c r="W22" s="69">
        <v>198580.72799999992</v>
      </c>
      <c r="X22" s="134">
        <v>177044.72000000003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69076.930000000022</v>
      </c>
      <c r="L23" s="69">
        <v>156932.50000000006</v>
      </c>
      <c r="M23" s="69">
        <v>267001.978</v>
      </c>
      <c r="N23" s="69">
        <v>189037.90099999984</v>
      </c>
      <c r="O23" s="69"/>
      <c r="P23" s="134"/>
      <c r="R23" s="133">
        <v>16</v>
      </c>
      <c r="S23" s="69">
        <v>130055.45400000009</v>
      </c>
      <c r="T23" s="69">
        <v>183414.79200000007</v>
      </c>
      <c r="U23" s="69">
        <v>208460.41599999997</v>
      </c>
      <c r="V23" s="69">
        <v>238769.47899999996</v>
      </c>
      <c r="W23" s="69">
        <v>181874.59999999998</v>
      </c>
      <c r="X23" s="134">
        <v>175636.6339999999</v>
      </c>
    </row>
    <row r="24" spans="1:24" s="61" customFormat="1" ht="20.149999999999999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73666.33600000001</v>
      </c>
      <c r="L24" s="69">
        <v>163228.33000000002</v>
      </c>
      <c r="M24" s="69">
        <v>262168.011</v>
      </c>
      <c r="N24" s="69">
        <v>194847.36900000001</v>
      </c>
      <c r="O24" s="69"/>
      <c r="P24" s="134"/>
      <c r="R24" s="133">
        <v>17</v>
      </c>
      <c r="S24" s="69">
        <v>138660.71600000001</v>
      </c>
      <c r="T24" s="69">
        <v>186576.06600000002</v>
      </c>
      <c r="U24" s="69">
        <v>211267.82099999988</v>
      </c>
      <c r="V24" s="69">
        <v>247928.85399999999</v>
      </c>
      <c r="W24" s="69">
        <v>178161.05699999991</v>
      </c>
      <c r="X24" s="134">
        <v>175856.69800000003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76894.024999999994</v>
      </c>
      <c r="L25" s="69">
        <v>186306.01099999988</v>
      </c>
      <c r="M25" s="69">
        <v>286361.51900000009</v>
      </c>
      <c r="N25" s="69">
        <v>208553.45200000011</v>
      </c>
      <c r="O25" s="69"/>
      <c r="P25" s="134"/>
      <c r="R25" s="133">
        <v>18</v>
      </c>
      <c r="S25" s="69">
        <v>137949.584</v>
      </c>
      <c r="T25" s="69">
        <v>179533.43499999997</v>
      </c>
      <c r="U25" s="69">
        <v>200878.30499999993</v>
      </c>
      <c r="V25" s="69">
        <v>246607.44300000003</v>
      </c>
      <c r="W25" s="69">
        <v>174631.54500000016</v>
      </c>
      <c r="X25" s="134">
        <v>169906.01599999992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95934.968000000023</v>
      </c>
      <c r="L26" s="69">
        <v>200791.39200000002</v>
      </c>
      <c r="M26" s="69">
        <v>283155.26400000008</v>
      </c>
      <c r="N26" s="69">
        <v>229603.31300000014</v>
      </c>
      <c r="O26" s="69"/>
      <c r="P26" s="134"/>
      <c r="R26" s="133">
        <v>19</v>
      </c>
      <c r="S26" s="69">
        <v>128253.164</v>
      </c>
      <c r="T26" s="69">
        <v>169749.23599999989</v>
      </c>
      <c r="U26" s="69">
        <v>205886.0279999999</v>
      </c>
      <c r="V26" s="69">
        <v>242955.82799999992</v>
      </c>
      <c r="W26" s="69">
        <v>169306.66100000008</v>
      </c>
      <c r="X26" s="134">
        <v>170302.98400000005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108302.13800000001</v>
      </c>
      <c r="L27" s="69">
        <v>209492.81100000002</v>
      </c>
      <c r="M27" s="69">
        <v>265684.56400000001</v>
      </c>
      <c r="N27" s="69">
        <v>237662.13900000008</v>
      </c>
      <c r="O27" s="69"/>
      <c r="P27" s="134"/>
      <c r="R27" s="133">
        <v>20</v>
      </c>
      <c r="S27" s="69">
        <v>101604.83199999994</v>
      </c>
      <c r="T27" s="69">
        <v>152778.99000000008</v>
      </c>
      <c r="U27" s="69">
        <v>235628.68899999998</v>
      </c>
      <c r="V27" s="69">
        <v>254263.36700000003</v>
      </c>
      <c r="W27" s="69">
        <v>174193.61699999994</v>
      </c>
      <c r="X27" s="134">
        <v>174949.68000000011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111630.28499999997</v>
      </c>
      <c r="L28" s="69">
        <v>210576.41899999988</v>
      </c>
      <c r="M28" s="69">
        <v>248557.201</v>
      </c>
      <c r="N28" s="69">
        <v>227930.87600000002</v>
      </c>
      <c r="O28" s="69"/>
      <c r="P28" s="134"/>
      <c r="R28" s="133">
        <v>21</v>
      </c>
      <c r="S28" s="69">
        <v>112998.16100000004</v>
      </c>
      <c r="T28" s="69">
        <v>167782.27499999991</v>
      </c>
      <c r="U28" s="69">
        <v>247425.12399999998</v>
      </c>
      <c r="V28" s="69">
        <v>260779.38000000024</v>
      </c>
      <c r="W28" s="69">
        <v>184212.91499999998</v>
      </c>
      <c r="X28" s="134">
        <v>176870.87100000001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103601.39899999998</v>
      </c>
      <c r="L29" s="69">
        <v>209391.07300000015</v>
      </c>
      <c r="M29" s="69">
        <v>221240.54499999998</v>
      </c>
      <c r="N29" s="69">
        <v>228344.77699999986</v>
      </c>
      <c r="O29" s="69"/>
      <c r="P29" s="134"/>
      <c r="R29" s="133">
        <v>22</v>
      </c>
      <c r="S29" s="69">
        <v>127540.37100000001</v>
      </c>
      <c r="T29" s="69">
        <v>188375.06099999981</v>
      </c>
      <c r="U29" s="69">
        <v>261333.33300000007</v>
      </c>
      <c r="V29" s="69">
        <v>237327.47999999995</v>
      </c>
      <c r="W29" s="69">
        <v>191536.15500000014</v>
      </c>
      <c r="X29" s="134">
        <v>158086.61400000003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94600.734000000026</v>
      </c>
      <c r="L30" s="69">
        <v>199234.31500000015</v>
      </c>
      <c r="M30" s="69">
        <v>192806.70199999982</v>
      </c>
      <c r="N30" s="69">
        <v>236358.31399999998</v>
      </c>
      <c r="O30" s="69"/>
      <c r="P30" s="134"/>
      <c r="R30" s="133">
        <v>23</v>
      </c>
      <c r="S30" s="69">
        <v>137451.70699999997</v>
      </c>
      <c r="T30" s="69">
        <v>196776.86800000016</v>
      </c>
      <c r="U30" s="69">
        <v>262332.75099999999</v>
      </c>
      <c r="V30" s="69">
        <v>234850.535</v>
      </c>
      <c r="W30" s="69">
        <v>185323.095</v>
      </c>
      <c r="X30" s="134">
        <v>139377.785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94120.097999999998</v>
      </c>
      <c r="L31" s="69">
        <v>194067.22600000008</v>
      </c>
      <c r="M31" s="69">
        <v>167536.18599999999</v>
      </c>
      <c r="N31" s="69">
        <v>232306.86</v>
      </c>
      <c r="O31" s="69"/>
      <c r="P31" s="134"/>
      <c r="R31" s="133">
        <v>24</v>
      </c>
      <c r="S31" s="69">
        <v>147645.71400000004</v>
      </c>
      <c r="T31" s="69">
        <v>203253.81800000026</v>
      </c>
      <c r="U31" s="69">
        <v>213269.82700000002</v>
      </c>
      <c r="V31" s="69">
        <v>238268.288</v>
      </c>
      <c r="W31" s="69">
        <v>179643.41800000006</v>
      </c>
      <c r="X31" s="134">
        <v>133809.43100000004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93100.023999999947</v>
      </c>
      <c r="L32" s="69">
        <v>185007.83600000004</v>
      </c>
      <c r="M32" s="69">
        <v>164503.25599999999</v>
      </c>
      <c r="N32" s="69">
        <v>232330.64500000008</v>
      </c>
      <c r="O32" s="69"/>
      <c r="P32" s="134"/>
      <c r="R32" s="133">
        <v>25</v>
      </c>
      <c r="S32" s="69">
        <v>159765.43199999997</v>
      </c>
      <c r="T32" s="69">
        <v>215153.3660000001</v>
      </c>
      <c r="U32" s="69">
        <v>241024.37799999991</v>
      </c>
      <c r="V32" s="69">
        <v>237387.36300000004</v>
      </c>
      <c r="W32" s="69">
        <v>189554.18699999995</v>
      </c>
      <c r="X32" s="134">
        <v>130239.86899999992</v>
      </c>
    </row>
    <row r="33" spans="1:24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100899.82299999995</v>
      </c>
      <c r="L33" s="69">
        <v>169074.11400000003</v>
      </c>
      <c r="M33" s="69">
        <v>165217.77000000002</v>
      </c>
      <c r="N33" s="69">
        <v>236920.50100000011</v>
      </c>
      <c r="O33" s="69"/>
      <c r="P33" s="134"/>
      <c r="R33" s="133">
        <v>26</v>
      </c>
      <c r="S33" s="69">
        <v>158173.92200000011</v>
      </c>
      <c r="T33" s="69">
        <v>218147.69599999997</v>
      </c>
      <c r="U33" s="69">
        <v>270113.67199999985</v>
      </c>
      <c r="V33" s="69">
        <v>238916.14400000017</v>
      </c>
      <c r="W33" s="69">
        <v>192337.13999999987</v>
      </c>
      <c r="X33" s="134">
        <v>105944.61300000006</v>
      </c>
    </row>
    <row r="34" spans="1:24" ht="12" customHeight="1">
      <c r="A34" s="579" t="s">
        <v>239</v>
      </c>
      <c r="B34" s="579"/>
      <c r="C34" s="579"/>
      <c r="D34" s="579"/>
      <c r="E34" s="579"/>
      <c r="F34" s="579"/>
      <c r="G34" s="579"/>
      <c r="H34" s="579"/>
      <c r="J34" s="133">
        <v>27</v>
      </c>
      <c r="K34" s="135">
        <v>90966.665999999997</v>
      </c>
      <c r="L34" s="135">
        <v>181955.42100000009</v>
      </c>
      <c r="M34" s="135">
        <v>186705.47800000006</v>
      </c>
      <c r="N34" s="135">
        <v>241739.42600000009</v>
      </c>
      <c r="O34" s="135"/>
      <c r="P34" s="136"/>
      <c r="R34" s="133">
        <v>27</v>
      </c>
      <c r="S34" s="135">
        <v>151100.91000000006</v>
      </c>
      <c r="T34" s="135">
        <v>208185.17399999988</v>
      </c>
      <c r="U34" s="135">
        <v>263887.87600000005</v>
      </c>
      <c r="V34" s="135">
        <v>236552.95900000003</v>
      </c>
      <c r="W34" s="135">
        <v>196032.95600000018</v>
      </c>
      <c r="X34" s="136">
        <v>111211.53900000008</v>
      </c>
    </row>
    <row r="35" spans="1:24" ht="12" customHeight="1">
      <c r="A35" s="579"/>
      <c r="B35" s="579"/>
      <c r="C35" s="579"/>
      <c r="D35" s="579"/>
      <c r="E35" s="579"/>
      <c r="F35" s="579"/>
      <c r="G35" s="579"/>
      <c r="H35" s="579"/>
      <c r="J35" s="133">
        <v>28</v>
      </c>
      <c r="K35" s="135">
        <v>88903.229999999981</v>
      </c>
      <c r="L35" s="135">
        <v>200178.90800000002</v>
      </c>
      <c r="M35" s="135">
        <v>194389.19199999998</v>
      </c>
      <c r="N35" s="135">
        <v>236401.63599999997</v>
      </c>
      <c r="O35" s="135"/>
      <c r="P35" s="136"/>
      <c r="R35" s="133">
        <v>28</v>
      </c>
      <c r="S35" s="135">
        <v>148848.83900000004</v>
      </c>
      <c r="T35" s="135">
        <v>219332.57799999975</v>
      </c>
      <c r="U35" s="135">
        <v>249718.08399999989</v>
      </c>
      <c r="V35" s="135">
        <v>233876.826</v>
      </c>
      <c r="W35" s="135">
        <v>221941.73100000012</v>
      </c>
      <c r="X35" s="136">
        <v>107975.31499999992</v>
      </c>
    </row>
    <row r="36" spans="1:24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85616.514999999999</v>
      </c>
      <c r="L36" s="135">
        <v>203094.10000000009</v>
      </c>
      <c r="M36" s="135">
        <v>181860.43999999983</v>
      </c>
      <c r="N36" s="135">
        <v>249393.80599999998</v>
      </c>
      <c r="O36" s="135"/>
      <c r="P36" s="136"/>
      <c r="R36" s="133">
        <v>29</v>
      </c>
      <c r="S36" s="135">
        <v>145289.16599999997</v>
      </c>
      <c r="T36" s="135">
        <v>236010.3890000002</v>
      </c>
      <c r="U36" s="135">
        <v>228244.48199999999</v>
      </c>
      <c r="V36" s="135">
        <v>216957.89500000005</v>
      </c>
      <c r="W36" s="135"/>
      <c r="X36" s="136">
        <v>117314.48000000007</v>
      </c>
    </row>
    <row r="37" spans="1:24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88403.464999999982</v>
      </c>
      <c r="L37" s="135">
        <v>210825.78699999995</v>
      </c>
      <c r="M37" s="135">
        <v>175520.53499999997</v>
      </c>
      <c r="N37" s="135">
        <v>251230.50499999989</v>
      </c>
      <c r="O37" s="135"/>
      <c r="P37" s="136"/>
      <c r="R37" s="133">
        <v>30</v>
      </c>
      <c r="S37" s="135">
        <v>137874.68600000005</v>
      </c>
      <c r="T37" s="135">
        <v>240591.47399999996</v>
      </c>
      <c r="U37" s="135">
        <v>199936.19200000004</v>
      </c>
      <c r="V37" s="135">
        <v>217840.00800000006</v>
      </c>
      <c r="W37" s="135"/>
      <c r="X37" s="136">
        <v>138321.27799999999</v>
      </c>
    </row>
    <row r="38" spans="1:24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100276.82999999996</v>
      </c>
      <c r="L38" s="127"/>
      <c r="M38" s="127">
        <v>147570.55599999992</v>
      </c>
      <c r="N38" s="127">
        <v>236139.78200000001</v>
      </c>
      <c r="O38" s="127"/>
      <c r="P38" s="138"/>
      <c r="R38" s="137">
        <v>31</v>
      </c>
      <c r="S38" s="127">
        <v>130521.18600000005</v>
      </c>
      <c r="T38" s="127"/>
      <c r="U38" s="127">
        <v>166167.65300000005</v>
      </c>
      <c r="V38" s="127">
        <v>231473.2079999999</v>
      </c>
      <c r="W38" s="127"/>
      <c r="X38" s="138">
        <v>170805.66699999993</v>
      </c>
    </row>
    <row r="39" spans="1:24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2782482.835</v>
      </c>
      <c r="L39" s="127">
        <f t="shared" ref="L39:P39" si="4">SUM(L8:L38)</f>
        <v>4861697.1680000005</v>
      </c>
      <c r="M39" s="127">
        <f t="shared" si="4"/>
        <v>6835696.6789999995</v>
      </c>
      <c r="N39" s="127">
        <f t="shared" si="4"/>
        <v>6243357.3060000008</v>
      </c>
      <c r="O39" s="127">
        <f>SUM(O8:O38)</f>
        <v>0</v>
      </c>
      <c r="P39" s="138">
        <f t="shared" si="4"/>
        <v>0</v>
      </c>
      <c r="R39" s="144" t="s">
        <v>4</v>
      </c>
      <c r="S39" s="142">
        <f>SUM(S8:S38)</f>
        <v>3737764.7700000005</v>
      </c>
      <c r="T39" s="142">
        <f t="shared" ref="T39:X39" si="5">SUM(T8:T38)</f>
        <v>5486333.1030000011</v>
      </c>
      <c r="U39" s="142">
        <f t="shared" si="5"/>
        <v>7145363.3149999995</v>
      </c>
      <c r="V39" s="142">
        <f t="shared" si="5"/>
        <v>7128955.9449999994</v>
      </c>
      <c r="W39" s="142">
        <f t="shared" si="5"/>
        <v>5497031.3649999993</v>
      </c>
      <c r="X39" s="143">
        <f t="shared" si="5"/>
        <v>5670234.4500000002</v>
      </c>
    </row>
    <row r="40" spans="1:24" ht="12" customHeight="1">
      <c r="A40" s="329"/>
      <c r="B40" s="330" t="s">
        <v>48</v>
      </c>
      <c r="C40" s="330" t="s">
        <v>49</v>
      </c>
      <c r="D40" s="330" t="s">
        <v>50</v>
      </c>
      <c r="E40" s="330" t="s">
        <v>39</v>
      </c>
      <c r="F40" s="330" t="s">
        <v>40</v>
      </c>
      <c r="G40" s="330" t="s">
        <v>41</v>
      </c>
      <c r="H40" s="117"/>
      <c r="K40" s="70"/>
      <c r="L40" s="70"/>
      <c r="M40" s="70"/>
      <c r="N40" s="70"/>
      <c r="O40" s="70"/>
      <c r="P40" s="70"/>
    </row>
    <row r="41" spans="1:24" ht="12" customHeight="1">
      <c r="A41" s="330" t="s">
        <v>21</v>
      </c>
      <c r="B41" s="129">
        <v>0.49561328967326101</v>
      </c>
      <c r="C41" s="129">
        <v>0.53241203734399456</v>
      </c>
      <c r="D41" s="129">
        <v>0.58433443465799906</v>
      </c>
      <c r="E41" s="129">
        <v>0.60072094418380118</v>
      </c>
      <c r="F41" s="129">
        <v>0.59169520998332503</v>
      </c>
      <c r="G41" s="129">
        <v>0.58442538052121085</v>
      </c>
      <c r="H41" s="117"/>
      <c r="N41" s="488"/>
    </row>
    <row r="42" spans="1:24" ht="12" customHeight="1">
      <c r="A42" s="330" t="s">
        <v>22</v>
      </c>
      <c r="B42" s="129">
        <v>0.50438671032673899</v>
      </c>
      <c r="C42" s="129">
        <v>0.46758796265600544</v>
      </c>
      <c r="D42" s="129">
        <v>0.41566556534200094</v>
      </c>
      <c r="E42" s="129">
        <v>0.39927905581619882</v>
      </c>
      <c r="F42" s="129">
        <v>0.40830479001667502</v>
      </c>
      <c r="G42" s="129">
        <v>0.4155746194787891</v>
      </c>
      <c r="H42" s="117"/>
    </row>
    <row r="43" spans="1:24" ht="5.15" customHeight="1">
      <c r="A43" s="60"/>
      <c r="B43" s="60"/>
      <c r="C43" s="60"/>
      <c r="D43" s="60"/>
      <c r="E43" s="60"/>
      <c r="F43" s="60"/>
      <c r="G43" s="60"/>
      <c r="H43" s="60"/>
    </row>
    <row r="44" spans="1:24" ht="20.149999999999999" customHeight="1">
      <c r="A44" s="60"/>
      <c r="B44" s="60"/>
      <c r="C44" s="60"/>
      <c r="D44" s="60"/>
      <c r="E44" s="60"/>
      <c r="F44" s="60"/>
      <c r="G44" s="60"/>
      <c r="H44" s="60"/>
    </row>
    <row r="45" spans="1:24" ht="12" customHeight="1">
      <c r="A45" s="59"/>
      <c r="B45" s="59"/>
      <c r="C45" s="59"/>
      <c r="D45" s="59"/>
      <c r="E45" s="59"/>
      <c r="F45" s="59"/>
      <c r="G45" s="59"/>
      <c r="H45" s="59"/>
    </row>
    <row r="46" spans="1:24" ht="12" customHeight="1">
      <c r="A46" s="59"/>
      <c r="B46" s="59"/>
      <c r="C46" s="59"/>
      <c r="D46" s="59"/>
      <c r="E46" s="59"/>
      <c r="F46" s="59"/>
      <c r="G46" s="59"/>
      <c r="H46" s="59"/>
    </row>
    <row r="47" spans="1:24" ht="12" customHeight="1">
      <c r="A47" s="60"/>
      <c r="B47" s="60"/>
      <c r="C47" s="60"/>
      <c r="D47" s="60"/>
      <c r="E47" s="60"/>
      <c r="F47" s="60"/>
      <c r="G47" s="60"/>
      <c r="H47" s="60"/>
    </row>
    <row r="48" spans="1:24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79" t="s">
        <v>253</v>
      </c>
      <c r="B49" s="579"/>
      <c r="C49" s="579"/>
      <c r="D49" s="579"/>
      <c r="E49" s="579"/>
      <c r="F49" s="579"/>
      <c r="G49" s="579"/>
      <c r="H49" s="579"/>
    </row>
    <row r="50" spans="1:8" ht="12" customHeight="1">
      <c r="A50" s="579"/>
      <c r="B50" s="579"/>
      <c r="C50" s="579"/>
      <c r="D50" s="579"/>
      <c r="E50" s="579"/>
      <c r="F50" s="579"/>
      <c r="G50" s="579"/>
      <c r="H50" s="579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15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topLeftCell="A13" zoomScaleNormal="100" zoomScaleSheetLayoutView="100" workbookViewId="0">
      <selection activeCell="C1" sqref="C1"/>
    </sheetView>
  </sheetViews>
  <sheetFormatPr defaultColWidth="9" defaultRowHeight="10"/>
  <cols>
    <col min="1" max="1" width="11.25" style="57" customWidth="1"/>
    <col min="2" max="2" width="17.58203125" style="57" customWidth="1"/>
    <col min="3" max="7" width="10.25" style="57" customWidth="1"/>
    <col min="8" max="8" width="8.33203125" style="57" customWidth="1"/>
    <col min="9" max="9" width="16.33203125" style="57" customWidth="1"/>
    <col min="10" max="16384" width="9" style="57"/>
  </cols>
  <sheetData>
    <row r="1" spans="1:15" ht="20.25" customHeight="1">
      <c r="A1" s="580" t="s">
        <v>219</v>
      </c>
      <c r="B1" s="580"/>
      <c r="C1" s="580"/>
      <c r="D1" s="580"/>
      <c r="E1" s="580"/>
      <c r="F1" s="580"/>
      <c r="G1" s="580"/>
      <c r="H1" s="580"/>
    </row>
    <row r="2" spans="1:15" ht="15.75" customHeight="1">
      <c r="A2" s="145"/>
      <c r="B2" s="582"/>
      <c r="C2" s="582"/>
      <c r="D2" s="582"/>
      <c r="E2" s="582"/>
      <c r="F2" s="582"/>
      <c r="G2" s="582"/>
      <c r="H2" s="582"/>
    </row>
    <row r="3" spans="1:15" ht="15.75" customHeight="1">
      <c r="A3" s="583" t="s">
        <v>255</v>
      </c>
      <c r="B3" s="583"/>
      <c r="C3" s="583"/>
      <c r="D3" s="583"/>
      <c r="E3" s="583"/>
      <c r="F3" s="583"/>
      <c r="G3" s="583"/>
      <c r="H3" s="583"/>
    </row>
    <row r="4" spans="1:15" ht="13" customHeight="1">
      <c r="A4" s="583"/>
      <c r="B4" s="583"/>
      <c r="C4" s="583"/>
      <c r="D4" s="583"/>
      <c r="E4" s="583"/>
      <c r="F4" s="583"/>
      <c r="G4" s="583"/>
      <c r="H4" s="583"/>
    </row>
    <row r="5" spans="1:15" s="61" customFormat="1" ht="13" customHeight="1">
      <c r="A5" s="583"/>
      <c r="B5" s="583"/>
      <c r="C5" s="583"/>
      <c r="D5" s="583"/>
      <c r="E5" s="583"/>
      <c r="F5" s="583"/>
      <c r="G5" s="583"/>
      <c r="H5" s="583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6"/>
      <c r="C12" s="3" t="s">
        <v>201</v>
      </c>
      <c r="D12" s="3" t="s">
        <v>151</v>
      </c>
      <c r="E12" s="3" t="s">
        <v>118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246</v>
      </c>
      <c r="C13" s="147">
        <v>3310.08410673249</v>
      </c>
      <c r="D13" s="147">
        <v>2797.71906173249</v>
      </c>
      <c r="E13" s="147">
        <v>3351.69021861077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6" t="s">
        <v>169</v>
      </c>
      <c r="C14" s="147">
        <v>3310.08410673249</v>
      </c>
      <c r="D14" s="147">
        <v>2797.71906173249</v>
      </c>
      <c r="E14" s="147">
        <v>3267.4276212324899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6" t="s">
        <v>170</v>
      </c>
      <c r="C15" s="147">
        <v>3315.8612157324901</v>
      </c>
      <c r="D15" s="147">
        <v>2386.7496717324898</v>
      </c>
      <c r="E15" s="147">
        <v>2845.9519902324901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6" t="s">
        <v>171</v>
      </c>
      <c r="C16" s="147">
        <v>2922.1963637324902</v>
      </c>
      <c r="D16" s="147">
        <v>1689.86807273249</v>
      </c>
      <c r="E16" s="147">
        <v>2226.1676512324898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6" t="s">
        <v>172</v>
      </c>
      <c r="C17" s="147">
        <v>2486.0171957324901</v>
      </c>
      <c r="D17" s="147">
        <v>1016.53892473249</v>
      </c>
      <c r="E17" s="147">
        <v>1436.1018552324899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6" t="s">
        <v>173</v>
      </c>
      <c r="C18" s="147"/>
      <c r="D18" s="147">
        <v>644.29218873249101</v>
      </c>
      <c r="E18" s="147">
        <v>811.86570023249101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6" t="s">
        <v>174</v>
      </c>
      <c r="C19" s="147"/>
      <c r="D19" s="147">
        <v>459.14981873249098</v>
      </c>
      <c r="E19" s="147">
        <v>550.17382723249102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49999999999999" customHeight="1">
      <c r="A22" s="581" t="s">
        <v>243</v>
      </c>
      <c r="B22" s="581"/>
      <c r="C22" s="581"/>
      <c r="D22" s="581"/>
      <c r="E22" s="581"/>
      <c r="F22" s="581"/>
      <c r="G22" s="581"/>
      <c r="H22" s="581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C15</f>
        <v>3315.8612157324901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106</v>
      </c>
      <c r="D25" s="82" t="s">
        <v>107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6" t="s">
        <v>169</v>
      </c>
      <c r="C26" s="69">
        <f>C14</f>
        <v>3310.08410673249</v>
      </c>
      <c r="D26" s="69">
        <f>$C$24-C26</f>
        <v>5.7771090000001095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6" t="s">
        <v>170</v>
      </c>
      <c r="C27" s="69">
        <f>IF(C15="","",C15)</f>
        <v>3315.8612157324901</v>
      </c>
      <c r="D27" s="69">
        <f>$C$24-IF(C27="",0,C27)</f>
        <v>0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6" t="s">
        <v>171</v>
      </c>
      <c r="C28" s="69">
        <f t="shared" ref="C28:C31" si="0">IF(C16="","",C16)</f>
        <v>2922.1963637324902</v>
      </c>
      <c r="D28" s="69">
        <f t="shared" ref="D28:D31" si="1">$C$24-IF(C28="",0,C28)</f>
        <v>393.66485199999988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6" t="s">
        <v>172</v>
      </c>
      <c r="C29" s="69">
        <f t="shared" si="0"/>
        <v>2486.0171957324901</v>
      </c>
      <c r="D29" s="69">
        <f t="shared" si="1"/>
        <v>829.84402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6" t="s">
        <v>173</v>
      </c>
      <c r="C30" s="69" t="str">
        <f t="shared" si="0"/>
        <v/>
      </c>
      <c r="D30" s="69">
        <f t="shared" si="1"/>
        <v>3315.8612157324901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6" t="s">
        <v>174</v>
      </c>
      <c r="C31" s="69" t="str">
        <f t="shared" si="0"/>
        <v/>
      </c>
      <c r="D31" s="69">
        <f t="shared" si="1"/>
        <v>3315.8612157324901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49999999999999" customHeight="1">
      <c r="A36" s="581" t="s">
        <v>244</v>
      </c>
      <c r="B36" s="581"/>
      <c r="C36" s="581"/>
      <c r="D36" s="581"/>
      <c r="E36" s="581"/>
      <c r="F36" s="581"/>
      <c r="G36" s="581"/>
      <c r="H36" s="581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2797.71906173249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106</v>
      </c>
      <c r="D39" s="82" t="s">
        <v>107</v>
      </c>
      <c r="E39" s="60"/>
      <c r="F39" s="60"/>
      <c r="G39" s="60"/>
      <c r="H39" s="60"/>
    </row>
    <row r="40" spans="1:8" ht="12" customHeight="1">
      <c r="A40" s="60"/>
      <c r="B40" s="146" t="s">
        <v>169</v>
      </c>
      <c r="C40" s="69">
        <f t="shared" ref="C40:C45" si="2">D14</f>
        <v>2797.71906173249</v>
      </c>
      <c r="D40" s="69">
        <f t="shared" ref="D40:D45" si="3">$C$38-C40</f>
        <v>0</v>
      </c>
      <c r="E40" s="60"/>
      <c r="F40" s="60"/>
      <c r="G40" s="60"/>
      <c r="H40" s="60"/>
    </row>
    <row r="41" spans="1:8" ht="12" customHeight="1">
      <c r="A41" s="60"/>
      <c r="B41" s="146" t="s">
        <v>170</v>
      </c>
      <c r="C41" s="69">
        <f t="shared" si="2"/>
        <v>2386.7496717324898</v>
      </c>
      <c r="D41" s="69">
        <f t="shared" si="3"/>
        <v>410.9693900000002</v>
      </c>
      <c r="E41" s="60"/>
      <c r="F41" s="60"/>
      <c r="G41" s="60"/>
      <c r="H41" s="60"/>
    </row>
    <row r="42" spans="1:8" ht="12" customHeight="1">
      <c r="A42" s="60"/>
      <c r="B42" s="146" t="s">
        <v>171</v>
      </c>
      <c r="C42" s="69">
        <f t="shared" si="2"/>
        <v>1689.86807273249</v>
      </c>
      <c r="D42" s="69">
        <f t="shared" si="3"/>
        <v>1107.850989</v>
      </c>
      <c r="E42" s="60"/>
      <c r="F42" s="60"/>
      <c r="G42" s="60"/>
      <c r="H42" s="60"/>
    </row>
    <row r="43" spans="1:8" ht="12" customHeight="1">
      <c r="A43" s="60"/>
      <c r="B43" s="146" t="s">
        <v>172</v>
      </c>
      <c r="C43" s="69">
        <f t="shared" si="2"/>
        <v>1016.53892473249</v>
      </c>
      <c r="D43" s="69">
        <f t="shared" si="3"/>
        <v>1781.1801369999998</v>
      </c>
      <c r="E43" s="82"/>
      <c r="F43" s="82"/>
      <c r="G43" s="82"/>
      <c r="H43" s="60"/>
    </row>
    <row r="44" spans="1:8" ht="12" customHeight="1">
      <c r="A44" s="82"/>
      <c r="B44" s="146" t="s">
        <v>173</v>
      </c>
      <c r="C44" s="69">
        <f t="shared" si="2"/>
        <v>644.29218873249101</v>
      </c>
      <c r="D44" s="69">
        <f t="shared" si="3"/>
        <v>2153.426872999999</v>
      </c>
      <c r="E44" s="131"/>
      <c r="F44" s="131"/>
      <c r="G44" s="131"/>
      <c r="H44" s="60"/>
    </row>
    <row r="45" spans="1:8" ht="12" customHeight="1">
      <c r="A45" s="82"/>
      <c r="B45" s="146" t="s">
        <v>174</v>
      </c>
      <c r="C45" s="69">
        <f t="shared" si="2"/>
        <v>459.14981873249098</v>
      </c>
      <c r="D45" s="69">
        <f t="shared" si="3"/>
        <v>2338.569242999999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49999999999999" customHeight="1">
      <c r="A50" s="581" t="s">
        <v>245</v>
      </c>
      <c r="B50" s="581"/>
      <c r="C50" s="581"/>
      <c r="D50" s="581"/>
      <c r="E50" s="581"/>
      <c r="F50" s="581"/>
      <c r="G50" s="581"/>
      <c r="H50" s="581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3351.69021861077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106</v>
      </c>
      <c r="D53" s="82" t="s">
        <v>107</v>
      </c>
      <c r="E53" s="60"/>
      <c r="F53" s="60"/>
      <c r="G53" s="60"/>
      <c r="H53" s="60"/>
    </row>
    <row r="54" spans="1:8" ht="12" customHeight="1">
      <c r="A54" s="60"/>
      <c r="B54" s="146" t="s">
        <v>169</v>
      </c>
      <c r="C54" s="69">
        <f>E14</f>
        <v>3267.4276212324899</v>
      </c>
      <c r="D54" s="69">
        <f>$C$52-C54</f>
        <v>84.262597378280134</v>
      </c>
      <c r="E54" s="60"/>
      <c r="F54" s="60"/>
      <c r="G54" s="60"/>
      <c r="H54" s="60"/>
    </row>
    <row r="55" spans="1:8" ht="12" customHeight="1">
      <c r="A55" s="60"/>
      <c r="B55" s="146" t="s">
        <v>170</v>
      </c>
      <c r="C55" s="69">
        <f t="shared" ref="C55:C59" si="4">E15</f>
        <v>2845.9519902324901</v>
      </c>
      <c r="D55" s="69">
        <f t="shared" ref="D55:D59" si="5">$C$52-C55</f>
        <v>505.73822837827993</v>
      </c>
      <c r="E55" s="60"/>
      <c r="F55" s="60"/>
      <c r="G55" s="60"/>
      <c r="H55" s="60"/>
    </row>
    <row r="56" spans="1:8" ht="12" customHeight="1">
      <c r="A56" s="60"/>
      <c r="B56" s="146" t="s">
        <v>171</v>
      </c>
      <c r="C56" s="69">
        <f t="shared" si="4"/>
        <v>2226.1676512324898</v>
      </c>
      <c r="D56" s="69">
        <f t="shared" si="5"/>
        <v>1125.5225673782802</v>
      </c>
      <c r="E56" s="60"/>
      <c r="F56" s="60"/>
      <c r="G56" s="60"/>
      <c r="H56" s="60"/>
    </row>
    <row r="57" spans="1:8" ht="12" customHeight="1">
      <c r="A57" s="60"/>
      <c r="B57" s="146" t="s">
        <v>172</v>
      </c>
      <c r="C57" s="69">
        <f t="shared" si="4"/>
        <v>1436.1018552324899</v>
      </c>
      <c r="D57" s="69">
        <f t="shared" si="5"/>
        <v>1915.5883633782801</v>
      </c>
      <c r="E57" s="82"/>
      <c r="F57" s="82"/>
      <c r="G57" s="82"/>
      <c r="H57" s="60"/>
    </row>
    <row r="58" spans="1:8" ht="12" customHeight="1">
      <c r="A58" s="82"/>
      <c r="B58" s="146" t="s">
        <v>173</v>
      </c>
      <c r="C58" s="69">
        <f t="shared" si="4"/>
        <v>811.86570023249101</v>
      </c>
      <c r="D58" s="69">
        <f t="shared" si="5"/>
        <v>2539.8245183782792</v>
      </c>
      <c r="E58" s="131"/>
      <c r="F58" s="131"/>
      <c r="G58" s="131"/>
      <c r="H58" s="60"/>
    </row>
    <row r="59" spans="1:8" ht="12" customHeight="1">
      <c r="A59" s="82"/>
      <c r="B59" s="146" t="s">
        <v>174</v>
      </c>
      <c r="C59" s="69">
        <f t="shared" si="4"/>
        <v>550.17382723249102</v>
      </c>
      <c r="D59" s="69">
        <f t="shared" si="5"/>
        <v>2801.516391378279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C1" sqref="C1"/>
    </sheetView>
  </sheetViews>
  <sheetFormatPr defaultRowHeight="10"/>
  <cols>
    <col min="1" max="1" width="6.25" style="150" customWidth="1"/>
    <col min="2" max="7" width="6.58203125" style="150" customWidth="1"/>
    <col min="8" max="9" width="7.33203125" style="150" customWidth="1"/>
    <col min="10" max="16" width="6.58203125" style="150" customWidth="1"/>
    <col min="17" max="18" width="7.33203125" style="150" customWidth="1"/>
    <col min="19" max="19" width="6.58203125" style="150" customWidth="1"/>
    <col min="20" max="20" width="9.25" style="150" customWidth="1"/>
    <col min="21" max="21" width="11.33203125" style="150" customWidth="1"/>
    <col min="22" max="260" width="9" style="150"/>
    <col min="261" max="273" width="10.58203125" style="150" customWidth="1"/>
    <col min="274" max="516" width="9" style="150"/>
    <col min="517" max="529" width="10.58203125" style="150" customWidth="1"/>
    <col min="530" max="772" width="9" style="150"/>
    <col min="773" max="785" width="10.58203125" style="150" customWidth="1"/>
    <col min="786" max="1028" width="9" style="150"/>
    <col min="1029" max="1041" width="10.58203125" style="150" customWidth="1"/>
    <col min="1042" max="1284" width="9" style="150"/>
    <col min="1285" max="1297" width="10.58203125" style="150" customWidth="1"/>
    <col min="1298" max="1540" width="9" style="150"/>
    <col min="1541" max="1553" width="10.58203125" style="150" customWidth="1"/>
    <col min="1554" max="1796" width="9" style="150"/>
    <col min="1797" max="1809" width="10.58203125" style="150" customWidth="1"/>
    <col min="1810" max="2052" width="9" style="150"/>
    <col min="2053" max="2065" width="10.58203125" style="150" customWidth="1"/>
    <col min="2066" max="2308" width="9" style="150"/>
    <col min="2309" max="2321" width="10.58203125" style="150" customWidth="1"/>
    <col min="2322" max="2564" width="9" style="150"/>
    <col min="2565" max="2577" width="10.58203125" style="150" customWidth="1"/>
    <col min="2578" max="2820" width="9" style="150"/>
    <col min="2821" max="2833" width="10.58203125" style="150" customWidth="1"/>
    <col min="2834" max="3076" width="9" style="150"/>
    <col min="3077" max="3089" width="10.58203125" style="150" customWidth="1"/>
    <col min="3090" max="3332" width="9" style="150"/>
    <col min="3333" max="3345" width="10.58203125" style="150" customWidth="1"/>
    <col min="3346" max="3588" width="9" style="150"/>
    <col min="3589" max="3601" width="10.58203125" style="150" customWidth="1"/>
    <col min="3602" max="3844" width="9" style="150"/>
    <col min="3845" max="3857" width="10.58203125" style="150" customWidth="1"/>
    <col min="3858" max="4100" width="9" style="150"/>
    <col min="4101" max="4113" width="10.58203125" style="150" customWidth="1"/>
    <col min="4114" max="4356" width="9" style="150"/>
    <col min="4357" max="4369" width="10.58203125" style="150" customWidth="1"/>
    <col min="4370" max="4612" width="9" style="150"/>
    <col min="4613" max="4625" width="10.58203125" style="150" customWidth="1"/>
    <col min="4626" max="4868" width="9" style="150"/>
    <col min="4869" max="4881" width="10.58203125" style="150" customWidth="1"/>
    <col min="4882" max="5124" width="9" style="150"/>
    <col min="5125" max="5137" width="10.58203125" style="150" customWidth="1"/>
    <col min="5138" max="5380" width="9" style="150"/>
    <col min="5381" max="5393" width="10.58203125" style="150" customWidth="1"/>
    <col min="5394" max="5636" width="9" style="150"/>
    <col min="5637" max="5649" width="10.58203125" style="150" customWidth="1"/>
    <col min="5650" max="5892" width="9" style="150"/>
    <col min="5893" max="5905" width="10.58203125" style="150" customWidth="1"/>
    <col min="5906" max="6148" width="9" style="150"/>
    <col min="6149" max="6161" width="10.58203125" style="150" customWidth="1"/>
    <col min="6162" max="6404" width="9" style="150"/>
    <col min="6405" max="6417" width="10.58203125" style="150" customWidth="1"/>
    <col min="6418" max="6660" width="9" style="150"/>
    <col min="6661" max="6673" width="10.58203125" style="150" customWidth="1"/>
    <col min="6674" max="6916" width="9" style="150"/>
    <col min="6917" max="6929" width="10.58203125" style="150" customWidth="1"/>
    <col min="6930" max="7172" width="9" style="150"/>
    <col min="7173" max="7185" width="10.58203125" style="150" customWidth="1"/>
    <col min="7186" max="7428" width="9" style="150"/>
    <col min="7429" max="7441" width="10.58203125" style="150" customWidth="1"/>
    <col min="7442" max="7684" width="9" style="150"/>
    <col min="7685" max="7697" width="10.58203125" style="150" customWidth="1"/>
    <col min="7698" max="7940" width="9" style="150"/>
    <col min="7941" max="7953" width="10.58203125" style="150" customWidth="1"/>
    <col min="7954" max="8196" width="9" style="150"/>
    <col min="8197" max="8209" width="10.58203125" style="150" customWidth="1"/>
    <col min="8210" max="8452" width="9" style="150"/>
    <col min="8453" max="8465" width="10.58203125" style="150" customWidth="1"/>
    <col min="8466" max="8708" width="9" style="150"/>
    <col min="8709" max="8721" width="10.58203125" style="150" customWidth="1"/>
    <col min="8722" max="8964" width="9" style="150"/>
    <col min="8965" max="8977" width="10.58203125" style="150" customWidth="1"/>
    <col min="8978" max="9220" width="9" style="150"/>
    <col min="9221" max="9233" width="10.58203125" style="150" customWidth="1"/>
    <col min="9234" max="9476" width="9" style="150"/>
    <col min="9477" max="9489" width="10.58203125" style="150" customWidth="1"/>
    <col min="9490" max="9732" width="9" style="150"/>
    <col min="9733" max="9745" width="10.58203125" style="150" customWidth="1"/>
    <col min="9746" max="9988" width="9" style="150"/>
    <col min="9989" max="10001" width="10.58203125" style="150" customWidth="1"/>
    <col min="10002" max="10244" width="9" style="150"/>
    <col min="10245" max="10257" width="10.58203125" style="150" customWidth="1"/>
    <col min="10258" max="10500" width="9" style="150"/>
    <col min="10501" max="10513" width="10.58203125" style="150" customWidth="1"/>
    <col min="10514" max="10756" width="9" style="150"/>
    <col min="10757" max="10769" width="10.58203125" style="150" customWidth="1"/>
    <col min="10770" max="11012" width="9" style="150"/>
    <col min="11013" max="11025" width="10.58203125" style="150" customWidth="1"/>
    <col min="11026" max="11268" width="9" style="150"/>
    <col min="11269" max="11281" width="10.58203125" style="150" customWidth="1"/>
    <col min="11282" max="11524" width="9" style="150"/>
    <col min="11525" max="11537" width="10.58203125" style="150" customWidth="1"/>
    <col min="11538" max="11780" width="9" style="150"/>
    <col min="11781" max="11793" width="10.58203125" style="150" customWidth="1"/>
    <col min="11794" max="12036" width="9" style="150"/>
    <col min="12037" max="12049" width="10.58203125" style="150" customWidth="1"/>
    <col min="12050" max="12292" width="9" style="150"/>
    <col min="12293" max="12305" width="10.58203125" style="150" customWidth="1"/>
    <col min="12306" max="12548" width="9" style="150"/>
    <col min="12549" max="12561" width="10.58203125" style="150" customWidth="1"/>
    <col min="12562" max="12804" width="9" style="150"/>
    <col min="12805" max="12817" width="10.58203125" style="150" customWidth="1"/>
    <col min="12818" max="13060" width="9" style="150"/>
    <col min="13061" max="13073" width="10.58203125" style="150" customWidth="1"/>
    <col min="13074" max="13316" width="9" style="150"/>
    <col min="13317" max="13329" width="10.58203125" style="150" customWidth="1"/>
    <col min="13330" max="13572" width="9" style="150"/>
    <col min="13573" max="13585" width="10.58203125" style="150" customWidth="1"/>
    <col min="13586" max="13828" width="9" style="150"/>
    <col min="13829" max="13841" width="10.58203125" style="150" customWidth="1"/>
    <col min="13842" max="14084" width="9" style="150"/>
    <col min="14085" max="14097" width="10.58203125" style="150" customWidth="1"/>
    <col min="14098" max="14340" width="9" style="150"/>
    <col min="14341" max="14353" width="10.58203125" style="150" customWidth="1"/>
    <col min="14354" max="14596" width="9" style="150"/>
    <col min="14597" max="14609" width="10.58203125" style="150" customWidth="1"/>
    <col min="14610" max="14852" width="9" style="150"/>
    <col min="14853" max="14865" width="10.58203125" style="150" customWidth="1"/>
    <col min="14866" max="15108" width="9" style="150"/>
    <col min="15109" max="15121" width="10.58203125" style="150" customWidth="1"/>
    <col min="15122" max="15364" width="9" style="150"/>
    <col min="15365" max="15377" width="10.58203125" style="150" customWidth="1"/>
    <col min="15378" max="15620" width="9" style="150"/>
    <col min="15621" max="15633" width="10.58203125" style="150" customWidth="1"/>
    <col min="15634" max="15876" width="9" style="150"/>
    <col min="15877" max="15889" width="10.58203125" style="150" customWidth="1"/>
    <col min="15890" max="16132" width="9" style="150"/>
    <col min="16133" max="16145" width="10.58203125" style="150" customWidth="1"/>
    <col min="16146" max="16384" width="9" style="150"/>
  </cols>
  <sheetData>
    <row r="1" spans="1:23" ht="20">
      <c r="A1" s="584" t="s">
        <v>220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</row>
    <row r="2" spans="1:23" ht="6" customHeight="1">
      <c r="Q2" s="585"/>
      <c r="R2" s="585"/>
      <c r="S2" s="585"/>
    </row>
    <row r="3" spans="1:23" ht="20.149999999999999" customHeight="1">
      <c r="A3" s="588" t="s">
        <v>247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90"/>
    </row>
    <row r="4" spans="1:23" ht="20.149999999999999" customHeight="1">
      <c r="A4" s="531" t="s">
        <v>154</v>
      </c>
      <c r="B4" s="586" t="s">
        <v>221</v>
      </c>
      <c r="C4" s="586"/>
      <c r="D4" s="586"/>
      <c r="E4" s="586"/>
      <c r="F4" s="586"/>
      <c r="G4" s="586"/>
      <c r="H4" s="586"/>
      <c r="I4" s="586"/>
      <c r="J4" s="586"/>
      <c r="K4" s="586" t="s">
        <v>121</v>
      </c>
      <c r="L4" s="586"/>
      <c r="M4" s="586"/>
      <c r="N4" s="586"/>
      <c r="O4" s="586"/>
      <c r="P4" s="586"/>
      <c r="Q4" s="586"/>
      <c r="R4" s="586"/>
      <c r="S4" s="587"/>
    </row>
    <row r="5" spans="1:23" ht="52.5" customHeight="1">
      <c r="A5" s="591"/>
      <c r="B5" s="592" t="s">
        <v>122</v>
      </c>
      <c r="C5" s="592"/>
      <c r="D5" s="592"/>
      <c r="E5" s="592" t="s">
        <v>123</v>
      </c>
      <c r="F5" s="592"/>
      <c r="G5" s="592"/>
      <c r="H5" s="593" t="s">
        <v>124</v>
      </c>
      <c r="I5" s="593" t="s">
        <v>142</v>
      </c>
      <c r="J5" s="593" t="s">
        <v>125</v>
      </c>
      <c r="K5" s="592" t="s">
        <v>122</v>
      </c>
      <c r="L5" s="592"/>
      <c r="M5" s="592"/>
      <c r="N5" s="592" t="s">
        <v>123</v>
      </c>
      <c r="O5" s="592"/>
      <c r="P5" s="592"/>
      <c r="Q5" s="593" t="s">
        <v>124</v>
      </c>
      <c r="R5" s="593" t="s">
        <v>142</v>
      </c>
      <c r="S5" s="594" t="s">
        <v>125</v>
      </c>
    </row>
    <row r="6" spans="1:23" ht="28.5" customHeight="1">
      <c r="A6" s="533"/>
      <c r="B6" s="332" t="s">
        <v>126</v>
      </c>
      <c r="C6" s="334" t="s">
        <v>127</v>
      </c>
      <c r="D6" s="333" t="s">
        <v>128</v>
      </c>
      <c r="E6" s="332" t="s">
        <v>129</v>
      </c>
      <c r="F6" s="334" t="s">
        <v>130</v>
      </c>
      <c r="G6" s="333" t="s">
        <v>131</v>
      </c>
      <c r="H6" s="593"/>
      <c r="I6" s="593"/>
      <c r="J6" s="593"/>
      <c r="K6" s="332" t="s">
        <v>126</v>
      </c>
      <c r="L6" s="334" t="s">
        <v>127</v>
      </c>
      <c r="M6" s="333" t="s">
        <v>128</v>
      </c>
      <c r="N6" s="332" t="s">
        <v>129</v>
      </c>
      <c r="O6" s="334" t="s">
        <v>130</v>
      </c>
      <c r="P6" s="333" t="s">
        <v>131</v>
      </c>
      <c r="Q6" s="593"/>
      <c r="R6" s="593"/>
      <c r="S6" s="594"/>
    </row>
    <row r="7" spans="1:23" ht="18" customHeight="1">
      <c r="A7" s="347" t="s">
        <v>169</v>
      </c>
      <c r="B7" s="335">
        <v>1243.3218232701938</v>
      </c>
      <c r="C7" s="336">
        <v>436.39778217979762</v>
      </c>
      <c r="D7" s="337">
        <v>806.92404109039626</v>
      </c>
      <c r="E7" s="335">
        <v>4.3354999999999998E-2</v>
      </c>
      <c r="F7" s="336">
        <v>312.054394</v>
      </c>
      <c r="G7" s="337">
        <v>-312.01103899999998</v>
      </c>
      <c r="H7" s="338">
        <v>13.358103000000002</v>
      </c>
      <c r="I7" s="338">
        <v>-0.65861615638574589</v>
      </c>
      <c r="J7" s="338">
        <v>507.61248893401046</v>
      </c>
      <c r="K7" s="335">
        <v>13613.839493580001</v>
      </c>
      <c r="L7" s="336">
        <v>4777.9518908847003</v>
      </c>
      <c r="M7" s="337">
        <v>8835.8876026953003</v>
      </c>
      <c r="N7" s="335">
        <v>0.46333199999999997</v>
      </c>
      <c r="O7" s="336">
        <v>3422.4805222209998</v>
      </c>
      <c r="P7" s="337">
        <v>-3422.017190221</v>
      </c>
      <c r="Q7" s="338">
        <v>145.34704031400005</v>
      </c>
      <c r="R7" s="338">
        <v>4.4453177026901391</v>
      </c>
      <c r="S7" s="335">
        <v>5563.6627704909915</v>
      </c>
      <c r="T7" s="95"/>
      <c r="U7" s="151"/>
      <c r="V7" s="151"/>
      <c r="W7" s="151"/>
    </row>
    <row r="8" spans="1:23" ht="18" customHeight="1">
      <c r="A8" s="348" t="s">
        <v>170</v>
      </c>
      <c r="B8" s="343">
        <v>1046.5306776577318</v>
      </c>
      <c r="C8" s="344">
        <v>298.48748553622977</v>
      </c>
      <c r="D8" s="345">
        <v>748.04319212150199</v>
      </c>
      <c r="E8" s="343">
        <v>90.356905999999995</v>
      </c>
      <c r="F8" s="344">
        <v>98.602405000000005</v>
      </c>
      <c r="G8" s="345">
        <v>-8.2454990000000095</v>
      </c>
      <c r="H8" s="346">
        <v>12.956429999999999</v>
      </c>
      <c r="I8" s="346">
        <v>-9.7834533397873162</v>
      </c>
      <c r="J8" s="346">
        <v>742.97066978171472</v>
      </c>
      <c r="K8" s="343">
        <v>11448.808491971999</v>
      </c>
      <c r="L8" s="344">
        <v>3269.6550328895</v>
      </c>
      <c r="M8" s="345">
        <v>8179.1534590824986</v>
      </c>
      <c r="N8" s="343">
        <v>979.8090820000001</v>
      </c>
      <c r="O8" s="344">
        <v>1078.4142016340002</v>
      </c>
      <c r="P8" s="345">
        <v>-98.605119634000062</v>
      </c>
      <c r="Q8" s="346">
        <v>140.8072601097</v>
      </c>
      <c r="R8" s="346">
        <v>-100.25993721728771</v>
      </c>
      <c r="S8" s="343">
        <v>8121.095662340912</v>
      </c>
      <c r="T8" s="95"/>
      <c r="U8" s="151"/>
      <c r="V8" s="151"/>
      <c r="W8" s="151"/>
    </row>
    <row r="9" spans="1:23" ht="18" customHeight="1">
      <c r="A9" s="348" t="s">
        <v>171</v>
      </c>
      <c r="B9" s="343">
        <v>615.20458505997794</v>
      </c>
      <c r="C9" s="344">
        <v>55.576579048827142</v>
      </c>
      <c r="D9" s="345">
        <v>559.62800601115077</v>
      </c>
      <c r="E9" s="343">
        <v>476.41323899999992</v>
      </c>
      <c r="F9" s="344">
        <v>84.486763999999994</v>
      </c>
      <c r="G9" s="345">
        <v>391.92647499999993</v>
      </c>
      <c r="H9" s="346">
        <v>13.299063999999998</v>
      </c>
      <c r="I9" s="346">
        <v>1.3203485684501939</v>
      </c>
      <c r="J9" s="346">
        <v>966.17389357960099</v>
      </c>
      <c r="K9" s="343">
        <v>6733.619135379</v>
      </c>
      <c r="L9" s="344">
        <v>604.09946470939997</v>
      </c>
      <c r="M9" s="345">
        <v>6129.5196706695997</v>
      </c>
      <c r="N9" s="343">
        <v>5157.0133759999999</v>
      </c>
      <c r="O9" s="344">
        <v>924.47948193499997</v>
      </c>
      <c r="P9" s="345">
        <v>4232.5338940649999</v>
      </c>
      <c r="Q9" s="346">
        <v>144.99163198536002</v>
      </c>
      <c r="R9" s="346">
        <v>20.723405911082402</v>
      </c>
      <c r="S9" s="343">
        <v>10527.768602631042</v>
      </c>
      <c r="T9" s="95"/>
      <c r="U9" s="151"/>
      <c r="V9" s="151"/>
      <c r="W9" s="151"/>
    </row>
    <row r="10" spans="1:23" ht="18" customHeight="1">
      <c r="A10" s="348" t="s">
        <v>172</v>
      </c>
      <c r="B10" s="343">
        <v>611.86680951218455</v>
      </c>
      <c r="C10" s="344">
        <v>171.69380494119213</v>
      </c>
      <c r="D10" s="345">
        <v>440.17300457099242</v>
      </c>
      <c r="E10" s="343">
        <v>484.49456099999998</v>
      </c>
      <c r="F10" s="344">
        <v>50.764979000000004</v>
      </c>
      <c r="G10" s="345">
        <v>433.72958199999999</v>
      </c>
      <c r="H10" s="346">
        <v>11.429833030000001</v>
      </c>
      <c r="I10" s="346">
        <v>6.4471909485906362</v>
      </c>
      <c r="J10" s="346">
        <v>891.77961054958303</v>
      </c>
      <c r="K10" s="343">
        <v>6703.0347359069992</v>
      </c>
      <c r="L10" s="344">
        <v>1877.7108948210991</v>
      </c>
      <c r="M10" s="345">
        <v>4825.3238410859003</v>
      </c>
      <c r="N10" s="343">
        <v>5235.5694960000001</v>
      </c>
      <c r="O10" s="344">
        <v>556.08799066200004</v>
      </c>
      <c r="P10" s="345">
        <v>4679.4815053379998</v>
      </c>
      <c r="Q10" s="346">
        <v>124.53157613861373</v>
      </c>
      <c r="R10" s="346">
        <v>85.226372987484552</v>
      </c>
      <c r="S10" s="343">
        <v>9714.5632955500005</v>
      </c>
      <c r="T10" s="95"/>
      <c r="U10" s="151"/>
      <c r="V10" s="151"/>
      <c r="W10" s="151"/>
    </row>
    <row r="11" spans="1:23" ht="18" customHeight="1">
      <c r="A11" s="348" t="s">
        <v>173</v>
      </c>
      <c r="B11" s="343"/>
      <c r="C11" s="344"/>
      <c r="D11" s="345"/>
      <c r="E11" s="343"/>
      <c r="F11" s="344"/>
      <c r="G11" s="345"/>
      <c r="H11" s="346"/>
      <c r="I11" s="346"/>
      <c r="J11" s="346"/>
      <c r="K11" s="343"/>
      <c r="L11" s="344"/>
      <c r="M11" s="345"/>
      <c r="N11" s="343"/>
      <c r="O11" s="344"/>
      <c r="P11" s="345"/>
      <c r="Q11" s="346"/>
      <c r="R11" s="346"/>
      <c r="S11" s="343"/>
      <c r="T11" s="95"/>
      <c r="U11" s="151"/>
      <c r="V11" s="151"/>
      <c r="W11" s="151"/>
    </row>
    <row r="12" spans="1:23" ht="18" customHeight="1">
      <c r="A12" s="399" t="s">
        <v>174</v>
      </c>
      <c r="B12" s="339"/>
      <c r="C12" s="340"/>
      <c r="D12" s="341"/>
      <c r="E12" s="339"/>
      <c r="F12" s="340"/>
      <c r="G12" s="341"/>
      <c r="H12" s="342"/>
      <c r="I12" s="342"/>
      <c r="J12" s="342"/>
      <c r="K12" s="339"/>
      <c r="L12" s="340"/>
      <c r="M12" s="341"/>
      <c r="N12" s="339"/>
      <c r="O12" s="340"/>
      <c r="P12" s="341"/>
      <c r="Q12" s="342"/>
      <c r="R12" s="342"/>
      <c r="S12" s="339"/>
      <c r="T12" s="95"/>
      <c r="U12" s="151"/>
      <c r="V12" s="151"/>
      <c r="W12" s="151"/>
    </row>
    <row r="13" spans="1:23" ht="18" customHeight="1">
      <c r="A13" s="349" t="s">
        <v>4</v>
      </c>
      <c r="B13" s="339">
        <f>SUM(B7:B12)</f>
        <v>3516.9238955000883</v>
      </c>
      <c r="C13" s="340">
        <f>SUM(C7:C12)</f>
        <v>962.15565170604668</v>
      </c>
      <c r="D13" s="341">
        <f>B13-C13</f>
        <v>2554.7682437940416</v>
      </c>
      <c r="E13" s="339">
        <f>SUM(E7:E12)</f>
        <v>1051.308061</v>
      </c>
      <c r="F13" s="340">
        <f>SUM(F7:F12)</f>
        <v>545.90854200000001</v>
      </c>
      <c r="G13" s="341">
        <f>E13-F13</f>
        <v>505.39951899999994</v>
      </c>
      <c r="H13" s="342">
        <f>SUM(H7:H12)</f>
        <v>51.043430029999996</v>
      </c>
      <c r="I13" s="342">
        <f>SUM(I7:I12)</f>
        <v>-2.674529979132231</v>
      </c>
      <c r="J13" s="342">
        <f>SUM(J7:J12)</f>
        <v>3108.5366628449092</v>
      </c>
      <c r="K13" s="339">
        <f>SUM(K7:K12)</f>
        <v>38499.301856837999</v>
      </c>
      <c r="L13" s="340">
        <f>SUM(L7:L12)</f>
        <v>10529.4172833047</v>
      </c>
      <c r="M13" s="341">
        <f>K13-L13</f>
        <v>27969.884573533302</v>
      </c>
      <c r="N13" s="339">
        <f>SUM(N7:N12)</f>
        <v>11372.855286</v>
      </c>
      <c r="O13" s="340">
        <f>SUM(O7:O12)</f>
        <v>5981.4621964520002</v>
      </c>
      <c r="P13" s="341">
        <f>N13-O13</f>
        <v>5391.3930895479998</v>
      </c>
      <c r="Q13" s="342">
        <f>SUM(Q7:Q12)</f>
        <v>555.67750854767382</v>
      </c>
      <c r="R13" s="342">
        <f>SUM(R7:R12)</f>
        <v>10.135159383969381</v>
      </c>
      <c r="S13" s="339">
        <f>SUM(S7:S12)</f>
        <v>33927.090331012951</v>
      </c>
      <c r="T13" s="95"/>
      <c r="U13" s="151"/>
      <c r="V13" s="151"/>
      <c r="W13" s="151"/>
    </row>
    <row r="14" spans="1:23" ht="38.25" customHeight="1">
      <c r="A14" s="350" t="s">
        <v>222</v>
      </c>
      <c r="K14" s="350" t="s">
        <v>223</v>
      </c>
    </row>
    <row r="15" spans="1:23" ht="12" customHeight="1">
      <c r="A15" s="153"/>
      <c r="B15" s="153"/>
      <c r="H15" s="153"/>
      <c r="I15" s="153"/>
      <c r="J15" s="153"/>
      <c r="K15" s="153"/>
      <c r="Q15" s="153"/>
      <c r="R15" s="153"/>
    </row>
    <row r="16" spans="1:23" ht="12" customHeight="1">
      <c r="G16" s="154"/>
      <c r="H16" s="154"/>
      <c r="L16" s="154"/>
    </row>
    <row r="17" spans="3:16" ht="12" customHeight="1">
      <c r="C17" s="153"/>
      <c r="D17" s="150" t="str">
        <f>D6</f>
        <v>saldo 
do/z ČR</v>
      </c>
      <c r="E17" s="150" t="str">
        <f>B6</f>
        <v>do ČR</v>
      </c>
      <c r="F17" s="150" t="str">
        <f>C6</f>
        <v>z ČR</v>
      </c>
      <c r="G17" s="154"/>
      <c r="L17" s="154"/>
      <c r="N17" s="150" t="str">
        <f>G6</f>
        <v>saldo 
ze/do ZP</v>
      </c>
      <c r="O17" s="153" t="str">
        <f>E6</f>
        <v>ze ZP</v>
      </c>
      <c r="P17" s="153" t="str">
        <f>F6</f>
        <v>do ZP</v>
      </c>
    </row>
    <row r="18" spans="3:16" ht="12" customHeight="1">
      <c r="C18" s="150" t="str">
        <f t="shared" ref="C18:C23" si="0">A7</f>
        <v xml:space="preserve"> Říjen</v>
      </c>
      <c r="D18" s="154">
        <f>D7</f>
        <v>806.92404109039626</v>
      </c>
      <c r="E18" s="154">
        <f t="shared" ref="E18:E23" si="1">B7</f>
        <v>1243.3218232701938</v>
      </c>
      <c r="F18" s="154">
        <f t="shared" ref="F18:F23" si="2">C7*-1</f>
        <v>-436.39778217979762</v>
      </c>
      <c r="G18" s="154"/>
      <c r="L18" s="154"/>
      <c r="M18" s="155" t="str">
        <f t="shared" ref="M18:M23" si="3">A7</f>
        <v xml:space="preserve"> Říjen</v>
      </c>
      <c r="N18" s="154">
        <f>G7</f>
        <v>-312.01103899999998</v>
      </c>
      <c r="O18" s="154">
        <f t="shared" ref="O18:O23" si="4">E7</f>
        <v>4.3354999999999998E-2</v>
      </c>
      <c r="P18" s="154">
        <f t="shared" ref="P18:P23" si="5">F7*-1</f>
        <v>-312.054394</v>
      </c>
    </row>
    <row r="19" spans="3:16" ht="12" customHeight="1">
      <c r="C19" s="150" t="str">
        <f t="shared" si="0"/>
        <v xml:space="preserve"> Listopad</v>
      </c>
      <c r="D19" s="154">
        <f>IF(ISNUMBER(D8),D8,#N/A)</f>
        <v>748.04319212150199</v>
      </c>
      <c r="E19" s="154">
        <f t="shared" si="1"/>
        <v>1046.5306776577318</v>
      </c>
      <c r="F19" s="154">
        <f t="shared" si="2"/>
        <v>-298.48748553622977</v>
      </c>
      <c r="G19" s="154"/>
      <c r="L19" s="154"/>
      <c r="M19" s="155" t="str">
        <f t="shared" si="3"/>
        <v xml:space="preserve"> Listopad</v>
      </c>
      <c r="N19" s="154">
        <f>IF(ISNUMBER(G8),G8,#N/A)</f>
        <v>-8.2454990000000095</v>
      </c>
      <c r="O19" s="154">
        <f t="shared" si="4"/>
        <v>90.356905999999995</v>
      </c>
      <c r="P19" s="154">
        <f t="shared" si="5"/>
        <v>-98.602405000000005</v>
      </c>
    </row>
    <row r="20" spans="3:16" ht="12" customHeight="1">
      <c r="C20" s="150" t="str">
        <f t="shared" si="0"/>
        <v xml:space="preserve"> Prosinec</v>
      </c>
      <c r="D20" s="154">
        <f>IF(ISNUMBER(D9),D9,#N/A)</f>
        <v>559.62800601115077</v>
      </c>
      <c r="E20" s="154">
        <f t="shared" si="1"/>
        <v>615.20458505997794</v>
      </c>
      <c r="F20" s="154">
        <f t="shared" si="2"/>
        <v>-55.576579048827142</v>
      </c>
      <c r="G20" s="154"/>
      <c r="L20" s="154"/>
      <c r="M20" s="155" t="str">
        <f t="shared" si="3"/>
        <v xml:space="preserve"> Prosinec</v>
      </c>
      <c r="N20" s="154">
        <f>IF(ISNUMBER(G9),G9,#N/A)</f>
        <v>391.92647499999993</v>
      </c>
      <c r="O20" s="154">
        <f t="shared" si="4"/>
        <v>476.41323899999992</v>
      </c>
      <c r="P20" s="154">
        <f t="shared" si="5"/>
        <v>-84.486763999999994</v>
      </c>
    </row>
    <row r="21" spans="3:16" ht="12" customHeight="1">
      <c r="C21" s="150" t="str">
        <f t="shared" si="0"/>
        <v xml:space="preserve"> Leden</v>
      </c>
      <c r="D21" s="154">
        <f>IF(ISNUMBER(D10),D10,#N/A)</f>
        <v>440.17300457099242</v>
      </c>
      <c r="E21" s="154">
        <f t="shared" si="1"/>
        <v>611.86680951218455</v>
      </c>
      <c r="F21" s="154">
        <f t="shared" si="2"/>
        <v>-171.69380494119213</v>
      </c>
      <c r="G21" s="154"/>
      <c r="L21" s="154"/>
      <c r="M21" s="155" t="str">
        <f t="shared" si="3"/>
        <v xml:space="preserve"> Leden</v>
      </c>
      <c r="N21" s="154">
        <f>IF(ISNUMBER(G10),G10,#N/A)</f>
        <v>433.72958199999999</v>
      </c>
      <c r="O21" s="154">
        <f t="shared" si="4"/>
        <v>484.49456099999998</v>
      </c>
      <c r="P21" s="154">
        <f t="shared" si="5"/>
        <v>-50.764979000000004</v>
      </c>
    </row>
    <row r="22" spans="3:16" ht="12" customHeight="1">
      <c r="C22" s="150" t="str">
        <f t="shared" si="0"/>
        <v xml:space="preserve"> Únor</v>
      </c>
      <c r="D22" s="154" t="e">
        <f>IF(ISNUMBER(D11),D11,#N/A)</f>
        <v>#N/A</v>
      </c>
      <c r="E22" s="154">
        <f t="shared" si="1"/>
        <v>0</v>
      </c>
      <c r="F22" s="154">
        <f t="shared" si="2"/>
        <v>0</v>
      </c>
      <c r="G22" s="154"/>
      <c r="L22" s="154"/>
      <c r="M22" s="155" t="str">
        <f t="shared" si="3"/>
        <v xml:space="preserve"> Únor</v>
      </c>
      <c r="N22" s="154" t="e">
        <f>IF(ISNUMBER(G11),G11,#N/A)</f>
        <v>#N/A</v>
      </c>
      <c r="O22" s="154">
        <f t="shared" si="4"/>
        <v>0</v>
      </c>
      <c r="P22" s="154">
        <f t="shared" si="5"/>
        <v>0</v>
      </c>
    </row>
    <row r="23" spans="3:16" ht="12" customHeight="1">
      <c r="C23" s="150" t="str">
        <f t="shared" si="0"/>
        <v xml:space="preserve"> Březen</v>
      </c>
      <c r="D23" s="154" t="e">
        <f>IF(ISNUMBER(D12),D12,#N/A)</f>
        <v>#N/A</v>
      </c>
      <c r="E23" s="154">
        <f t="shared" si="1"/>
        <v>0</v>
      </c>
      <c r="F23" s="154">
        <f t="shared" si="2"/>
        <v>0</v>
      </c>
      <c r="G23" s="154"/>
      <c r="L23" s="154"/>
      <c r="M23" s="155" t="str">
        <f t="shared" si="3"/>
        <v xml:space="preserve"> Březen</v>
      </c>
      <c r="N23" s="154" t="e">
        <f>IF(ISNUMBER(G12),G12,#N/A)</f>
        <v>#N/A</v>
      </c>
      <c r="O23" s="154">
        <f t="shared" si="4"/>
        <v>0</v>
      </c>
      <c r="P23" s="154">
        <f t="shared" si="5"/>
        <v>0</v>
      </c>
    </row>
    <row r="24" spans="3:16" ht="12" customHeight="1">
      <c r="D24" s="154"/>
      <c r="E24" s="154"/>
      <c r="F24" s="154"/>
      <c r="G24" s="154"/>
      <c r="L24" s="154"/>
      <c r="M24" s="155"/>
      <c r="N24" s="154"/>
      <c r="O24" s="154"/>
      <c r="P24" s="154"/>
    </row>
    <row r="25" spans="3:16" ht="12" customHeight="1">
      <c r="D25" s="154"/>
      <c r="E25" s="154"/>
      <c r="F25" s="154"/>
      <c r="G25" s="154"/>
      <c r="L25" s="154"/>
      <c r="M25" s="155"/>
      <c r="N25" s="154"/>
      <c r="O25" s="154"/>
      <c r="P25" s="154"/>
    </row>
    <row r="26" spans="3:16" ht="12" customHeight="1">
      <c r="E26" s="154"/>
      <c r="F26" s="154"/>
      <c r="G26" s="154"/>
      <c r="L26" s="154"/>
      <c r="M26" s="154"/>
      <c r="N26" s="154"/>
    </row>
    <row r="27" spans="3:16" ht="12" customHeight="1">
      <c r="E27" s="154"/>
      <c r="F27" s="154"/>
      <c r="G27" s="154"/>
      <c r="L27" s="154"/>
      <c r="M27" s="154"/>
      <c r="N27" s="154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C1" sqref="C1"/>
    </sheetView>
  </sheetViews>
  <sheetFormatPr defaultRowHeight="10"/>
  <cols>
    <col min="1" max="1" width="7" style="150" customWidth="1"/>
    <col min="2" max="15" width="8.58203125" style="150" customWidth="1"/>
    <col min="16" max="254" width="9" style="150"/>
    <col min="255" max="267" width="10.58203125" style="150" customWidth="1"/>
    <col min="268" max="510" width="9" style="150"/>
    <col min="511" max="523" width="10.58203125" style="150" customWidth="1"/>
    <col min="524" max="766" width="9" style="150"/>
    <col min="767" max="779" width="10.58203125" style="150" customWidth="1"/>
    <col min="780" max="1022" width="9" style="150"/>
    <col min="1023" max="1035" width="10.58203125" style="150" customWidth="1"/>
    <col min="1036" max="1278" width="9" style="150"/>
    <col min="1279" max="1291" width="10.58203125" style="150" customWidth="1"/>
    <col min="1292" max="1534" width="9" style="150"/>
    <col min="1535" max="1547" width="10.58203125" style="150" customWidth="1"/>
    <col min="1548" max="1790" width="9" style="150"/>
    <col min="1791" max="1803" width="10.58203125" style="150" customWidth="1"/>
    <col min="1804" max="2046" width="9" style="150"/>
    <col min="2047" max="2059" width="10.58203125" style="150" customWidth="1"/>
    <col min="2060" max="2302" width="9" style="150"/>
    <col min="2303" max="2315" width="10.58203125" style="150" customWidth="1"/>
    <col min="2316" max="2558" width="9" style="150"/>
    <col min="2559" max="2571" width="10.58203125" style="150" customWidth="1"/>
    <col min="2572" max="2814" width="9" style="150"/>
    <col min="2815" max="2827" width="10.58203125" style="150" customWidth="1"/>
    <col min="2828" max="3070" width="9" style="150"/>
    <col min="3071" max="3083" width="10.58203125" style="150" customWidth="1"/>
    <col min="3084" max="3326" width="9" style="150"/>
    <col min="3327" max="3339" width="10.58203125" style="150" customWidth="1"/>
    <col min="3340" max="3582" width="9" style="150"/>
    <col min="3583" max="3595" width="10.58203125" style="150" customWidth="1"/>
    <col min="3596" max="3838" width="9" style="150"/>
    <col min="3839" max="3851" width="10.58203125" style="150" customWidth="1"/>
    <col min="3852" max="4094" width="9" style="150"/>
    <col min="4095" max="4107" width="10.58203125" style="150" customWidth="1"/>
    <col min="4108" max="4350" width="9" style="150"/>
    <col min="4351" max="4363" width="10.58203125" style="150" customWidth="1"/>
    <col min="4364" max="4606" width="9" style="150"/>
    <col min="4607" max="4619" width="10.58203125" style="150" customWidth="1"/>
    <col min="4620" max="4862" width="9" style="150"/>
    <col min="4863" max="4875" width="10.58203125" style="150" customWidth="1"/>
    <col min="4876" max="5118" width="9" style="150"/>
    <col min="5119" max="5131" width="10.58203125" style="150" customWidth="1"/>
    <col min="5132" max="5374" width="9" style="150"/>
    <col min="5375" max="5387" width="10.58203125" style="150" customWidth="1"/>
    <col min="5388" max="5630" width="9" style="150"/>
    <col min="5631" max="5643" width="10.58203125" style="150" customWidth="1"/>
    <col min="5644" max="5886" width="9" style="150"/>
    <col min="5887" max="5899" width="10.58203125" style="150" customWidth="1"/>
    <col min="5900" max="6142" width="9" style="150"/>
    <col min="6143" max="6155" width="10.58203125" style="150" customWidth="1"/>
    <col min="6156" max="6398" width="9" style="150"/>
    <col min="6399" max="6411" width="10.58203125" style="150" customWidth="1"/>
    <col min="6412" max="6654" width="9" style="150"/>
    <col min="6655" max="6667" width="10.58203125" style="150" customWidth="1"/>
    <col min="6668" max="6910" width="9" style="150"/>
    <col min="6911" max="6923" width="10.58203125" style="150" customWidth="1"/>
    <col min="6924" max="7166" width="9" style="150"/>
    <col min="7167" max="7179" width="10.58203125" style="150" customWidth="1"/>
    <col min="7180" max="7422" width="9" style="150"/>
    <col min="7423" max="7435" width="10.58203125" style="150" customWidth="1"/>
    <col min="7436" max="7678" width="9" style="150"/>
    <col min="7679" max="7691" width="10.58203125" style="150" customWidth="1"/>
    <col min="7692" max="7934" width="9" style="150"/>
    <col min="7935" max="7947" width="10.58203125" style="150" customWidth="1"/>
    <col min="7948" max="8190" width="9" style="150"/>
    <col min="8191" max="8203" width="10.58203125" style="150" customWidth="1"/>
    <col min="8204" max="8446" width="9" style="150"/>
    <col min="8447" max="8459" width="10.58203125" style="150" customWidth="1"/>
    <col min="8460" max="8702" width="9" style="150"/>
    <col min="8703" max="8715" width="10.58203125" style="150" customWidth="1"/>
    <col min="8716" max="8958" width="9" style="150"/>
    <col min="8959" max="8971" width="10.58203125" style="150" customWidth="1"/>
    <col min="8972" max="9214" width="9" style="150"/>
    <col min="9215" max="9227" width="10.58203125" style="150" customWidth="1"/>
    <col min="9228" max="9470" width="9" style="150"/>
    <col min="9471" max="9483" width="10.58203125" style="150" customWidth="1"/>
    <col min="9484" max="9726" width="9" style="150"/>
    <col min="9727" max="9739" width="10.58203125" style="150" customWidth="1"/>
    <col min="9740" max="9982" width="9" style="150"/>
    <col min="9983" max="9995" width="10.58203125" style="150" customWidth="1"/>
    <col min="9996" max="10238" width="9" style="150"/>
    <col min="10239" max="10251" width="10.58203125" style="150" customWidth="1"/>
    <col min="10252" max="10494" width="9" style="150"/>
    <col min="10495" max="10507" width="10.58203125" style="150" customWidth="1"/>
    <col min="10508" max="10750" width="9" style="150"/>
    <col min="10751" max="10763" width="10.58203125" style="150" customWidth="1"/>
    <col min="10764" max="11006" width="9" style="150"/>
    <col min="11007" max="11019" width="10.58203125" style="150" customWidth="1"/>
    <col min="11020" max="11262" width="9" style="150"/>
    <col min="11263" max="11275" width="10.58203125" style="150" customWidth="1"/>
    <col min="11276" max="11518" width="9" style="150"/>
    <col min="11519" max="11531" width="10.58203125" style="150" customWidth="1"/>
    <col min="11532" max="11774" width="9" style="150"/>
    <col min="11775" max="11787" width="10.58203125" style="150" customWidth="1"/>
    <col min="11788" max="12030" width="9" style="150"/>
    <col min="12031" max="12043" width="10.58203125" style="150" customWidth="1"/>
    <col min="12044" max="12286" width="9" style="150"/>
    <col min="12287" max="12299" width="10.58203125" style="150" customWidth="1"/>
    <col min="12300" max="12542" width="9" style="150"/>
    <col min="12543" max="12555" width="10.58203125" style="150" customWidth="1"/>
    <col min="12556" max="12798" width="9" style="150"/>
    <col min="12799" max="12811" width="10.58203125" style="150" customWidth="1"/>
    <col min="12812" max="13054" width="9" style="150"/>
    <col min="13055" max="13067" width="10.58203125" style="150" customWidth="1"/>
    <col min="13068" max="13310" width="9" style="150"/>
    <col min="13311" max="13323" width="10.58203125" style="150" customWidth="1"/>
    <col min="13324" max="13566" width="9" style="150"/>
    <col min="13567" max="13579" width="10.58203125" style="150" customWidth="1"/>
    <col min="13580" max="13822" width="9" style="150"/>
    <col min="13823" max="13835" width="10.58203125" style="150" customWidth="1"/>
    <col min="13836" max="14078" width="9" style="150"/>
    <col min="14079" max="14091" width="10.58203125" style="150" customWidth="1"/>
    <col min="14092" max="14334" width="9" style="150"/>
    <col min="14335" max="14347" width="10.58203125" style="150" customWidth="1"/>
    <col min="14348" max="14590" width="9" style="150"/>
    <col min="14591" max="14603" width="10.58203125" style="150" customWidth="1"/>
    <col min="14604" max="14846" width="9" style="150"/>
    <col min="14847" max="14859" width="10.58203125" style="150" customWidth="1"/>
    <col min="14860" max="15102" width="9" style="150"/>
    <col min="15103" max="15115" width="10.58203125" style="150" customWidth="1"/>
    <col min="15116" max="15358" width="9" style="150"/>
    <col min="15359" max="15371" width="10.58203125" style="150" customWidth="1"/>
    <col min="15372" max="15614" width="9" style="150"/>
    <col min="15615" max="15627" width="10.58203125" style="150" customWidth="1"/>
    <col min="15628" max="15870" width="9" style="150"/>
    <col min="15871" max="15883" width="10.58203125" style="150" customWidth="1"/>
    <col min="15884" max="16126" width="9" style="150"/>
    <col min="16127" max="16139" width="10.58203125" style="150" customWidth="1"/>
    <col min="16140" max="16384" width="9" style="150"/>
  </cols>
  <sheetData>
    <row r="1" spans="1:19" ht="20">
      <c r="A1" s="584" t="s">
        <v>249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</row>
    <row r="2" spans="1:19" ht="6" customHeight="1">
      <c r="N2" s="595"/>
      <c r="O2" s="595"/>
    </row>
    <row r="3" spans="1:19" ht="15" customHeight="1">
      <c r="A3" s="597" t="s">
        <v>248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9"/>
    </row>
    <row r="4" spans="1:19" ht="15" customHeight="1">
      <c r="A4" s="531" t="s">
        <v>154</v>
      </c>
      <c r="B4" s="596" t="s">
        <v>221</v>
      </c>
      <c r="C4" s="596"/>
      <c r="D4" s="596"/>
      <c r="E4" s="596"/>
      <c r="F4" s="596"/>
      <c r="G4" s="596"/>
      <c r="H4" s="596" t="s">
        <v>121</v>
      </c>
      <c r="I4" s="596"/>
      <c r="J4" s="596"/>
      <c r="K4" s="596"/>
      <c r="L4" s="592" t="s">
        <v>143</v>
      </c>
      <c r="M4" s="592"/>
      <c r="N4" s="592" t="s">
        <v>144</v>
      </c>
      <c r="O4" s="602"/>
    </row>
    <row r="5" spans="1:19" ht="15" customHeight="1">
      <c r="A5" s="591"/>
      <c r="B5" s="592" t="s">
        <v>176</v>
      </c>
      <c r="C5" s="592"/>
      <c r="D5" s="592"/>
      <c r="E5" s="592" t="s">
        <v>177</v>
      </c>
      <c r="F5" s="592"/>
      <c r="G5" s="592"/>
      <c r="H5" s="592" t="str">
        <f>B5</f>
        <v>Skutečná spotřeba plynu</v>
      </c>
      <c r="I5" s="592"/>
      <c r="J5" s="592" t="str">
        <f>E5</f>
        <v>Přepočtená spotřeba plynu</v>
      </c>
      <c r="K5" s="592"/>
      <c r="L5" s="592"/>
      <c r="M5" s="592"/>
      <c r="N5" s="592"/>
      <c r="O5" s="602"/>
    </row>
    <row r="6" spans="1:19" ht="30.75" customHeight="1">
      <c r="A6" s="591"/>
      <c r="B6" s="601"/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1"/>
      <c r="O6" s="603"/>
    </row>
    <row r="7" spans="1:19" ht="22" customHeight="1">
      <c r="A7" s="533"/>
      <c r="B7" s="370" t="s">
        <v>201</v>
      </c>
      <c r="C7" s="368" t="s">
        <v>151</v>
      </c>
      <c r="D7" s="369" t="s">
        <v>175</v>
      </c>
      <c r="E7" s="370" t="s">
        <v>201</v>
      </c>
      <c r="F7" s="368" t="s">
        <v>151</v>
      </c>
      <c r="G7" s="369" t="s">
        <v>175</v>
      </c>
      <c r="H7" s="370" t="s">
        <v>201</v>
      </c>
      <c r="I7" s="368" t="s">
        <v>151</v>
      </c>
      <c r="J7" s="370" t="s">
        <v>201</v>
      </c>
      <c r="K7" s="368" t="s">
        <v>151</v>
      </c>
      <c r="L7" s="370" t="s">
        <v>201</v>
      </c>
      <c r="M7" s="368" t="s">
        <v>151</v>
      </c>
      <c r="N7" s="370" t="s">
        <v>201</v>
      </c>
      <c r="O7" s="368" t="s">
        <v>151</v>
      </c>
    </row>
    <row r="8" spans="1:19" ht="18" customHeight="1">
      <c r="A8" s="347" t="s">
        <v>169</v>
      </c>
      <c r="B8" s="335">
        <v>507.61226713839142</v>
      </c>
      <c r="C8" s="336">
        <v>710.64524401658332</v>
      </c>
      <c r="D8" s="357">
        <f t="shared" ref="D8:D13" si="0">(B8-C8)/C8</f>
        <v>-0.28570229462262331</v>
      </c>
      <c r="E8" s="355">
        <v>577.43339153499517</v>
      </c>
      <c r="F8" s="360">
        <v>706.09668300749729</v>
      </c>
      <c r="G8" s="357">
        <f t="shared" ref="G8:G14" si="1">(E8-F8)/F8</f>
        <v>-0.18221766872559572</v>
      </c>
      <c r="H8" s="335">
        <v>5563.662828597001</v>
      </c>
      <c r="I8" s="364">
        <v>7601.7206117939995</v>
      </c>
      <c r="J8" s="361">
        <v>6328.9343155256738</v>
      </c>
      <c r="K8" s="337">
        <v>7553.0649847172008</v>
      </c>
      <c r="L8" s="363">
        <f>B8/$B$14</f>
        <v>0.16329621215174608</v>
      </c>
      <c r="M8" s="357">
        <f>C8/$C$14</f>
        <v>0.12260621041835232</v>
      </c>
      <c r="N8" s="363">
        <f>E8/$E$14</f>
        <v>0.17192288419381505</v>
      </c>
      <c r="O8" s="366">
        <f>F8/$F$14</f>
        <v>0.11769937780157823</v>
      </c>
      <c r="P8" s="151"/>
      <c r="Q8" s="151"/>
      <c r="R8" s="154"/>
      <c r="S8" s="156"/>
    </row>
    <row r="9" spans="1:19" ht="18" customHeight="1">
      <c r="A9" s="348" t="s">
        <v>170</v>
      </c>
      <c r="B9" s="343">
        <v>742.97073046417756</v>
      </c>
      <c r="C9" s="152">
        <v>976.24186930500662</v>
      </c>
      <c r="D9" s="358">
        <f t="shared" si="0"/>
        <v>-0.23894809900634195</v>
      </c>
      <c r="E9" s="356">
        <v>772.59063952517204</v>
      </c>
      <c r="F9" s="351">
        <v>986.66548431114211</v>
      </c>
      <c r="G9" s="358">
        <f t="shared" si="1"/>
        <v>-0.21696800809387815</v>
      </c>
      <c r="H9" s="343">
        <v>8121.0956477219997</v>
      </c>
      <c r="I9" s="365">
        <v>10424.206818483</v>
      </c>
      <c r="J9" s="362">
        <v>8444.8582196484604</v>
      </c>
      <c r="K9" s="345">
        <v>10535.509070554563</v>
      </c>
      <c r="L9" s="484">
        <f t="shared" ref="L9:L13" si="2">B9/$B$14</f>
        <v>0.23900979916889833</v>
      </c>
      <c r="M9" s="358">
        <f>C9/$C$14</f>
        <v>0.1684290678858355</v>
      </c>
      <c r="N9" s="484">
        <f t="shared" ref="N9:N13" si="3">E9/$E$14</f>
        <v>0.23002828204170764</v>
      </c>
      <c r="O9" s="77">
        <f t="shared" ref="O9:O13" si="4">F9/$F$14</f>
        <v>0.16446743965299326</v>
      </c>
      <c r="P9" s="151"/>
      <c r="Q9" s="151"/>
      <c r="R9" s="154"/>
      <c r="S9" s="156"/>
    </row>
    <row r="10" spans="1:19" ht="18" customHeight="1">
      <c r="A10" s="348" t="s">
        <v>171</v>
      </c>
      <c r="B10" s="343">
        <v>966.1740838482915</v>
      </c>
      <c r="C10" s="152">
        <v>1161.8903714199182</v>
      </c>
      <c r="D10" s="358">
        <f t="shared" si="0"/>
        <v>-0.16844643211256372</v>
      </c>
      <c r="E10" s="356">
        <v>990.38152332141499</v>
      </c>
      <c r="F10" s="351">
        <v>1192.8098233854867</v>
      </c>
      <c r="G10" s="358">
        <f t="shared" si="1"/>
        <v>-0.1697071034253646</v>
      </c>
      <c r="H10" s="343">
        <v>10527.768539627999</v>
      </c>
      <c r="I10" s="365">
        <v>12407.528317384998</v>
      </c>
      <c r="J10" s="362">
        <v>10791.541211624151</v>
      </c>
      <c r="K10" s="345">
        <v>12737.709189227482</v>
      </c>
      <c r="L10" s="484">
        <f t="shared" si="2"/>
        <v>0.31081315087406203</v>
      </c>
      <c r="M10" s="358">
        <f>C10/$C$14</f>
        <v>0.20045863468558406</v>
      </c>
      <c r="N10" s="484">
        <f t="shared" si="3"/>
        <v>0.29487253497594562</v>
      </c>
      <c r="O10" s="77">
        <f>F10/$F$14</f>
        <v>0.19882967506673802</v>
      </c>
      <c r="P10" s="151"/>
      <c r="Q10" s="151"/>
      <c r="R10" s="154"/>
      <c r="S10" s="156"/>
    </row>
    <row r="11" spans="1:19" ht="18" customHeight="1">
      <c r="A11" s="348" t="s">
        <v>172</v>
      </c>
      <c r="B11" s="343">
        <v>891.77961054958303</v>
      </c>
      <c r="C11" s="152">
        <v>1134.2625732048143</v>
      </c>
      <c r="D11" s="358">
        <f t="shared" si="0"/>
        <v>-0.21378027308977074</v>
      </c>
      <c r="E11" s="356">
        <v>1018.2711816603346</v>
      </c>
      <c r="F11" s="351">
        <v>1205.7431048765241</v>
      </c>
      <c r="G11" s="358">
        <f t="shared" si="1"/>
        <v>-0.15548247587564501</v>
      </c>
      <c r="H11" s="343">
        <v>9714.5632955500005</v>
      </c>
      <c r="I11" s="365">
        <v>12118.789925745998</v>
      </c>
      <c r="J11" s="362">
        <v>11092.490544684235</v>
      </c>
      <c r="K11" s="345">
        <v>12882.508633895299</v>
      </c>
      <c r="L11" s="484">
        <f t="shared" si="2"/>
        <v>0.28688083780529355</v>
      </c>
      <c r="M11" s="358">
        <f t="shared" ref="M11:M13" si="5">C11/$C$14</f>
        <v>0.19569206561349475</v>
      </c>
      <c r="N11" s="484">
        <f t="shared" si="3"/>
        <v>0.3031762987885317</v>
      </c>
      <c r="O11" s="77">
        <f t="shared" si="4"/>
        <v>0.20098552598781025</v>
      </c>
      <c r="P11" s="151"/>
      <c r="Q11" s="151"/>
      <c r="R11" s="154"/>
      <c r="S11" s="156"/>
    </row>
    <row r="12" spans="1:19" ht="18" customHeight="1">
      <c r="A12" s="348" t="s">
        <v>173</v>
      </c>
      <c r="B12" s="343"/>
      <c r="C12" s="152">
        <v>890.50037327489224</v>
      </c>
      <c r="D12" s="406">
        <f t="shared" si="0"/>
        <v>-1</v>
      </c>
      <c r="E12" s="356"/>
      <c r="F12" s="351">
        <v>992.34776233082323</v>
      </c>
      <c r="G12" s="406">
        <f t="shared" si="1"/>
        <v>-1</v>
      </c>
      <c r="H12" s="343"/>
      <c r="I12" s="365">
        <v>9526.9687340309974</v>
      </c>
      <c r="J12" s="362"/>
      <c r="K12" s="345">
        <v>10616.577363402139</v>
      </c>
      <c r="L12" s="408">
        <f t="shared" si="2"/>
        <v>0</v>
      </c>
      <c r="M12" s="358">
        <f t="shared" si="5"/>
        <v>0.15363625812264625</v>
      </c>
      <c r="N12" s="408">
        <f t="shared" si="3"/>
        <v>0</v>
      </c>
      <c r="O12" s="77">
        <f t="shared" si="4"/>
        <v>0.16541461955555761</v>
      </c>
      <c r="P12" s="151"/>
      <c r="Q12" s="151"/>
      <c r="R12" s="154"/>
      <c r="S12" s="156"/>
    </row>
    <row r="13" spans="1:19" ht="18" customHeight="1">
      <c r="A13" s="399" t="s">
        <v>174</v>
      </c>
      <c r="B13" s="339"/>
      <c r="C13" s="400">
        <v>922.61982519439664</v>
      </c>
      <c r="D13" s="407">
        <f t="shared" si="0"/>
        <v>-1</v>
      </c>
      <c r="E13" s="401"/>
      <c r="F13" s="402">
        <v>915.4910560358029</v>
      </c>
      <c r="G13" s="407">
        <f t="shared" si="1"/>
        <v>-1</v>
      </c>
      <c r="H13" s="339"/>
      <c r="I13" s="403">
        <v>9909.4544420370003</v>
      </c>
      <c r="J13" s="404"/>
      <c r="K13" s="341">
        <v>9832.8874625771787</v>
      </c>
      <c r="L13" s="409">
        <f t="shared" si="2"/>
        <v>0</v>
      </c>
      <c r="M13" s="359">
        <f t="shared" si="5"/>
        <v>0.1591777632740872</v>
      </c>
      <c r="N13" s="409">
        <f t="shared" si="3"/>
        <v>0</v>
      </c>
      <c r="O13" s="405">
        <f t="shared" si="4"/>
        <v>0.15260336193532251</v>
      </c>
      <c r="P13" s="151"/>
      <c r="Q13" s="151"/>
      <c r="R13" s="154"/>
      <c r="S13" s="156"/>
    </row>
    <row r="14" spans="1:19" ht="18" customHeight="1">
      <c r="A14" s="354" t="s">
        <v>4</v>
      </c>
      <c r="B14" s="339">
        <f>SUM(B8:B13)</f>
        <v>3108.5366920004435</v>
      </c>
      <c r="C14" s="340">
        <v>5796.160256415611</v>
      </c>
      <c r="D14" s="407">
        <f>(B14-C14)/C14</f>
        <v>-0.46369034766426803</v>
      </c>
      <c r="E14" s="339">
        <f>SUM(E8:E13)</f>
        <v>3358.6767360419167</v>
      </c>
      <c r="F14" s="340">
        <v>5999.153913947277</v>
      </c>
      <c r="G14" s="407">
        <f t="shared" si="1"/>
        <v>-0.44014159592848312</v>
      </c>
      <c r="H14" s="339">
        <f t="shared" ref="H14:L14" si="6">SUM(H8:H13)</f>
        <v>33927.090311496999</v>
      </c>
      <c r="I14" s="341">
        <v>61988.668849475987</v>
      </c>
      <c r="J14" s="339">
        <f t="shared" si="6"/>
        <v>36657.824291482524</v>
      </c>
      <c r="K14" s="341">
        <v>64158.25670437386</v>
      </c>
      <c r="L14" s="410">
        <f t="shared" si="6"/>
        <v>1</v>
      </c>
      <c r="M14" s="359">
        <f>SUM(M8:M13)</f>
        <v>1.0000000000000002</v>
      </c>
      <c r="N14" s="411">
        <f>SUM(N8:N13)</f>
        <v>1</v>
      </c>
      <c r="O14" s="367">
        <f>SUM(O8:O13)</f>
        <v>0.99999999999999989</v>
      </c>
      <c r="P14" s="151"/>
      <c r="Q14" s="151"/>
    </row>
    <row r="15" spans="1:19" ht="15.75" customHeight="1">
      <c r="A15" s="153"/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</row>
    <row r="16" spans="1:19" ht="20.149999999999999" customHeight="1">
      <c r="A16" s="350" t="s">
        <v>224</v>
      </c>
      <c r="E16" s="154"/>
      <c r="F16" s="154"/>
      <c r="G16" s="154"/>
      <c r="H16" s="154"/>
      <c r="I16" s="350" t="s">
        <v>228</v>
      </c>
      <c r="L16" s="154"/>
      <c r="M16" s="154"/>
      <c r="N16" s="154"/>
    </row>
    <row r="17" spans="5:14" ht="12" customHeight="1">
      <c r="L17" s="154"/>
      <c r="M17" s="154"/>
      <c r="N17" s="154"/>
    </row>
    <row r="18" spans="5:14" ht="12" customHeight="1">
      <c r="E18" s="154"/>
      <c r="F18" s="154"/>
      <c r="G18" s="154"/>
      <c r="L18" s="154"/>
      <c r="M18" s="154"/>
      <c r="N18" s="154"/>
    </row>
    <row r="19" spans="5:14" ht="12" customHeight="1">
      <c r="E19" s="154"/>
      <c r="F19" s="154"/>
      <c r="G19" s="154"/>
      <c r="K19" s="381" t="str">
        <f>E7</f>
        <v>2022/2023</v>
      </c>
      <c r="L19" s="381" t="str">
        <f>F7</f>
        <v>2021/2022</v>
      </c>
      <c r="M19" s="154"/>
      <c r="N19" s="154"/>
    </row>
    <row r="20" spans="5:14" ht="12" customHeight="1">
      <c r="E20" s="154"/>
      <c r="F20" s="154"/>
      <c r="G20" s="154"/>
      <c r="J20" s="150" t="str">
        <f>A8</f>
        <v xml:space="preserve"> Říjen</v>
      </c>
      <c r="K20" s="154">
        <f>E8</f>
        <v>577.43339153499517</v>
      </c>
      <c r="L20" s="154">
        <f>F8</f>
        <v>706.09668300749729</v>
      </c>
      <c r="M20" s="154"/>
      <c r="N20" s="154"/>
    </row>
    <row r="21" spans="5:14" ht="12" customHeight="1">
      <c r="E21" s="154"/>
      <c r="F21" s="154"/>
      <c r="G21" s="154"/>
      <c r="J21" s="150" t="str">
        <f t="shared" ref="J21:J25" si="7">A9</f>
        <v xml:space="preserve"> Listopad</v>
      </c>
      <c r="K21" s="154">
        <f t="shared" ref="K21:L21" si="8">E9</f>
        <v>772.59063952517204</v>
      </c>
      <c r="L21" s="154">
        <f t="shared" si="8"/>
        <v>986.66548431114211</v>
      </c>
      <c r="M21" s="154"/>
      <c r="N21" s="154"/>
    </row>
    <row r="22" spans="5:14" ht="12" customHeight="1">
      <c r="E22" s="154"/>
      <c r="F22" s="154"/>
      <c r="G22" s="154"/>
      <c r="J22" s="150" t="str">
        <f t="shared" si="7"/>
        <v xml:space="preserve"> Prosinec</v>
      </c>
      <c r="K22" s="154">
        <f t="shared" ref="K22:L22" si="9">E10</f>
        <v>990.38152332141499</v>
      </c>
      <c r="L22" s="154">
        <f t="shared" si="9"/>
        <v>1192.8098233854867</v>
      </c>
      <c r="M22" s="154"/>
      <c r="N22" s="154"/>
    </row>
    <row r="23" spans="5:14" ht="12" customHeight="1">
      <c r="E23" s="154"/>
      <c r="F23" s="154"/>
      <c r="G23" s="154"/>
      <c r="J23" s="150" t="str">
        <f t="shared" si="7"/>
        <v xml:space="preserve"> Leden</v>
      </c>
      <c r="K23" s="154">
        <f t="shared" ref="K23:L23" si="10">E11</f>
        <v>1018.2711816603346</v>
      </c>
      <c r="L23" s="154">
        <f t="shared" si="10"/>
        <v>1205.7431048765241</v>
      </c>
      <c r="M23" s="154"/>
      <c r="N23" s="154"/>
    </row>
    <row r="24" spans="5:14" ht="12" customHeight="1">
      <c r="E24" s="154"/>
      <c r="F24" s="154"/>
      <c r="G24" s="154"/>
      <c r="J24" s="150" t="str">
        <f t="shared" si="7"/>
        <v xml:space="preserve"> Únor</v>
      </c>
      <c r="K24" s="154">
        <f t="shared" ref="K24:L24" si="11">E12</f>
        <v>0</v>
      </c>
      <c r="L24" s="154">
        <f t="shared" si="11"/>
        <v>992.34776233082323</v>
      </c>
      <c r="M24" s="154"/>
      <c r="N24" s="154"/>
    </row>
    <row r="25" spans="5:14" ht="12" customHeight="1">
      <c r="E25" s="154"/>
      <c r="F25" s="154"/>
      <c r="G25" s="154"/>
      <c r="J25" s="150" t="str">
        <f t="shared" si="7"/>
        <v xml:space="preserve"> Březen</v>
      </c>
      <c r="K25" s="154">
        <f t="shared" ref="K25:L25" si="12">E13</f>
        <v>0</v>
      </c>
      <c r="L25" s="154">
        <f t="shared" si="12"/>
        <v>915.4910560358029</v>
      </c>
      <c r="M25" s="154"/>
      <c r="N25" s="154"/>
    </row>
    <row r="26" spans="5:14" ht="12" customHeight="1">
      <c r="E26" s="154"/>
      <c r="F26" s="154"/>
      <c r="G26" s="154"/>
      <c r="L26" s="154"/>
      <c r="M26" s="154"/>
      <c r="N26" s="154"/>
    </row>
    <row r="27" spans="5:14" ht="12" customHeight="1">
      <c r="E27" s="154"/>
      <c r="F27" s="154"/>
      <c r="G27" s="154"/>
      <c r="L27" s="154"/>
      <c r="M27" s="154"/>
      <c r="N27" s="154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</sheetData>
  <mergeCells count="14">
    <mergeCell ref="B15:K15"/>
    <mergeCell ref="L15:O15"/>
    <mergeCell ref="B5:D6"/>
    <mergeCell ref="E5:G6"/>
    <mergeCell ref="H5:I6"/>
    <mergeCell ref="J5:K6"/>
    <mergeCell ref="L4:M6"/>
    <mergeCell ref="N4:O6"/>
    <mergeCell ref="A1:M1"/>
    <mergeCell ref="N2:O2"/>
    <mergeCell ref="B4:G4"/>
    <mergeCell ref="H4:K4"/>
    <mergeCell ref="A3:O3"/>
    <mergeCell ref="A4:A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C1" sqref="C1"/>
    </sheetView>
  </sheetViews>
  <sheetFormatPr defaultColWidth="9" defaultRowHeight="12.5"/>
  <cols>
    <col min="1" max="1" width="7" style="17" customWidth="1"/>
    <col min="2" max="17" width="7.58203125" style="17" customWidth="1"/>
    <col min="18" max="16384" width="9" style="17"/>
  </cols>
  <sheetData>
    <row r="1" spans="1:24" ht="20">
      <c r="A1" s="584" t="s">
        <v>250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06"/>
      <c r="Q2" s="606"/>
    </row>
    <row r="3" spans="1:24" ht="15" customHeight="1">
      <c r="A3" s="609" t="s">
        <v>251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1"/>
    </row>
    <row r="4" spans="1:24" s="157" customFormat="1" ht="15" customHeight="1">
      <c r="A4" s="613" t="s">
        <v>211</v>
      </c>
      <c r="B4" s="607" t="s">
        <v>48</v>
      </c>
      <c r="C4" s="607"/>
      <c r="D4" s="607" t="s">
        <v>49</v>
      </c>
      <c r="E4" s="607"/>
      <c r="F4" s="607" t="s">
        <v>50</v>
      </c>
      <c r="G4" s="607"/>
      <c r="H4" s="607" t="s">
        <v>39</v>
      </c>
      <c r="I4" s="607"/>
      <c r="J4" s="607" t="s">
        <v>40</v>
      </c>
      <c r="K4" s="607"/>
      <c r="L4" s="607" t="s">
        <v>41</v>
      </c>
      <c r="M4" s="607"/>
      <c r="N4" s="607" t="s">
        <v>4</v>
      </c>
      <c r="O4" s="607"/>
      <c r="P4" s="612" t="s">
        <v>175</v>
      </c>
      <c r="Q4" s="604" t="s">
        <v>178</v>
      </c>
      <c r="S4" s="17"/>
      <c r="T4" s="17"/>
    </row>
    <row r="5" spans="1:24" s="157" customFormat="1" ht="13.5" customHeight="1">
      <c r="A5" s="614"/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12"/>
      <c r="Q5" s="605"/>
      <c r="S5" s="17"/>
      <c r="T5" s="17"/>
    </row>
    <row r="6" spans="1:24" s="157" customFormat="1" ht="12" customHeight="1">
      <c r="A6" s="615"/>
      <c r="B6" s="372" t="s">
        <v>139</v>
      </c>
      <c r="C6" s="373" t="s">
        <v>121</v>
      </c>
      <c r="D6" s="372" t="s">
        <v>139</v>
      </c>
      <c r="E6" s="373" t="s">
        <v>121</v>
      </c>
      <c r="F6" s="372" t="s">
        <v>139</v>
      </c>
      <c r="G6" s="373" t="s">
        <v>121</v>
      </c>
      <c r="H6" s="372" t="s">
        <v>139</v>
      </c>
      <c r="I6" s="373" t="s">
        <v>121</v>
      </c>
      <c r="J6" s="372" t="s">
        <v>139</v>
      </c>
      <c r="K6" s="373" t="s">
        <v>121</v>
      </c>
      <c r="L6" s="372" t="s">
        <v>139</v>
      </c>
      <c r="M6" s="373" t="s">
        <v>121</v>
      </c>
      <c r="N6" s="372" t="s">
        <v>139</v>
      </c>
      <c r="O6" s="373" t="s">
        <v>121</v>
      </c>
      <c r="P6" s="612"/>
      <c r="Q6" s="372" t="s">
        <v>132</v>
      </c>
    </row>
    <row r="7" spans="1:24" s="157" customFormat="1" ht="18" customHeight="1">
      <c r="A7" s="374" t="s">
        <v>133</v>
      </c>
      <c r="B7" s="335">
        <v>640.63402815943982</v>
      </c>
      <c r="C7" s="337">
        <v>6815.7912705480539</v>
      </c>
      <c r="D7" s="335">
        <v>888.01681308815967</v>
      </c>
      <c r="E7" s="337">
        <v>9446.3862992596823</v>
      </c>
      <c r="F7" s="335">
        <v>1026.0916529000576</v>
      </c>
      <c r="G7" s="337">
        <v>10956.42094707764</v>
      </c>
      <c r="H7" s="335">
        <v>1067.2189823894366</v>
      </c>
      <c r="I7" s="337">
        <v>11367.915214608951</v>
      </c>
      <c r="J7" s="335">
        <v>895.1422639479274</v>
      </c>
      <c r="K7" s="337">
        <v>9518.2482044254375</v>
      </c>
      <c r="L7" s="335">
        <v>748.45325098671799</v>
      </c>
      <c r="M7" s="337">
        <v>7950.6623733872002</v>
      </c>
      <c r="N7" s="335">
        <v>5265.5569914717389</v>
      </c>
      <c r="O7" s="337">
        <v>56055.424309306967</v>
      </c>
      <c r="P7" s="352">
        <v>-0.12585549425084208</v>
      </c>
      <c r="Q7" s="375">
        <v>4.0753507424475162</v>
      </c>
      <c r="R7" s="158"/>
    </row>
    <row r="8" spans="1:24" s="157" customFormat="1" ht="18" customHeight="1">
      <c r="A8" s="376" t="s">
        <v>134</v>
      </c>
      <c r="B8" s="339">
        <v>566.62856014040869</v>
      </c>
      <c r="C8" s="341">
        <v>6020.7610624566441</v>
      </c>
      <c r="D8" s="339">
        <v>766.97119050284277</v>
      </c>
      <c r="E8" s="341">
        <v>8146.4558336066393</v>
      </c>
      <c r="F8" s="339">
        <v>987.85235387203875</v>
      </c>
      <c r="G8" s="341">
        <v>10483.284644953816</v>
      </c>
      <c r="H8" s="339">
        <v>1081.280644710429</v>
      </c>
      <c r="I8" s="341">
        <v>11492.757934199999</v>
      </c>
      <c r="J8" s="339">
        <v>989.86689164730865</v>
      </c>
      <c r="K8" s="341">
        <v>10525.401338</v>
      </c>
      <c r="L8" s="339">
        <v>865.53252041105134</v>
      </c>
      <c r="M8" s="341">
        <v>9201.9026437999983</v>
      </c>
      <c r="N8" s="339">
        <v>5258.1321612840793</v>
      </c>
      <c r="O8" s="341">
        <v>55870.563457017095</v>
      </c>
      <c r="P8" s="353">
        <v>-1.4100749834604575E-3</v>
      </c>
      <c r="Q8" s="377">
        <v>4.0467793138760877</v>
      </c>
      <c r="R8" s="158"/>
    </row>
    <row r="9" spans="1:24" s="157" customFormat="1" ht="18" customHeight="1">
      <c r="A9" s="374" t="s">
        <v>135</v>
      </c>
      <c r="B9" s="335">
        <v>692.05393090006339</v>
      </c>
      <c r="C9" s="337">
        <v>7391.5791675299615</v>
      </c>
      <c r="D9" s="335">
        <v>806.01640285208839</v>
      </c>
      <c r="E9" s="337">
        <v>8590.0429818340017</v>
      </c>
      <c r="F9" s="335">
        <v>902.96207371918115</v>
      </c>
      <c r="G9" s="337">
        <v>9616.835897712017</v>
      </c>
      <c r="H9" s="335">
        <v>1187.264788615279</v>
      </c>
      <c r="I9" s="337">
        <v>12664.390614999998</v>
      </c>
      <c r="J9" s="335">
        <v>894.9775109236499</v>
      </c>
      <c r="K9" s="337">
        <v>9546.7534078000026</v>
      </c>
      <c r="L9" s="335">
        <v>894.92809451256755</v>
      </c>
      <c r="M9" s="337">
        <v>9564.2893909999984</v>
      </c>
      <c r="N9" s="335">
        <v>5378.2028015228298</v>
      </c>
      <c r="O9" s="337">
        <v>57373.891460875981</v>
      </c>
      <c r="P9" s="352">
        <v>2.2835226760338449E-2</v>
      </c>
      <c r="Q9" s="375">
        <v>3.9662660010240658</v>
      </c>
      <c r="R9" s="158"/>
    </row>
    <row r="10" spans="1:24" s="157" customFormat="1" ht="18" customHeight="1">
      <c r="A10" s="376" t="s">
        <v>136</v>
      </c>
      <c r="B10" s="339">
        <v>769.56834511857073</v>
      </c>
      <c r="C10" s="341">
        <v>8214.4376680000005</v>
      </c>
      <c r="D10" s="339">
        <v>974.72660043127769</v>
      </c>
      <c r="E10" s="341">
        <v>10409.769130199998</v>
      </c>
      <c r="F10" s="339">
        <v>1176.860669189386</v>
      </c>
      <c r="G10" s="341">
        <v>12587.1541784</v>
      </c>
      <c r="H10" s="339">
        <v>1455.6830724201873</v>
      </c>
      <c r="I10" s="341">
        <v>15541.281418539998</v>
      </c>
      <c r="J10" s="339">
        <v>1021.1104080142384</v>
      </c>
      <c r="K10" s="341">
        <v>10896.085830173</v>
      </c>
      <c r="L10" s="339">
        <v>803.47995264261647</v>
      </c>
      <c r="M10" s="341">
        <v>8576.2482760000003</v>
      </c>
      <c r="N10" s="339">
        <v>6201.4290478162766</v>
      </c>
      <c r="O10" s="341">
        <v>66224.976501312995</v>
      </c>
      <c r="P10" s="353">
        <v>0.15306716326508765</v>
      </c>
      <c r="Q10" s="377">
        <v>1.9713351254480289</v>
      </c>
      <c r="R10" s="158"/>
    </row>
    <row r="11" spans="1:24" s="157" customFormat="1" ht="18" customHeight="1">
      <c r="A11" s="374" t="s">
        <v>137</v>
      </c>
      <c r="B11" s="335">
        <v>657.3441964893608</v>
      </c>
      <c r="C11" s="337">
        <v>7004.39455672232</v>
      </c>
      <c r="D11" s="335">
        <v>947.05070711760902</v>
      </c>
      <c r="E11" s="337">
        <v>10095.151836360221</v>
      </c>
      <c r="F11" s="335">
        <v>1079.9249565070677</v>
      </c>
      <c r="G11" s="337">
        <v>11511.778019419886</v>
      </c>
      <c r="H11" s="335">
        <v>1083.5036572418198</v>
      </c>
      <c r="I11" s="337">
        <v>11552.479003624998</v>
      </c>
      <c r="J11" s="335">
        <v>1157.3341365416989</v>
      </c>
      <c r="K11" s="337">
        <v>12345.273394016001</v>
      </c>
      <c r="L11" s="335">
        <v>1097.0923047483834</v>
      </c>
      <c r="M11" s="337">
        <v>11698.814337270996</v>
      </c>
      <c r="N11" s="335">
        <v>6022.2499586459398</v>
      </c>
      <c r="O11" s="337">
        <v>64207.891147414426</v>
      </c>
      <c r="P11" s="352">
        <v>-2.8893193454084826E-2</v>
      </c>
      <c r="Q11" s="375">
        <v>2.3911699948796716</v>
      </c>
      <c r="R11" s="158"/>
    </row>
    <row r="12" spans="1:24" s="157" customFormat="1" ht="18" customHeight="1">
      <c r="A12" s="376" t="s">
        <v>138</v>
      </c>
      <c r="B12" s="339">
        <v>644.61475055770859</v>
      </c>
      <c r="C12" s="341">
        <v>6879.1609504130747</v>
      </c>
      <c r="D12" s="339">
        <v>914.13153929762188</v>
      </c>
      <c r="E12" s="341">
        <v>9750.9261183707767</v>
      </c>
      <c r="F12" s="339">
        <v>1094.8836617484235</v>
      </c>
      <c r="G12" s="341">
        <v>11691.339079763078</v>
      </c>
      <c r="H12" s="339">
        <v>1283.8185314330176</v>
      </c>
      <c r="I12" s="341">
        <v>13725.126786441002</v>
      </c>
      <c r="J12" s="339">
        <v>1003.4430157770646</v>
      </c>
      <c r="K12" s="341">
        <v>10719.004859393001</v>
      </c>
      <c r="L12" s="339">
        <v>844.24526354596594</v>
      </c>
      <c r="M12" s="341">
        <v>9009.0320858309988</v>
      </c>
      <c r="N12" s="339">
        <v>5785.1367623598017</v>
      </c>
      <c r="O12" s="341">
        <v>61774.589880211934</v>
      </c>
      <c r="P12" s="353">
        <v>-3.9372858634956327E-2</v>
      </c>
      <c r="Q12" s="377">
        <v>3.6877764976958525</v>
      </c>
      <c r="R12" s="158"/>
    </row>
    <row r="13" spans="1:24" ht="18" customHeight="1">
      <c r="A13" s="374" t="s">
        <v>140</v>
      </c>
      <c r="B13" s="335">
        <v>711.89402663759711</v>
      </c>
      <c r="C13" s="337">
        <v>7579.7170409251012</v>
      </c>
      <c r="D13" s="335">
        <v>898.39791921779192</v>
      </c>
      <c r="E13" s="337">
        <v>9575.338120224973</v>
      </c>
      <c r="F13" s="335">
        <v>1040.1934187335237</v>
      </c>
      <c r="G13" s="337">
        <v>11116.83679270508</v>
      </c>
      <c r="H13" s="335">
        <v>1216.7322796016583</v>
      </c>
      <c r="I13" s="337">
        <v>12975.854838661588</v>
      </c>
      <c r="J13" s="335">
        <v>975.54125699611575</v>
      </c>
      <c r="K13" s="337">
        <v>10404.805701641</v>
      </c>
      <c r="L13" s="335">
        <v>919.13700933084067</v>
      </c>
      <c r="M13" s="337">
        <v>9804.5446436840011</v>
      </c>
      <c r="N13" s="335">
        <v>5761.8959105175272</v>
      </c>
      <c r="O13" s="337">
        <v>61457.097137841745</v>
      </c>
      <c r="P13" s="352">
        <v>-4.0173383615557433E-3</v>
      </c>
      <c r="Q13" s="375">
        <v>4.3425550435227862</v>
      </c>
      <c r="R13" s="158"/>
    </row>
    <row r="14" spans="1:24" ht="18" customHeight="1">
      <c r="A14" s="376" t="s">
        <v>141</v>
      </c>
      <c r="B14" s="339">
        <v>731.37239495703329</v>
      </c>
      <c r="C14" s="341">
        <v>7820.9561572309995</v>
      </c>
      <c r="D14" s="339">
        <v>1005.6071018186751</v>
      </c>
      <c r="E14" s="341">
        <v>10744.812003084002</v>
      </c>
      <c r="F14" s="339">
        <v>1143.5524066147048</v>
      </c>
      <c r="G14" s="341">
        <v>12223.034171515359</v>
      </c>
      <c r="H14" s="339">
        <v>1273.1090817392794</v>
      </c>
      <c r="I14" s="341">
        <v>13598.690108542996</v>
      </c>
      <c r="J14" s="339">
        <v>1165.2067863432326</v>
      </c>
      <c r="K14" s="341">
        <v>12450.412914203998</v>
      </c>
      <c r="L14" s="339">
        <v>1091.1743164401041</v>
      </c>
      <c r="M14" s="341">
        <v>11642.334331728001</v>
      </c>
      <c r="N14" s="339">
        <v>6410.0220879130293</v>
      </c>
      <c r="O14" s="341">
        <v>68480.239686305358</v>
      </c>
      <c r="P14" s="353">
        <v>0.11248488127188123</v>
      </c>
      <c r="Q14" s="377">
        <v>2.7080913978494627</v>
      </c>
      <c r="R14" s="158"/>
      <c r="T14" s="165"/>
      <c r="U14" s="165"/>
    </row>
    <row r="15" spans="1:24" ht="18" customHeight="1">
      <c r="A15" s="374" t="s">
        <v>152</v>
      </c>
      <c r="B15" s="335">
        <v>710.64530506306801</v>
      </c>
      <c r="C15" s="337">
        <v>7601.7206554789645</v>
      </c>
      <c r="D15" s="335">
        <v>976.24186930500662</v>
      </c>
      <c r="E15" s="337">
        <v>10424.206818483</v>
      </c>
      <c r="F15" s="335">
        <v>1161.8903714199182</v>
      </c>
      <c r="G15" s="337">
        <v>12407.528317384998</v>
      </c>
      <c r="H15" s="335">
        <v>1134.2625732048143</v>
      </c>
      <c r="I15" s="337">
        <v>12118.789925745998</v>
      </c>
      <c r="J15" s="335">
        <v>890.50037327489224</v>
      </c>
      <c r="K15" s="337">
        <v>9526.9687340309974</v>
      </c>
      <c r="L15" s="335">
        <v>922.61982519439664</v>
      </c>
      <c r="M15" s="337">
        <v>9909.4544420370003</v>
      </c>
      <c r="N15" s="335">
        <v>5796.1603174620959</v>
      </c>
      <c r="O15" s="337">
        <v>61988.668893160953</v>
      </c>
      <c r="P15" s="352">
        <v>-9.5765936845748703E-2</v>
      </c>
      <c r="Q15" s="375">
        <v>3.2939669738863291</v>
      </c>
      <c r="R15" s="158"/>
      <c r="S15" s="383"/>
      <c r="T15" s="165"/>
      <c r="U15" s="165"/>
      <c r="V15" s="170"/>
    </row>
    <row r="16" spans="1:24" ht="18" customHeight="1">
      <c r="A16" s="376" t="s">
        <v>225</v>
      </c>
      <c r="B16" s="339">
        <v>507.61226713839142</v>
      </c>
      <c r="C16" s="341">
        <v>5563.662828597001</v>
      </c>
      <c r="D16" s="339">
        <v>742.97073046417756</v>
      </c>
      <c r="E16" s="341">
        <v>8121.0956477219997</v>
      </c>
      <c r="F16" s="339">
        <v>966.1740838482915</v>
      </c>
      <c r="G16" s="341">
        <v>10527.768539627999</v>
      </c>
      <c r="H16" s="339">
        <v>891.77961054958303</v>
      </c>
      <c r="I16" s="341">
        <v>9714.5632955500005</v>
      </c>
      <c r="J16" s="397">
        <v>1000</v>
      </c>
      <c r="K16" s="398">
        <v>1000</v>
      </c>
      <c r="L16" s="397">
        <v>1000</v>
      </c>
      <c r="M16" s="398">
        <v>1000</v>
      </c>
      <c r="N16" s="397">
        <f>B16+D16+F16+H16+J16+L16</f>
        <v>5108.5366920004435</v>
      </c>
      <c r="O16" s="398">
        <f>C16+E16+G16+I16+K16+M16</f>
        <v>35927.090311496999</v>
      </c>
      <c r="P16" s="412">
        <f>(N16-N15)/N15</f>
        <v>-0.11863433511147858</v>
      </c>
      <c r="Q16" s="413">
        <f>'2'!C21</f>
        <v>4.4124731182795704</v>
      </c>
      <c r="R16" s="158"/>
      <c r="S16" s="159"/>
      <c r="T16" s="382"/>
      <c r="U16" s="159"/>
      <c r="V16" s="159"/>
      <c r="W16" s="159"/>
      <c r="X16" s="159"/>
    </row>
    <row r="17" spans="1:16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 ht="20.149999999999999" customHeight="1">
      <c r="A18" s="371" t="s">
        <v>226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</row>
    <row r="19" spans="1:16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</row>
    <row r="20" spans="1:16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</row>
    <row r="21" spans="1:16">
      <c r="A21" s="160"/>
      <c r="B21" s="160"/>
      <c r="C21" s="160"/>
      <c r="D21" s="160"/>
      <c r="E21" s="161" t="str">
        <f>B4</f>
        <v>Říjen</v>
      </c>
      <c r="F21" s="161" t="str">
        <f>D4</f>
        <v>Listopad</v>
      </c>
      <c r="G21" s="161" t="str">
        <f>F4</f>
        <v>Prosinec</v>
      </c>
      <c r="H21" s="161" t="str">
        <f>H4</f>
        <v>Leden</v>
      </c>
      <c r="I21" s="161" t="str">
        <f>J4</f>
        <v>Únor</v>
      </c>
      <c r="J21" s="161" t="str">
        <f>L4</f>
        <v>Březen</v>
      </c>
      <c r="K21" s="160"/>
      <c r="L21" s="160"/>
      <c r="M21" s="160"/>
      <c r="N21" s="160"/>
      <c r="O21" s="160"/>
      <c r="P21" s="160"/>
    </row>
    <row r="22" spans="1:16">
      <c r="A22" s="160"/>
      <c r="B22" s="160"/>
      <c r="C22" s="160"/>
      <c r="D22" s="160" t="str">
        <f t="shared" ref="D22:D31" si="0">A7</f>
        <v>2013/14</v>
      </c>
      <c r="E22" s="162">
        <f t="shared" ref="E22:E31" si="1">B7</f>
        <v>640.63402815943982</v>
      </c>
      <c r="F22" s="162">
        <f t="shared" ref="F22:F31" si="2">D7</f>
        <v>888.01681308815967</v>
      </c>
      <c r="G22" s="162">
        <f t="shared" ref="G22:G31" si="3">F7</f>
        <v>1026.0916529000576</v>
      </c>
      <c r="H22" s="162">
        <f t="shared" ref="H22:H31" si="4">H7</f>
        <v>1067.2189823894366</v>
      </c>
      <c r="I22" s="162">
        <f t="shared" ref="I22:I30" si="5">J7</f>
        <v>895.1422639479274</v>
      </c>
      <c r="J22" s="162">
        <f t="shared" ref="J22:J31" si="6">L7</f>
        <v>748.45325098671799</v>
      </c>
      <c r="K22" s="152">
        <f>SUM(E22:J22)</f>
        <v>5265.5569914717389</v>
      </c>
      <c r="L22" s="160"/>
      <c r="M22" s="160"/>
      <c r="N22" s="160"/>
      <c r="O22" s="160"/>
      <c r="P22" s="160"/>
    </row>
    <row r="23" spans="1:16">
      <c r="A23" s="160"/>
      <c r="B23" s="160"/>
      <c r="C23" s="160"/>
      <c r="D23" s="160" t="str">
        <f t="shared" si="0"/>
        <v>2014/15</v>
      </c>
      <c r="E23" s="162">
        <f t="shared" si="1"/>
        <v>566.62856014040869</v>
      </c>
      <c r="F23" s="162">
        <f t="shared" si="2"/>
        <v>766.97119050284277</v>
      </c>
      <c r="G23" s="162">
        <f t="shared" si="3"/>
        <v>987.85235387203875</v>
      </c>
      <c r="H23" s="162">
        <f t="shared" si="4"/>
        <v>1081.280644710429</v>
      </c>
      <c r="I23" s="162">
        <f t="shared" si="5"/>
        <v>989.86689164730865</v>
      </c>
      <c r="J23" s="162">
        <f t="shared" si="6"/>
        <v>865.53252041105134</v>
      </c>
      <c r="K23" s="152">
        <f t="shared" ref="K23:K31" si="7">SUM(E23:J23)</f>
        <v>5258.1321612840793</v>
      </c>
      <c r="L23" s="160"/>
      <c r="M23" s="160"/>
      <c r="N23" s="160"/>
      <c r="O23" s="160"/>
      <c r="P23" s="160"/>
    </row>
    <row r="24" spans="1:16">
      <c r="A24" s="160"/>
      <c r="B24" s="160"/>
      <c r="C24" s="160"/>
      <c r="D24" s="160" t="str">
        <f t="shared" si="0"/>
        <v>2015/16</v>
      </c>
      <c r="E24" s="162">
        <f t="shared" si="1"/>
        <v>692.05393090006339</v>
      </c>
      <c r="F24" s="162">
        <f t="shared" si="2"/>
        <v>806.01640285208839</v>
      </c>
      <c r="G24" s="162">
        <f t="shared" si="3"/>
        <v>902.96207371918115</v>
      </c>
      <c r="H24" s="162">
        <f t="shared" si="4"/>
        <v>1187.264788615279</v>
      </c>
      <c r="I24" s="162">
        <f t="shared" si="5"/>
        <v>894.9775109236499</v>
      </c>
      <c r="J24" s="162">
        <f t="shared" si="6"/>
        <v>894.92809451256755</v>
      </c>
      <c r="K24" s="152">
        <f t="shared" si="7"/>
        <v>5378.2028015228298</v>
      </c>
      <c r="L24" s="160"/>
      <c r="M24" s="160"/>
      <c r="N24" s="160"/>
      <c r="O24" s="160"/>
      <c r="P24" s="160"/>
    </row>
    <row r="25" spans="1:16">
      <c r="A25" s="160"/>
      <c r="B25" s="160"/>
      <c r="C25" s="160"/>
      <c r="D25" s="160" t="str">
        <f t="shared" si="0"/>
        <v>2016/17</v>
      </c>
      <c r="E25" s="162">
        <f t="shared" si="1"/>
        <v>769.56834511857073</v>
      </c>
      <c r="F25" s="162">
        <f t="shared" si="2"/>
        <v>974.72660043127769</v>
      </c>
      <c r="G25" s="162">
        <f t="shared" si="3"/>
        <v>1176.860669189386</v>
      </c>
      <c r="H25" s="162">
        <f t="shared" si="4"/>
        <v>1455.6830724201873</v>
      </c>
      <c r="I25" s="162">
        <f t="shared" si="5"/>
        <v>1021.1104080142384</v>
      </c>
      <c r="J25" s="162">
        <f t="shared" si="6"/>
        <v>803.47995264261647</v>
      </c>
      <c r="K25" s="152">
        <f t="shared" si="7"/>
        <v>6201.4290478162766</v>
      </c>
      <c r="L25" s="160"/>
      <c r="M25" s="160"/>
      <c r="N25" s="160"/>
      <c r="O25" s="160"/>
      <c r="P25" s="160"/>
    </row>
    <row r="26" spans="1:16">
      <c r="A26" s="160"/>
      <c r="B26" s="160"/>
      <c r="C26" s="160"/>
      <c r="D26" s="160" t="str">
        <f t="shared" si="0"/>
        <v>2017/18</v>
      </c>
      <c r="E26" s="162">
        <f t="shared" si="1"/>
        <v>657.3441964893608</v>
      </c>
      <c r="F26" s="162">
        <f t="shared" si="2"/>
        <v>947.05070711760902</v>
      </c>
      <c r="G26" s="162">
        <f t="shared" si="3"/>
        <v>1079.9249565070677</v>
      </c>
      <c r="H26" s="162">
        <f t="shared" si="4"/>
        <v>1083.5036572418198</v>
      </c>
      <c r="I26" s="162">
        <f t="shared" si="5"/>
        <v>1157.3341365416989</v>
      </c>
      <c r="J26" s="162">
        <f t="shared" si="6"/>
        <v>1097.0923047483834</v>
      </c>
      <c r="K26" s="152">
        <f t="shared" si="7"/>
        <v>6022.2499586459398</v>
      </c>
      <c r="L26" s="160"/>
      <c r="M26" s="160"/>
      <c r="N26" s="160"/>
      <c r="O26" s="160"/>
      <c r="P26" s="160"/>
    </row>
    <row r="27" spans="1:16">
      <c r="A27" s="160"/>
      <c r="B27" s="160"/>
      <c r="C27" s="160"/>
      <c r="D27" s="160" t="str">
        <f t="shared" si="0"/>
        <v>2018/19</v>
      </c>
      <c r="E27" s="162">
        <f t="shared" si="1"/>
        <v>644.61475055770859</v>
      </c>
      <c r="F27" s="162">
        <f t="shared" si="2"/>
        <v>914.13153929762188</v>
      </c>
      <c r="G27" s="162">
        <f t="shared" si="3"/>
        <v>1094.8836617484235</v>
      </c>
      <c r="H27" s="162">
        <f t="shared" si="4"/>
        <v>1283.8185314330176</v>
      </c>
      <c r="I27" s="162">
        <f t="shared" si="5"/>
        <v>1003.4430157770646</v>
      </c>
      <c r="J27" s="162">
        <f t="shared" si="6"/>
        <v>844.24526354596594</v>
      </c>
      <c r="K27" s="152">
        <f t="shared" si="7"/>
        <v>5785.1367623598017</v>
      </c>
      <c r="L27" s="160"/>
      <c r="M27" s="160"/>
      <c r="N27" s="160"/>
      <c r="O27" s="160"/>
      <c r="P27" s="160"/>
    </row>
    <row r="28" spans="1:16">
      <c r="A28" s="160"/>
      <c r="B28" s="160"/>
      <c r="C28" s="160"/>
      <c r="D28" s="160" t="str">
        <f t="shared" si="0"/>
        <v>2019/20</v>
      </c>
      <c r="E28" s="162">
        <f t="shared" si="1"/>
        <v>711.89402663759711</v>
      </c>
      <c r="F28" s="162">
        <f t="shared" si="2"/>
        <v>898.39791921779192</v>
      </c>
      <c r="G28" s="162">
        <f t="shared" si="3"/>
        <v>1040.1934187335237</v>
      </c>
      <c r="H28" s="162">
        <f t="shared" si="4"/>
        <v>1216.7322796016583</v>
      </c>
      <c r="I28" s="162">
        <f t="shared" si="5"/>
        <v>975.54125699611575</v>
      </c>
      <c r="J28" s="162">
        <f t="shared" si="6"/>
        <v>919.13700933084067</v>
      </c>
      <c r="K28" s="152">
        <f t="shared" si="7"/>
        <v>5761.8959105175272</v>
      </c>
      <c r="L28" s="160"/>
      <c r="M28" s="160"/>
      <c r="N28" s="160"/>
      <c r="O28" s="160"/>
      <c r="P28" s="160"/>
    </row>
    <row r="29" spans="1:16">
      <c r="A29" s="160"/>
      <c r="B29" s="160"/>
      <c r="C29" s="160"/>
      <c r="D29" s="160" t="str">
        <f t="shared" si="0"/>
        <v>2020/21</v>
      </c>
      <c r="E29" s="162">
        <f t="shared" si="1"/>
        <v>731.37239495703329</v>
      </c>
      <c r="F29" s="162">
        <f t="shared" si="2"/>
        <v>1005.6071018186751</v>
      </c>
      <c r="G29" s="162">
        <f t="shared" si="3"/>
        <v>1143.5524066147048</v>
      </c>
      <c r="H29" s="162">
        <f t="shared" si="4"/>
        <v>1273.1090817392794</v>
      </c>
      <c r="I29" s="162">
        <f t="shared" si="5"/>
        <v>1165.2067863432326</v>
      </c>
      <c r="J29" s="162">
        <f t="shared" si="6"/>
        <v>1091.1743164401041</v>
      </c>
      <c r="K29" s="152">
        <f t="shared" si="7"/>
        <v>6410.0220879130293</v>
      </c>
      <c r="L29" s="160"/>
      <c r="M29" s="160"/>
      <c r="N29" s="160"/>
      <c r="O29" s="160"/>
      <c r="P29" s="160"/>
    </row>
    <row r="30" spans="1:16">
      <c r="A30" s="160"/>
      <c r="B30" s="160"/>
      <c r="C30" s="160"/>
      <c r="D30" s="160" t="str">
        <f t="shared" si="0"/>
        <v>2021/22</v>
      </c>
      <c r="E30" s="162">
        <f t="shared" si="1"/>
        <v>710.64530506306801</v>
      </c>
      <c r="F30" s="162">
        <f t="shared" si="2"/>
        <v>976.24186930500662</v>
      </c>
      <c r="G30" s="162">
        <f t="shared" si="3"/>
        <v>1161.8903714199182</v>
      </c>
      <c r="H30" s="162">
        <f t="shared" si="4"/>
        <v>1134.2625732048143</v>
      </c>
      <c r="I30" s="162">
        <f t="shared" si="5"/>
        <v>890.50037327489224</v>
      </c>
      <c r="J30" s="162">
        <f t="shared" si="6"/>
        <v>922.61982519439664</v>
      </c>
      <c r="K30" s="152">
        <f t="shared" si="7"/>
        <v>5796.1603174620959</v>
      </c>
      <c r="L30" s="160"/>
      <c r="M30" s="160"/>
      <c r="N30" s="160"/>
      <c r="O30" s="160"/>
      <c r="P30" s="160"/>
    </row>
    <row r="31" spans="1:16">
      <c r="D31" s="160" t="str">
        <f t="shared" si="0"/>
        <v>2022/23</v>
      </c>
      <c r="E31" s="162">
        <f t="shared" si="1"/>
        <v>507.61226713839142</v>
      </c>
      <c r="F31" s="162">
        <f t="shared" si="2"/>
        <v>742.97073046417756</v>
      </c>
      <c r="G31" s="162">
        <f t="shared" si="3"/>
        <v>966.1740838482915</v>
      </c>
      <c r="H31" s="162">
        <f t="shared" si="4"/>
        <v>891.77961054958303</v>
      </c>
      <c r="I31" s="162">
        <f>J16</f>
        <v>1000</v>
      </c>
      <c r="J31" s="162">
        <f t="shared" si="6"/>
        <v>1000</v>
      </c>
      <c r="K31" s="152">
        <f t="shared" si="7"/>
        <v>5108.5366920004435</v>
      </c>
    </row>
    <row r="32" spans="1:16">
      <c r="D32" s="160"/>
      <c r="K32" s="152"/>
    </row>
    <row r="33" spans="3:13">
      <c r="D33" s="160"/>
    </row>
    <row r="35" spans="3:13">
      <c r="C35" s="163"/>
      <c r="D35" s="163"/>
    </row>
    <row r="36" spans="3:13">
      <c r="C36" s="163"/>
      <c r="D36" s="163"/>
    </row>
    <row r="37" spans="3:13">
      <c r="C37" s="163"/>
      <c r="D37" s="163"/>
    </row>
    <row r="38" spans="3:13">
      <c r="C38" s="164"/>
      <c r="G38" s="164"/>
      <c r="K38" s="164"/>
    </row>
    <row r="39" spans="3:13">
      <c r="H39" s="164"/>
      <c r="J39" s="164"/>
      <c r="L39" s="164"/>
      <c r="M39" s="164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0"/>
  <cols>
    <col min="1" max="1" width="13" style="175" customWidth="1"/>
    <col min="2" max="13" width="6.33203125" style="175" customWidth="1"/>
    <col min="14" max="14" width="16.33203125" style="175" customWidth="1"/>
    <col min="15" max="16384" width="9" style="175"/>
  </cols>
  <sheetData>
    <row r="1" spans="1:18" ht="21" customHeight="1">
      <c r="A1" s="378" t="s">
        <v>227</v>
      </c>
      <c r="L1" s="616"/>
      <c r="M1" s="616"/>
    </row>
    <row r="2" spans="1:18" ht="6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8" ht="13">
      <c r="A3" s="617" t="s">
        <v>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</row>
    <row r="4" spans="1:18" ht="87" customHeight="1">
      <c r="A4" s="621" t="s">
        <v>252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</row>
    <row r="5" spans="1:18" ht="150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623" t="s">
        <v>53</v>
      </c>
      <c r="L5" s="623"/>
      <c r="M5" s="623"/>
    </row>
    <row r="6" spans="1:18" ht="24" customHeight="1">
      <c r="A6" s="617" t="s">
        <v>51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R6" s="178"/>
    </row>
    <row r="7" spans="1:18" ht="40" customHeight="1">
      <c r="A7" s="624" t="s">
        <v>180</v>
      </c>
      <c r="B7" s="624"/>
      <c r="C7" s="624"/>
      <c r="D7" s="624"/>
      <c r="E7" s="624"/>
      <c r="F7" s="624"/>
      <c r="G7" s="624"/>
      <c r="H7" s="624"/>
      <c r="I7" s="624"/>
      <c r="J7" s="624"/>
      <c r="K7" s="624"/>
      <c r="L7" s="624"/>
      <c r="M7" s="624"/>
      <c r="R7" s="178"/>
    </row>
    <row r="8" spans="1:18" ht="20.25" customHeight="1">
      <c r="A8" s="179" t="s">
        <v>54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R8" s="178"/>
    </row>
    <row r="9" spans="1:18" ht="7" customHeight="1">
      <c r="A9" s="179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R9" s="178"/>
    </row>
    <row r="10" spans="1:18" ht="15" customHeight="1">
      <c r="A10" s="179" t="s">
        <v>187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R10" s="178"/>
    </row>
    <row r="11" spans="1:18" ht="15" customHeight="1">
      <c r="A11" s="179" t="s">
        <v>181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R11" s="178"/>
    </row>
    <row r="12" spans="1:18" ht="15" customHeight="1">
      <c r="A12" s="179" t="s">
        <v>182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R12" s="178"/>
    </row>
    <row r="13" spans="1:18" ht="7" customHeight="1">
      <c r="A13" s="179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R13" s="178"/>
    </row>
    <row r="14" spans="1:18" ht="15" customHeight="1">
      <c r="A14" s="179" t="s">
        <v>188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R14" s="178"/>
    </row>
    <row r="15" spans="1:18" ht="15" customHeight="1">
      <c r="A15" s="179" t="s">
        <v>183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R15" s="178"/>
    </row>
    <row r="16" spans="1:18" ht="15" customHeight="1">
      <c r="A16" s="179" t="s">
        <v>184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R16" s="178"/>
    </row>
    <row r="17" spans="1:18" ht="7" customHeight="1">
      <c r="A17" s="179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R17" s="178"/>
    </row>
    <row r="18" spans="1:18" ht="15" customHeight="1">
      <c r="A18" s="179" t="s">
        <v>189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R18" s="178"/>
    </row>
    <row r="19" spans="1:18" ht="15" customHeight="1">
      <c r="A19" s="179" t="s">
        <v>185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R19" s="178"/>
    </row>
    <row r="20" spans="1:18" ht="15" customHeight="1">
      <c r="A20" s="179" t="s">
        <v>186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R20" s="178"/>
    </row>
    <row r="21" spans="1:18" ht="7" customHeight="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R21" s="178"/>
    </row>
    <row r="22" spans="1:18" ht="15" customHeight="1">
      <c r="A22" s="179" t="s">
        <v>55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R22" s="178"/>
    </row>
    <row r="23" spans="1:18" ht="15" customHeight="1">
      <c r="A23" s="379" t="s">
        <v>23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</row>
    <row r="24" spans="1:18" ht="15" customHeight="1">
      <c r="A24" s="618" t="s">
        <v>24</v>
      </c>
      <c r="B24" s="449">
        <v>1</v>
      </c>
      <c r="C24" s="450">
        <v>2</v>
      </c>
      <c r="D24" s="451">
        <v>3</v>
      </c>
      <c r="E24" s="450">
        <v>4</v>
      </c>
      <c r="F24" s="451">
        <v>5</v>
      </c>
      <c r="G24" s="450">
        <v>6</v>
      </c>
      <c r="H24" s="451">
        <v>7</v>
      </c>
      <c r="I24" s="450">
        <v>8</v>
      </c>
      <c r="J24" s="451">
        <v>9</v>
      </c>
      <c r="K24" s="450">
        <v>10</v>
      </c>
      <c r="L24" s="451">
        <v>11</v>
      </c>
      <c r="M24" s="450">
        <v>12</v>
      </c>
    </row>
    <row r="25" spans="1:18" ht="15" customHeight="1">
      <c r="A25" s="619"/>
      <c r="B25" s="430" t="s">
        <v>25</v>
      </c>
      <c r="C25" s="436" t="s">
        <v>26</v>
      </c>
      <c r="D25" s="431" t="s">
        <v>27</v>
      </c>
      <c r="E25" s="436" t="s">
        <v>28</v>
      </c>
      <c r="F25" s="431" t="s">
        <v>29</v>
      </c>
      <c r="G25" s="436" t="s">
        <v>30</v>
      </c>
      <c r="H25" s="431" t="s">
        <v>31</v>
      </c>
      <c r="I25" s="436" t="s">
        <v>32</v>
      </c>
      <c r="J25" s="431" t="s">
        <v>33</v>
      </c>
      <c r="K25" s="436" t="s">
        <v>34</v>
      </c>
      <c r="L25" s="431" t="s">
        <v>35</v>
      </c>
      <c r="M25" s="436" t="s">
        <v>36</v>
      </c>
    </row>
    <row r="26" spans="1:18" ht="15" customHeight="1">
      <c r="A26" s="183" t="s">
        <v>190</v>
      </c>
      <c r="B26" s="432">
        <v>5.1999999999999998E-3</v>
      </c>
      <c r="C26" s="437">
        <v>9.2999999999999992E-3</v>
      </c>
      <c r="D26" s="433">
        <v>8.8000000000000005E-3</v>
      </c>
      <c r="E26" s="437">
        <v>1.01E-2</v>
      </c>
      <c r="F26" s="433">
        <v>7.1999999999999998E-3</v>
      </c>
      <c r="G26" s="437">
        <v>8.8999999999999999E-3</v>
      </c>
      <c r="H26" s="433">
        <v>8.3999999999999995E-3</v>
      </c>
      <c r="I26" s="437">
        <v>1.1599999999999999E-2</v>
      </c>
      <c r="J26" s="433">
        <v>6.4000000000000003E-3</v>
      </c>
      <c r="K26" s="437">
        <v>9.7000000000000003E-3</v>
      </c>
      <c r="L26" s="433">
        <v>1.0500000000000001E-2</v>
      </c>
      <c r="M26" s="437">
        <v>1.2500000000000001E-2</v>
      </c>
    </row>
    <row r="27" spans="1:18" ht="15" customHeight="1">
      <c r="A27" s="183" t="s">
        <v>191</v>
      </c>
      <c r="B27" s="432">
        <v>0.127</v>
      </c>
      <c r="C27" s="437">
        <v>0.2233</v>
      </c>
      <c r="D27" s="433">
        <v>0.2203</v>
      </c>
      <c r="E27" s="437">
        <v>0.2427</v>
      </c>
      <c r="F27" s="433">
        <v>0.18490000000000001</v>
      </c>
      <c r="G27" s="437">
        <v>0.216</v>
      </c>
      <c r="H27" s="433">
        <v>0.21479999999999999</v>
      </c>
      <c r="I27" s="437">
        <v>0.26719999999999999</v>
      </c>
      <c r="J27" s="433">
        <v>0.17399999999999999</v>
      </c>
      <c r="K27" s="437">
        <v>0.22800000000000001</v>
      </c>
      <c r="L27" s="433">
        <v>0.2515</v>
      </c>
      <c r="M27" s="437">
        <v>0.27729999999999999</v>
      </c>
    </row>
    <row r="28" spans="1:18" ht="15" customHeight="1">
      <c r="A28" s="184" t="s">
        <v>192</v>
      </c>
      <c r="B28" s="434">
        <v>9.2899999999999996E-2</v>
      </c>
      <c r="C28" s="438">
        <v>0.17430000000000001</v>
      </c>
      <c r="D28" s="435">
        <v>0.17480000000000001</v>
      </c>
      <c r="E28" s="438">
        <v>0.18290000000000001</v>
      </c>
      <c r="F28" s="435">
        <v>0.15</v>
      </c>
      <c r="G28" s="438">
        <v>0.17019999999999999</v>
      </c>
      <c r="H28" s="435">
        <v>0.17380000000000001</v>
      </c>
      <c r="I28" s="438">
        <v>0.1835</v>
      </c>
      <c r="J28" s="435">
        <v>0.1487</v>
      </c>
      <c r="K28" s="438">
        <v>0.16039999999999999</v>
      </c>
      <c r="L28" s="435">
        <v>0.1736</v>
      </c>
      <c r="M28" s="438">
        <v>0.18770000000000001</v>
      </c>
    </row>
    <row r="29" spans="1:18" ht="8.15" customHeight="1">
      <c r="A29" s="181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  <row r="30" spans="1:18" ht="15" customHeight="1">
      <c r="A30" s="380" t="s">
        <v>37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8" ht="15" customHeight="1">
      <c r="A31" s="183" t="s">
        <v>193</v>
      </c>
      <c r="B31" s="443">
        <v>2.1051000000000002</v>
      </c>
      <c r="C31" s="444"/>
      <c r="D31" s="445"/>
      <c r="E31" s="445"/>
      <c r="F31" s="445"/>
      <c r="G31" s="445"/>
      <c r="H31" s="445"/>
      <c r="I31" s="445"/>
      <c r="J31" s="445"/>
      <c r="K31" s="445"/>
      <c r="L31" s="445"/>
      <c r="M31" s="446"/>
    </row>
    <row r="32" spans="1:18" ht="15" customHeight="1">
      <c r="A32" s="183" t="s">
        <v>194</v>
      </c>
      <c r="B32" s="432">
        <v>1.8507</v>
      </c>
      <c r="C32" s="444"/>
      <c r="D32" s="445"/>
      <c r="E32" s="445"/>
      <c r="F32" s="445"/>
      <c r="G32" s="445"/>
      <c r="H32" s="445"/>
      <c r="I32" s="445"/>
      <c r="J32" s="445"/>
      <c r="K32" s="445"/>
      <c r="L32" s="445"/>
      <c r="M32" s="446"/>
    </row>
    <row r="33" spans="1:13" ht="15" customHeight="1">
      <c r="A33" s="184" t="s">
        <v>195</v>
      </c>
      <c r="B33" s="434">
        <v>1.1545000000000001</v>
      </c>
      <c r="C33" s="447"/>
      <c r="D33" s="448"/>
      <c r="E33" s="448"/>
      <c r="F33" s="448"/>
      <c r="G33" s="448"/>
      <c r="H33" s="448"/>
      <c r="I33" s="448"/>
      <c r="J33" s="448"/>
      <c r="K33" s="448"/>
      <c r="L33" s="448"/>
      <c r="M33" s="447"/>
    </row>
    <row r="34" spans="1:13" ht="8.15" customHeight="1">
      <c r="A34" s="181"/>
      <c r="B34" s="181"/>
      <c r="C34" s="181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ht="15" customHeight="1">
      <c r="A35" s="379" t="s">
        <v>38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</row>
    <row r="36" spans="1:13" ht="15" customHeight="1">
      <c r="A36" s="188" t="s">
        <v>56</v>
      </c>
      <c r="B36" s="625">
        <v>2022</v>
      </c>
      <c r="C36" s="626"/>
      <c r="D36" s="627"/>
      <c r="E36" s="626">
        <v>2023</v>
      </c>
      <c r="F36" s="626"/>
      <c r="G36" s="626"/>
      <c r="H36" s="626"/>
      <c r="I36" s="626"/>
      <c r="J36" s="626"/>
      <c r="K36" s="626"/>
      <c r="L36" s="626"/>
      <c r="M36" s="626"/>
    </row>
    <row r="37" spans="1:13" ht="15" customHeight="1">
      <c r="A37" s="187" t="s">
        <v>57</v>
      </c>
      <c r="B37" s="439" t="s">
        <v>48</v>
      </c>
      <c r="C37" s="440" t="s">
        <v>49</v>
      </c>
      <c r="D37" s="441" t="s">
        <v>50</v>
      </c>
      <c r="E37" s="440" t="s">
        <v>39</v>
      </c>
      <c r="F37" s="440" t="s">
        <v>40</v>
      </c>
      <c r="G37" s="440" t="s">
        <v>41</v>
      </c>
      <c r="H37" s="440" t="s">
        <v>42</v>
      </c>
      <c r="I37" s="440" t="s">
        <v>43</v>
      </c>
      <c r="J37" s="440" t="s">
        <v>44</v>
      </c>
      <c r="K37" s="440" t="s">
        <v>45</v>
      </c>
      <c r="L37" s="440" t="s">
        <v>46</v>
      </c>
      <c r="M37" s="440" t="s">
        <v>47</v>
      </c>
    </row>
    <row r="38" spans="1:13" ht="15" customHeight="1">
      <c r="A38" s="187" t="s">
        <v>38</v>
      </c>
      <c r="B38" s="439">
        <v>0.4</v>
      </c>
      <c r="C38" s="440">
        <v>0.7</v>
      </c>
      <c r="D38" s="441">
        <v>0.9</v>
      </c>
      <c r="E38" s="442">
        <v>1</v>
      </c>
      <c r="F38" s="440">
        <v>0.9</v>
      </c>
      <c r="G38" s="440">
        <v>0.7</v>
      </c>
      <c r="H38" s="442">
        <v>0</v>
      </c>
      <c r="I38" s="442">
        <v>0</v>
      </c>
      <c r="J38" s="442">
        <v>0</v>
      </c>
      <c r="K38" s="442">
        <v>0</v>
      </c>
      <c r="L38" s="442">
        <v>0</v>
      </c>
      <c r="M38" s="442">
        <v>0</v>
      </c>
    </row>
    <row r="40" spans="1:13">
      <c r="K40" s="620" t="s">
        <v>58</v>
      </c>
      <c r="L40" s="620"/>
      <c r="M40" s="620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31" zoomScaleNormal="100" zoomScaleSheetLayoutView="100" workbookViewId="0">
      <selection activeCell="C1" sqref="C1"/>
    </sheetView>
  </sheetViews>
  <sheetFormatPr defaultColWidth="9" defaultRowHeight="12.5"/>
  <cols>
    <col min="1" max="1" width="9" style="415"/>
    <col min="2" max="2" width="10" style="415" customWidth="1"/>
    <col min="3" max="7" width="9" style="415"/>
    <col min="8" max="8" width="9.58203125" style="415" customWidth="1"/>
    <col min="9" max="16384" width="9" style="415"/>
  </cols>
  <sheetData>
    <row r="25" spans="6:6">
      <c r="F25" s="414"/>
    </row>
    <row r="26" spans="6:6">
      <c r="F26" s="414"/>
    </row>
    <row r="27" spans="6:6">
      <c r="F27" s="414"/>
    </row>
    <row r="28" spans="6:6">
      <c r="F28" s="414"/>
    </row>
    <row r="47" spans="1:3" ht="14">
      <c r="A47" s="469" t="s">
        <v>229</v>
      </c>
    </row>
    <row r="48" spans="1:3" ht="14">
      <c r="A48" s="416" t="s">
        <v>230</v>
      </c>
      <c r="B48" s="417"/>
      <c r="C48" s="417"/>
    </row>
    <row r="50" spans="1:2" ht="14">
      <c r="A50" s="486" t="s">
        <v>256</v>
      </c>
      <c r="B50" s="487">
        <f ca="1">TODAY()</f>
        <v>44987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topLeftCell="A31" zoomScaleNormal="100" zoomScaleSheetLayoutView="100" workbookViewId="0">
      <selection activeCell="C1" sqref="C1"/>
    </sheetView>
  </sheetViews>
  <sheetFormatPr defaultColWidth="9" defaultRowHeight="13"/>
  <cols>
    <col min="1" max="1" width="4.58203125" style="207" customWidth="1"/>
    <col min="2" max="2" width="80.83203125" style="207" customWidth="1"/>
    <col min="3" max="3" width="3" style="206" customWidth="1"/>
    <col min="4" max="4" width="7.33203125" style="207" customWidth="1"/>
    <col min="5" max="5" width="80.58203125" style="207" hidden="1" customWidth="1"/>
    <col min="6" max="16384" width="9" style="207"/>
  </cols>
  <sheetData>
    <row r="1" spans="1:5" ht="20">
      <c r="A1" s="240" t="s">
        <v>196</v>
      </c>
      <c r="B1" s="205"/>
    </row>
    <row r="2" spans="1:5" ht="6" customHeight="1">
      <c r="A2" s="208"/>
    </row>
    <row r="3" spans="1:5" ht="18" customHeight="1">
      <c r="A3" s="209" t="str">
        <f>MID(E3,1,2+IF(MID(E3,3,1)&lt;&gt;" ",IF(MID(E3,4,1)&lt;&gt;" ",IF(MID(E3,5,1)&lt;&gt;" ",0,2),1),0))</f>
        <v xml:space="preserve">1 </v>
      </c>
      <c r="B3" s="210" t="str">
        <f>MID(E3,4+IF(MID(E3,3,1)&lt;&gt;" ",IF(MID(E3,4,1)&lt;&gt;" ",IF(MID(E3,5,1)&lt;&gt;" ",-1,2),1),0),100)</f>
        <v>SEZNAM ZKRATEK A POJMŮ</v>
      </c>
      <c r="C3" s="211">
        <v>4</v>
      </c>
      <c r="D3" s="209"/>
      <c r="E3" s="210" t="str">
        <f>'1'!A1</f>
        <v>1 SEZNAM ZKRATEK A POJMŮ</v>
      </c>
    </row>
    <row r="4" spans="1:5" ht="18" customHeight="1">
      <c r="A4" s="209" t="str">
        <f t="shared" ref="A4:A17" si="0">MID(E4,1,2+IF(MID(E4,3,1)&lt;&gt;" ",IF(MID(E4,4,1)&lt;&gt;" ",IF(MID(E4,5,1)&lt;&gt;" ",0,2),1),0))</f>
        <v xml:space="preserve">2 </v>
      </c>
      <c r="B4" s="210" t="str">
        <f t="shared" ref="B4:B17" si="1">MID(E4,4+IF(MID(E4,3,1)&lt;&gt;" ",IF(MID(E4,4,1)&lt;&gt;" ",IF(MID(E4,5,1)&lt;&gt;" ",-1,2),1),0),100)</f>
        <v>KOMENTÁŘ</v>
      </c>
      <c r="C4" s="211">
        <v>5</v>
      </c>
      <c r="D4" s="209"/>
      <c r="E4" s="210" t="str">
        <f>'2'!A1</f>
        <v>2 KOMENTÁŘ</v>
      </c>
    </row>
    <row r="5" spans="1:5" ht="18" customHeight="1">
      <c r="A5" s="209" t="str">
        <f t="shared" si="0"/>
        <v xml:space="preserve">3 </v>
      </c>
      <c r="B5" s="210" t="str">
        <f t="shared" si="1"/>
        <v>BEZPEČNOSTNÍ STANDARD DODÁVKY PLYNU</v>
      </c>
      <c r="C5" s="211">
        <v>6</v>
      </c>
      <c r="D5" s="209"/>
      <c r="E5" s="210" t="str">
        <f>'3.1'!A1</f>
        <v>3 BEZPEČNOSTNÍ STANDARD DODÁVKY PLYNU</v>
      </c>
    </row>
    <row r="6" spans="1:5" ht="18" customHeight="1">
      <c r="A6" s="212" t="str">
        <f>MID(E6,1,2+IF(MID(E6,3,1)&lt;&gt;" ",IF(MID(E6,4,1)&lt;&gt;" ",IF(MID(E6,5,1)&lt;&gt;" ",0,2),1),0))</f>
        <v>3.1</v>
      </c>
      <c r="B6" s="213" t="str">
        <f t="shared" si="1"/>
        <v xml:space="preserve">Počet obchodníků zajišťujících BSD a způsob jeho prokazování v ČR </v>
      </c>
      <c r="C6" s="214">
        <v>6</v>
      </c>
      <c r="D6" s="212"/>
      <c r="E6" s="213" t="str">
        <f>'3.1'!A2</f>
        <v xml:space="preserve">3.1 Počet obchodníků zajišťujících BSD a způsob jeho prokazování v ČR </v>
      </c>
    </row>
    <row r="7" spans="1:5" ht="18" customHeight="1">
      <c r="A7" s="212" t="str">
        <f t="shared" si="0"/>
        <v>3.2</v>
      </c>
      <c r="B7" s="213" t="str">
        <f t="shared" si="1"/>
        <v>Způsoby a případy zajištění BSD</v>
      </c>
      <c r="C7" s="214">
        <v>7</v>
      </c>
      <c r="D7" s="212"/>
      <c r="E7" s="215" t="str">
        <f>'3.2'!A1</f>
        <v>3.2 Způsoby a případy zajištění BSD</v>
      </c>
    </row>
    <row r="8" spans="1:5" ht="18" customHeight="1">
      <c r="A8" s="212" t="str">
        <f t="shared" si="0"/>
        <v>3.3</v>
      </c>
      <c r="B8" s="213" t="str">
        <f t="shared" si="1"/>
        <v>Hodnota zajištění BSD v ČR ve sledovaném měsíci</v>
      </c>
      <c r="C8" s="214">
        <v>8</v>
      </c>
      <c r="D8" s="212"/>
      <c r="E8" s="216" t="str">
        <f>'3.3'!A1</f>
        <v>3.3 Hodnota zajištění BSD v ČR ve sledovaném měsíci</v>
      </c>
    </row>
    <row r="9" spans="1:5" ht="18" customHeight="1">
      <c r="A9" s="212" t="str">
        <f t="shared" si="0"/>
        <v>3.4</v>
      </c>
      <c r="B9" s="213" t="str">
        <f t="shared" si="1"/>
        <v>Hodnoty zajištění BSD v ČR v průběhu sezóny</v>
      </c>
      <c r="C9" s="214">
        <v>9</v>
      </c>
      <c r="D9" s="212"/>
      <c r="E9" s="213" t="str">
        <f>'3.4'!A1</f>
        <v>3.4 Hodnoty zajištění BSD v ČR v průběhu sezóny</v>
      </c>
    </row>
    <row r="10" spans="1:5" ht="18" customHeight="1">
      <c r="A10" s="212" t="str">
        <f t="shared" si="0"/>
        <v>3.5</v>
      </c>
      <c r="B10" s="213" t="str">
        <f t="shared" si="1"/>
        <v>BSD v ČR v průběhu sezóny a porovnání s předchozí sezónou</v>
      </c>
      <c r="C10" s="214">
        <v>10</v>
      </c>
      <c r="D10" s="212"/>
      <c r="E10" s="213" t="str">
        <f>'3.5'!A1</f>
        <v>3.5 BSD v ČR v průběhu sezóny a porovnání s předchozí sezónou</v>
      </c>
    </row>
    <row r="11" spans="1:5" ht="18" customHeight="1">
      <c r="A11" s="212" t="str">
        <f t="shared" si="0"/>
        <v>3.6</v>
      </c>
      <c r="B11" s="213" t="str">
        <f t="shared" si="1"/>
        <v>Hodnoty zajištění BSD v ČR v průběhu sezóny v posledních 5 letech</v>
      </c>
      <c r="C11" s="214">
        <v>11</v>
      </c>
      <c r="D11" s="209"/>
      <c r="E11" s="213" t="str">
        <f>'3.6'!A1</f>
        <v>3.6 Hodnoty zajištění BSD v ČR v průběhu sezóny v posledních 5 letech</v>
      </c>
    </row>
    <row r="12" spans="1:5" ht="18" customHeight="1">
      <c r="A12" s="209" t="str">
        <f t="shared" si="0"/>
        <v xml:space="preserve">4 </v>
      </c>
      <c r="B12" s="210" t="str">
        <f t="shared" si="1"/>
        <v>CHRÁNĚNÝ ZÁKAZNÍK</v>
      </c>
      <c r="C12" s="211">
        <v>12</v>
      </c>
      <c r="D12" s="212"/>
      <c r="E12" s="210" t="str">
        <f>'4'!A1</f>
        <v>4 CHRÁNĚNÝ ZÁKAZNÍK</v>
      </c>
    </row>
    <row r="13" spans="1:5" ht="18" customHeight="1">
      <c r="A13" s="452" t="str">
        <f t="shared" si="0"/>
        <v xml:space="preserve">5 </v>
      </c>
      <c r="B13" s="453" t="str">
        <f t="shared" si="1"/>
        <v>ZÁSOBNÍKY PLYNU</v>
      </c>
      <c r="C13" s="454">
        <v>13</v>
      </c>
      <c r="D13" s="212"/>
      <c r="E13" s="210" t="str">
        <f>'5'!A1</f>
        <v>5 ZÁSOBNÍKY PLYNU</v>
      </c>
    </row>
    <row r="14" spans="1:5" ht="18" customHeight="1">
      <c r="A14" s="452" t="str">
        <f t="shared" si="0"/>
        <v xml:space="preserve">6 </v>
      </c>
      <c r="B14" s="453" t="str">
        <f t="shared" si="1"/>
        <v>BILANCE PLYNÁRENSKÉ SOUSTAVY ČR V ZIMNÍM OBDOBÍ</v>
      </c>
      <c r="C14" s="454">
        <v>14</v>
      </c>
      <c r="D14" s="212"/>
      <c r="E14" s="210" t="str">
        <f>'6'!A1</f>
        <v>6 BILANCE PLYNÁRENSKÉ SOUSTAVY ČR V ZIMNÍM OBDOBÍ</v>
      </c>
    </row>
    <row r="15" spans="1:5" ht="18" customHeight="1">
      <c r="A15" s="452" t="str">
        <f t="shared" si="0"/>
        <v xml:space="preserve">7 </v>
      </c>
      <c r="B15" s="453" t="str">
        <f t="shared" si="1"/>
        <v>SPOTŘEBA PLYNU V ČR V PRŮBĚHU ZIMNÍHO OBDOBÍ</v>
      </c>
      <c r="C15" s="454">
        <v>15</v>
      </c>
      <c r="D15" s="212"/>
      <c r="E15" s="210" t="str">
        <f>'7'!A1</f>
        <v>7 SPOTŘEBA PLYNU V ČR V PRŮBĚHU ZIMNÍHO OBDOBÍ</v>
      </c>
    </row>
    <row r="16" spans="1:5" ht="18" customHeight="1">
      <c r="A16" s="452" t="str">
        <f t="shared" si="0"/>
        <v xml:space="preserve">8 </v>
      </c>
      <c r="B16" s="453" t="str">
        <f t="shared" si="1"/>
        <v>SPOTŘEBA PLYNU V ČR V ZIMNÍM OBDOBÍ V POSLEDNÍCH 10 LETECH</v>
      </c>
      <c r="C16" s="454">
        <v>16</v>
      </c>
      <c r="D16" s="212"/>
      <c r="E16" s="210" t="str">
        <f>'8'!A1</f>
        <v>8 SPOTŘEBA PLYNU V ČR V ZIMNÍM OBDOBÍ V POSLEDNÍCH 10 LETECH</v>
      </c>
    </row>
    <row r="17" spans="1:5" ht="18" customHeight="1">
      <c r="A17" s="452" t="str">
        <f t="shared" si="0"/>
        <v xml:space="preserve">9 </v>
      </c>
      <c r="B17" s="453" t="str">
        <f t="shared" si="1"/>
        <v>DOPLŇUJÍCÍ INFORMACE K BSD</v>
      </c>
      <c r="C17" s="454">
        <v>17</v>
      </c>
      <c r="D17" s="209"/>
      <c r="E17" s="210" t="str">
        <f>'9'!A1</f>
        <v>9 DOPLŇUJÍCÍ INFORMACE K BSD</v>
      </c>
    </row>
    <row r="18" spans="1:5" ht="14">
      <c r="A18" s="212"/>
      <c r="B18" s="213"/>
      <c r="C18" s="214"/>
      <c r="D18" s="212"/>
      <c r="E18" s="213" t="e">
        <f>#REF!</f>
        <v>#REF!</v>
      </c>
    </row>
    <row r="19" spans="1:5" ht="14">
      <c r="A19" s="212"/>
      <c r="B19" s="213"/>
      <c r="C19" s="214"/>
      <c r="D19" s="212"/>
      <c r="E19" s="213" t="e">
        <f>#REF!</f>
        <v>#REF!</v>
      </c>
    </row>
    <row r="20" spans="1:5" ht="14">
      <c r="A20" s="209"/>
      <c r="B20" s="210"/>
      <c r="C20" s="211"/>
      <c r="D20" s="209"/>
      <c r="E20" s="210" t="e">
        <f>#REF!</f>
        <v>#REF!</v>
      </c>
    </row>
    <row r="21" spans="1:5" ht="14">
      <c r="A21" s="212"/>
      <c r="B21" s="213"/>
      <c r="C21" s="214"/>
      <c r="D21" s="212"/>
      <c r="E21" s="213" t="e">
        <f>#REF!</f>
        <v>#REF!</v>
      </c>
    </row>
    <row r="22" spans="1:5" ht="14">
      <c r="A22" s="212"/>
      <c r="B22" s="213"/>
      <c r="C22" s="214"/>
      <c r="D22" s="212"/>
      <c r="E22" s="213" t="e">
        <f>#REF!</f>
        <v>#REF!</v>
      </c>
    </row>
    <row r="23" spans="1:5" ht="14">
      <c r="A23" s="212"/>
      <c r="B23" s="213"/>
      <c r="C23" s="214"/>
      <c r="D23" s="212"/>
      <c r="E23" s="213" t="e">
        <f>#REF!</f>
        <v>#REF!</v>
      </c>
    </row>
    <row r="24" spans="1:5" ht="14">
      <c r="A24" s="212"/>
      <c r="B24" s="213"/>
      <c r="C24" s="214"/>
      <c r="D24" s="212"/>
      <c r="E24" s="213" t="e">
        <f>#REF!</f>
        <v>#REF!</v>
      </c>
    </row>
    <row r="25" spans="1:5" ht="14">
      <c r="A25" s="212"/>
      <c r="B25" s="213"/>
      <c r="C25" s="214"/>
      <c r="D25" s="212"/>
      <c r="E25" s="213" t="e">
        <f>#REF!</f>
        <v>#REF!</v>
      </c>
    </row>
    <row r="26" spans="1:5" ht="14">
      <c r="A26" s="212"/>
      <c r="B26" s="213"/>
      <c r="C26" s="214"/>
      <c r="D26" s="212"/>
      <c r="E26" s="213" t="e">
        <f>#REF!</f>
        <v>#REF!</v>
      </c>
    </row>
    <row r="27" spans="1:5" ht="14">
      <c r="A27" s="212"/>
      <c r="B27" s="213"/>
      <c r="C27" s="214"/>
      <c r="D27" s="212"/>
      <c r="E27" s="213" t="e">
        <f>#REF!</f>
        <v>#REF!</v>
      </c>
    </row>
    <row r="28" spans="1:5" ht="14">
      <c r="A28" s="209"/>
      <c r="B28" s="210"/>
      <c r="C28" s="211"/>
      <c r="D28" s="209"/>
      <c r="E28" s="210" t="e">
        <f>#REF!</f>
        <v>#REF!</v>
      </c>
    </row>
    <row r="29" spans="1:5" ht="14">
      <c r="A29" s="212"/>
      <c r="B29" s="213"/>
      <c r="C29" s="214"/>
      <c r="D29" s="212"/>
      <c r="E29" s="213" t="e">
        <f>#REF!</f>
        <v>#REF!</v>
      </c>
    </row>
    <row r="30" spans="1:5" ht="14">
      <c r="A30" s="212"/>
      <c r="B30" s="213"/>
      <c r="C30" s="214"/>
      <c r="D30" s="212"/>
      <c r="E30" s="213" t="e">
        <f>#REF!</f>
        <v>#REF!</v>
      </c>
    </row>
    <row r="31" spans="1:5" ht="14">
      <c r="A31" s="212"/>
      <c r="B31" s="213"/>
      <c r="C31" s="214"/>
      <c r="D31" s="212"/>
      <c r="E31" s="213" t="e">
        <f>#REF!</f>
        <v>#REF!</v>
      </c>
    </row>
    <row r="32" spans="1:5" ht="14">
      <c r="A32" s="212"/>
      <c r="B32" s="213"/>
      <c r="C32" s="214"/>
      <c r="D32" s="212"/>
      <c r="E32" s="213" t="e">
        <f>#REF!</f>
        <v>#REF!</v>
      </c>
    </row>
    <row r="33" spans="1:5" ht="14">
      <c r="A33" s="212"/>
      <c r="B33" s="213"/>
      <c r="C33" s="214"/>
      <c r="D33" s="212"/>
      <c r="E33" s="213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topLeftCell="A31" zoomScale="70" zoomScaleNormal="100" zoomScaleSheetLayoutView="70" workbookViewId="0">
      <selection activeCell="C1" sqref="C1"/>
    </sheetView>
  </sheetViews>
  <sheetFormatPr defaultColWidth="9" defaultRowHeight="12.5"/>
  <cols>
    <col min="1" max="1" width="5" style="149" customWidth="1"/>
    <col min="2" max="8" width="10.58203125" style="149" customWidth="1"/>
    <col min="9" max="9" width="9.83203125" style="149" customWidth="1"/>
    <col min="10" max="16" width="10.58203125" style="149" customWidth="1"/>
    <col min="17" max="16384" width="9" style="149"/>
  </cols>
  <sheetData>
    <row r="1" spans="1:9" ht="21" customHeight="1">
      <c r="A1" s="455" t="s">
        <v>197</v>
      </c>
      <c r="D1" s="149" t="s">
        <v>120</v>
      </c>
    </row>
    <row r="2" spans="1:9" ht="6" customHeight="1">
      <c r="A2" s="497"/>
      <c r="B2" s="498"/>
      <c r="C2" s="498"/>
      <c r="D2" s="498"/>
      <c r="E2" s="498"/>
      <c r="F2" s="498"/>
      <c r="G2" s="498"/>
      <c r="H2" s="498"/>
      <c r="I2" s="498"/>
    </row>
    <row r="3" spans="1:9">
      <c r="A3" s="496" t="s">
        <v>257</v>
      </c>
      <c r="B3" s="496"/>
      <c r="C3" s="496"/>
      <c r="D3" s="496"/>
      <c r="E3" s="496"/>
      <c r="F3" s="496"/>
      <c r="G3" s="496"/>
      <c r="H3" s="496"/>
      <c r="I3" s="496"/>
    </row>
    <row r="4" spans="1:9">
      <c r="A4" s="496"/>
      <c r="B4" s="496"/>
      <c r="C4" s="496"/>
      <c r="D4" s="496"/>
      <c r="E4" s="496"/>
      <c r="F4" s="496"/>
      <c r="G4" s="496"/>
      <c r="H4" s="496"/>
      <c r="I4" s="496"/>
    </row>
    <row r="5" spans="1:9" s="13" customFormat="1">
      <c r="A5" s="496"/>
      <c r="B5" s="496"/>
      <c r="C5" s="496"/>
      <c r="D5" s="496"/>
      <c r="E5" s="496"/>
      <c r="F5" s="496"/>
      <c r="G5" s="496"/>
      <c r="H5" s="496"/>
      <c r="I5" s="496"/>
    </row>
    <row r="6" spans="1:9">
      <c r="A6" s="496"/>
      <c r="B6" s="496"/>
      <c r="C6" s="496"/>
      <c r="D6" s="496"/>
      <c r="E6" s="496"/>
      <c r="F6" s="496"/>
      <c r="G6" s="496"/>
      <c r="H6" s="496"/>
      <c r="I6" s="496"/>
    </row>
    <row r="7" spans="1:9">
      <c r="A7" s="496"/>
      <c r="B7" s="496"/>
      <c r="C7" s="496"/>
      <c r="D7" s="496"/>
      <c r="E7" s="496"/>
      <c r="F7" s="496"/>
      <c r="G7" s="496"/>
      <c r="H7" s="496"/>
      <c r="I7" s="496"/>
    </row>
    <row r="8" spans="1:9" s="172" customFormat="1">
      <c r="A8" s="496"/>
      <c r="B8" s="496"/>
      <c r="C8" s="496"/>
      <c r="D8" s="496"/>
      <c r="E8" s="496"/>
      <c r="F8" s="496"/>
      <c r="G8" s="496"/>
      <c r="H8" s="496"/>
      <c r="I8" s="496"/>
    </row>
    <row r="9" spans="1:9">
      <c r="A9" s="496"/>
      <c r="B9" s="496"/>
      <c r="C9" s="496"/>
      <c r="D9" s="496"/>
      <c r="E9" s="496"/>
      <c r="F9" s="496"/>
      <c r="G9" s="496"/>
      <c r="H9" s="496"/>
      <c r="I9" s="496"/>
    </row>
    <row r="10" spans="1:9" s="172" customFormat="1">
      <c r="A10" s="496"/>
      <c r="B10" s="496"/>
      <c r="C10" s="496"/>
      <c r="D10" s="496"/>
      <c r="E10" s="496"/>
      <c r="F10" s="496"/>
      <c r="G10" s="496"/>
      <c r="H10" s="496"/>
      <c r="I10" s="496"/>
    </row>
    <row r="11" spans="1:9" s="172" customFormat="1">
      <c r="A11" s="496"/>
      <c r="B11" s="496"/>
      <c r="C11" s="496"/>
      <c r="D11" s="496"/>
      <c r="E11" s="496"/>
      <c r="F11" s="496"/>
      <c r="G11" s="496"/>
      <c r="H11" s="496"/>
      <c r="I11" s="496"/>
    </row>
    <row r="12" spans="1:9">
      <c r="A12" s="496"/>
      <c r="B12" s="496"/>
      <c r="C12" s="496"/>
      <c r="D12" s="496"/>
      <c r="E12" s="496"/>
      <c r="F12" s="496"/>
      <c r="G12" s="496"/>
      <c r="H12" s="496"/>
      <c r="I12" s="496"/>
    </row>
    <row r="13" spans="1:9">
      <c r="A13" s="496"/>
      <c r="B13" s="496"/>
      <c r="C13" s="496"/>
      <c r="D13" s="496"/>
      <c r="E13" s="496"/>
      <c r="F13" s="496"/>
      <c r="G13" s="496"/>
      <c r="H13" s="496"/>
      <c r="I13" s="496"/>
    </row>
    <row r="14" spans="1:9">
      <c r="A14" s="496"/>
      <c r="B14" s="496"/>
      <c r="C14" s="496"/>
      <c r="D14" s="496"/>
      <c r="E14" s="496"/>
      <c r="F14" s="496"/>
      <c r="G14" s="496"/>
      <c r="H14" s="496"/>
      <c r="I14" s="496"/>
    </row>
    <row r="15" spans="1:9">
      <c r="A15" s="496"/>
      <c r="B15" s="496"/>
      <c r="C15" s="496"/>
      <c r="D15" s="496"/>
      <c r="E15" s="496"/>
      <c r="F15" s="496"/>
      <c r="G15" s="496"/>
      <c r="H15" s="496"/>
      <c r="I15" s="496"/>
    </row>
    <row r="16" spans="1:9">
      <c r="A16" s="496"/>
      <c r="B16" s="496"/>
      <c r="C16" s="496"/>
      <c r="D16" s="496"/>
      <c r="E16" s="496"/>
      <c r="F16" s="496"/>
      <c r="G16" s="496"/>
      <c r="H16" s="496"/>
      <c r="I16" s="496"/>
    </row>
    <row r="17" spans="1:18">
      <c r="A17" s="496"/>
      <c r="B17" s="496"/>
      <c r="C17" s="496"/>
      <c r="D17" s="496"/>
      <c r="E17" s="496"/>
      <c r="F17" s="496"/>
      <c r="G17" s="496"/>
      <c r="H17" s="496"/>
      <c r="I17" s="496"/>
    </row>
    <row r="18" spans="1:18">
      <c r="A18" s="496"/>
      <c r="B18" s="496"/>
      <c r="C18" s="496"/>
      <c r="D18" s="496"/>
      <c r="E18" s="496"/>
      <c r="F18" s="496"/>
      <c r="G18" s="496"/>
      <c r="H18" s="496"/>
      <c r="I18" s="496"/>
    </row>
    <row r="19" spans="1:18">
      <c r="A19" s="496"/>
      <c r="B19" s="496"/>
      <c r="C19" s="496"/>
      <c r="D19" s="496"/>
      <c r="E19" s="496"/>
      <c r="F19" s="496"/>
      <c r="G19" s="496"/>
      <c r="H19" s="496"/>
      <c r="I19" s="496"/>
    </row>
    <row r="20" spans="1:18" ht="12.65" customHeight="1">
      <c r="A20" s="496"/>
      <c r="B20" s="496"/>
      <c r="C20" s="496"/>
      <c r="D20" s="496"/>
      <c r="E20" s="496"/>
      <c r="F20" s="496"/>
      <c r="G20" s="496"/>
      <c r="H20" s="496"/>
      <c r="I20" s="496"/>
    </row>
    <row r="21" spans="1:18" ht="12.65" customHeight="1">
      <c r="A21" s="496"/>
      <c r="B21" s="496"/>
      <c r="C21" s="496"/>
      <c r="D21" s="496"/>
      <c r="E21" s="496"/>
      <c r="F21" s="496"/>
      <c r="G21" s="496"/>
      <c r="H21" s="496"/>
      <c r="I21" s="496"/>
    </row>
    <row r="22" spans="1:18" ht="12.65" customHeight="1">
      <c r="A22" s="496"/>
      <c r="B22" s="496"/>
      <c r="C22" s="496"/>
      <c r="D22" s="496"/>
      <c r="E22" s="496"/>
      <c r="F22" s="496"/>
      <c r="G22" s="496"/>
      <c r="H22" s="496"/>
      <c r="I22" s="496"/>
    </row>
    <row r="23" spans="1:18" ht="12.65" customHeight="1">
      <c r="A23" s="496"/>
      <c r="B23" s="496"/>
      <c r="C23" s="496"/>
      <c r="D23" s="496"/>
      <c r="E23" s="496"/>
      <c r="F23" s="496"/>
      <c r="G23" s="496"/>
      <c r="H23" s="496"/>
      <c r="I23" s="496"/>
    </row>
    <row r="24" spans="1:18" ht="13" customHeight="1">
      <c r="A24" s="496"/>
      <c r="B24" s="496"/>
      <c r="C24" s="496"/>
      <c r="D24" s="496"/>
      <c r="E24" s="496"/>
      <c r="F24" s="496"/>
      <c r="G24" s="496"/>
      <c r="H24" s="496"/>
      <c r="I24" s="496"/>
      <c r="P24" s="173"/>
      <c r="Q24" s="171"/>
      <c r="R24" s="171"/>
    </row>
    <row r="25" spans="1:18" ht="13" customHeight="1">
      <c r="A25" s="496"/>
      <c r="B25" s="496"/>
      <c r="C25" s="496"/>
      <c r="D25" s="496"/>
      <c r="E25" s="496"/>
      <c r="F25" s="496"/>
      <c r="G25" s="496"/>
      <c r="H25" s="496"/>
      <c r="I25" s="496"/>
      <c r="Q25" s="174"/>
      <c r="R25" s="174"/>
    </row>
    <row r="26" spans="1:18" ht="13" customHeight="1">
      <c r="A26" s="496"/>
      <c r="B26" s="496"/>
      <c r="C26" s="496"/>
      <c r="D26" s="496"/>
      <c r="E26" s="496"/>
      <c r="F26" s="496"/>
      <c r="G26" s="496"/>
      <c r="H26" s="496"/>
      <c r="I26" s="496"/>
      <c r="P26" s="173"/>
      <c r="Q26" s="174"/>
      <c r="R26" s="174"/>
    </row>
    <row r="27" spans="1:18" ht="13" customHeight="1">
      <c r="A27" s="496"/>
      <c r="B27" s="496"/>
      <c r="C27" s="496"/>
      <c r="D27" s="496"/>
      <c r="E27" s="496"/>
      <c r="F27" s="496"/>
      <c r="G27" s="496"/>
      <c r="H27" s="496"/>
      <c r="I27" s="496"/>
      <c r="P27" s="173"/>
      <c r="Q27" s="174"/>
      <c r="R27" s="174"/>
    </row>
    <row r="28" spans="1:18" ht="13" customHeight="1">
      <c r="A28" s="496"/>
      <c r="B28" s="496"/>
      <c r="C28" s="496"/>
      <c r="D28" s="496"/>
      <c r="E28" s="496"/>
      <c r="F28" s="496"/>
      <c r="G28" s="496"/>
      <c r="H28" s="496"/>
      <c r="I28" s="496"/>
      <c r="P28" s="173"/>
      <c r="Q28" s="174"/>
      <c r="R28" s="174"/>
    </row>
    <row r="29" spans="1:18" ht="13" customHeight="1">
      <c r="A29" s="496"/>
      <c r="B29" s="496"/>
      <c r="C29" s="496"/>
      <c r="D29" s="496"/>
      <c r="E29" s="496"/>
      <c r="F29" s="496"/>
      <c r="G29" s="496"/>
      <c r="H29" s="496"/>
      <c r="I29" s="496"/>
      <c r="P29" s="173"/>
      <c r="Q29" s="174"/>
      <c r="R29" s="174"/>
    </row>
    <row r="30" spans="1:18" ht="13" customHeight="1">
      <c r="A30" s="496"/>
      <c r="B30" s="496"/>
      <c r="C30" s="496"/>
      <c r="D30" s="496"/>
      <c r="E30" s="496"/>
      <c r="F30" s="496"/>
      <c r="G30" s="496"/>
      <c r="H30" s="496"/>
      <c r="I30" s="496"/>
      <c r="P30" s="173"/>
      <c r="Q30" s="174"/>
      <c r="R30" s="174"/>
    </row>
    <row r="31" spans="1:18" ht="13" customHeight="1">
      <c r="A31" s="496"/>
      <c r="B31" s="496"/>
      <c r="C31" s="496"/>
      <c r="D31" s="496"/>
      <c r="E31" s="496"/>
      <c r="F31" s="496"/>
      <c r="G31" s="496"/>
      <c r="H31" s="496"/>
      <c r="I31" s="496"/>
      <c r="P31" s="173"/>
      <c r="Q31" s="174"/>
      <c r="R31" s="174"/>
    </row>
    <row r="32" spans="1:18" ht="13" customHeight="1">
      <c r="A32" s="496"/>
      <c r="B32" s="496"/>
      <c r="C32" s="496"/>
      <c r="D32" s="496"/>
      <c r="E32" s="496"/>
      <c r="F32" s="496"/>
      <c r="G32" s="496"/>
      <c r="H32" s="496"/>
      <c r="I32" s="496"/>
    </row>
    <row r="33" spans="1:9" ht="13" customHeight="1">
      <c r="A33" s="496"/>
      <c r="B33" s="496"/>
      <c r="C33" s="496"/>
      <c r="D33" s="496"/>
      <c r="E33" s="496"/>
      <c r="F33" s="496"/>
      <c r="G33" s="496"/>
      <c r="H33" s="496"/>
      <c r="I33" s="496"/>
    </row>
    <row r="34" spans="1:9" ht="13" customHeight="1">
      <c r="A34" s="496"/>
      <c r="B34" s="496"/>
      <c r="C34" s="496"/>
      <c r="D34" s="496"/>
      <c r="E34" s="496"/>
      <c r="F34" s="496"/>
      <c r="G34" s="496"/>
      <c r="H34" s="496"/>
      <c r="I34" s="496"/>
    </row>
    <row r="35" spans="1:9" ht="13" customHeight="1">
      <c r="A35" s="496"/>
      <c r="B35" s="496"/>
      <c r="C35" s="496"/>
      <c r="D35" s="496"/>
      <c r="E35" s="496"/>
      <c r="F35" s="496"/>
      <c r="G35" s="496"/>
      <c r="H35" s="496"/>
      <c r="I35" s="496"/>
    </row>
    <row r="36" spans="1:9" ht="13.5" customHeight="1">
      <c r="A36" s="496"/>
      <c r="B36" s="496"/>
      <c r="C36" s="496"/>
      <c r="D36" s="496"/>
      <c r="E36" s="496"/>
      <c r="F36" s="496"/>
      <c r="G36" s="496"/>
      <c r="H36" s="496"/>
      <c r="I36" s="496"/>
    </row>
    <row r="37" spans="1:9" ht="13.5" customHeight="1">
      <c r="A37" s="496"/>
      <c r="B37" s="496"/>
      <c r="C37" s="496"/>
      <c r="D37" s="496"/>
      <c r="E37" s="496"/>
      <c r="F37" s="496"/>
      <c r="G37" s="496"/>
      <c r="H37" s="496"/>
      <c r="I37" s="496"/>
    </row>
    <row r="38" spans="1:9" ht="13.5" customHeight="1">
      <c r="A38" s="496"/>
      <c r="B38" s="496"/>
      <c r="C38" s="496"/>
      <c r="D38" s="496"/>
      <c r="E38" s="496"/>
      <c r="F38" s="496"/>
      <c r="G38" s="496"/>
      <c r="H38" s="496"/>
      <c r="I38" s="496"/>
    </row>
    <row r="39" spans="1:9" ht="13.5" customHeight="1">
      <c r="A39" s="496"/>
      <c r="B39" s="496"/>
      <c r="C39" s="496"/>
      <c r="D39" s="496"/>
      <c r="E39" s="496"/>
      <c r="F39" s="496"/>
      <c r="G39" s="496"/>
      <c r="H39" s="496"/>
      <c r="I39" s="496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C1" sqref="C1"/>
    </sheetView>
  </sheetViews>
  <sheetFormatPr defaultColWidth="9" defaultRowHeight="15.5"/>
  <cols>
    <col min="1" max="1" width="16.25" style="45" customWidth="1"/>
    <col min="2" max="2" width="73" style="54" customWidth="1"/>
    <col min="3" max="3" width="9" style="42"/>
    <col min="4" max="4" width="11.58203125" style="42" customWidth="1"/>
    <col min="5" max="6" width="9" style="42"/>
    <col min="7" max="7" width="11.58203125" style="42" customWidth="1"/>
    <col min="8" max="16384" width="9" style="42"/>
  </cols>
  <sheetData>
    <row r="1" spans="1:2" ht="20">
      <c r="A1" s="456" t="s">
        <v>198</v>
      </c>
      <c r="B1" s="44"/>
    </row>
    <row r="2" spans="1:2" ht="6" customHeight="1">
      <c r="B2" s="44"/>
    </row>
    <row r="3" spans="1:2" ht="25" customHeight="1">
      <c r="A3" s="46" t="s">
        <v>84</v>
      </c>
      <c r="B3" s="47" t="s">
        <v>102</v>
      </c>
    </row>
    <row r="4" spans="1:2" ht="25" customHeight="1">
      <c r="A4" s="48" t="s">
        <v>1</v>
      </c>
      <c r="B4" s="47" t="s">
        <v>95</v>
      </c>
    </row>
    <row r="5" spans="1:2" ht="25" customHeight="1">
      <c r="A5" s="48" t="s">
        <v>2</v>
      </c>
      <c r="B5" s="47" t="s">
        <v>94</v>
      </c>
    </row>
    <row r="6" spans="1:2" ht="25" customHeight="1">
      <c r="A6" s="48" t="s">
        <v>108</v>
      </c>
      <c r="B6" s="47" t="s">
        <v>109</v>
      </c>
    </row>
    <row r="7" spans="1:2" ht="40" customHeight="1">
      <c r="A7" s="48" t="s">
        <v>21</v>
      </c>
      <c r="B7" s="53" t="s">
        <v>231</v>
      </c>
    </row>
    <row r="8" spans="1:2" ht="25" customHeight="1">
      <c r="A8" s="48" t="s">
        <v>38</v>
      </c>
      <c r="B8" s="47" t="s">
        <v>148</v>
      </c>
    </row>
    <row r="9" spans="1:2" ht="40" customHeight="1">
      <c r="A9" s="48" t="s">
        <v>22</v>
      </c>
      <c r="B9" s="53" t="s">
        <v>232</v>
      </c>
    </row>
    <row r="10" spans="1:2" ht="25" customHeight="1">
      <c r="A10" s="48" t="s">
        <v>100</v>
      </c>
      <c r="B10" s="47" t="s">
        <v>101</v>
      </c>
    </row>
    <row r="11" spans="1:2" ht="25" customHeight="1">
      <c r="A11" s="48" t="s">
        <v>85</v>
      </c>
      <c r="B11" s="47" t="s">
        <v>86</v>
      </c>
    </row>
    <row r="12" spans="1:2" ht="25" customHeight="1">
      <c r="A12" s="48" t="s">
        <v>98</v>
      </c>
      <c r="B12" s="47" t="s">
        <v>99</v>
      </c>
    </row>
    <row r="13" spans="1:2" ht="25" customHeight="1">
      <c r="A13" s="48" t="s">
        <v>93</v>
      </c>
      <c r="B13" s="47" t="s">
        <v>103</v>
      </c>
    </row>
    <row r="14" spans="1:2" ht="2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113</v>
      </c>
    </row>
    <row r="16" spans="1:2" ht="40" customHeight="1">
      <c r="A16" s="48" t="s">
        <v>67</v>
      </c>
      <c r="B16" s="53" t="s">
        <v>88</v>
      </c>
    </row>
    <row r="17" spans="1:2" ht="25" customHeight="1">
      <c r="A17" s="48" t="s">
        <v>211</v>
      </c>
      <c r="B17" s="53" t="s">
        <v>212</v>
      </c>
    </row>
    <row r="18" spans="1:2" ht="25" customHeight="1">
      <c r="A18" s="48" t="s">
        <v>89</v>
      </c>
      <c r="B18" s="47" t="s">
        <v>90</v>
      </c>
    </row>
    <row r="19" spans="1:2" ht="25" customHeight="1">
      <c r="A19" s="48" t="s">
        <v>91</v>
      </c>
      <c r="B19" s="47" t="s">
        <v>92</v>
      </c>
    </row>
    <row r="20" spans="1:2" ht="25" customHeight="1">
      <c r="A20" s="48" t="s">
        <v>12</v>
      </c>
      <c r="B20" s="47" t="s">
        <v>104</v>
      </c>
    </row>
    <row r="21" spans="1:2" ht="25" customHeight="1">
      <c r="A21" s="418" t="s">
        <v>241</v>
      </c>
      <c r="B21" s="419" t="s">
        <v>242</v>
      </c>
    </row>
    <row r="22" spans="1:2" ht="24.75" customHeight="1">
      <c r="A22" s="48"/>
      <c r="B22" s="43"/>
    </row>
    <row r="23" spans="1:2" ht="25" customHeight="1">
      <c r="A23" s="48"/>
      <c r="B23" s="52"/>
    </row>
    <row r="24" spans="1:2" ht="25" customHeight="1">
      <c r="A24" s="48"/>
      <c r="B24" s="51"/>
    </row>
    <row r="25" spans="1:2" ht="25" customHeight="1">
      <c r="A25" s="48"/>
      <c r="B25" s="50"/>
    </row>
    <row r="26" spans="1:2" ht="25" customHeight="1">
      <c r="A26" s="48"/>
      <c r="B26" s="50"/>
    </row>
    <row r="27" spans="1:2" ht="24.75" customHeight="1">
      <c r="A27" s="48"/>
      <c r="B27" s="49"/>
    </row>
    <row r="28" spans="1:2" ht="25" customHeight="1">
      <c r="A28" s="48"/>
      <c r="B28" s="50"/>
    </row>
    <row r="29" spans="1:2" ht="25" customHeight="1">
      <c r="A29" s="48"/>
      <c r="B29" s="50"/>
    </row>
    <row r="30" spans="1:2" ht="25" customHeight="1">
      <c r="A30" s="48"/>
      <c r="B30" s="50"/>
    </row>
    <row r="31" spans="1:2" ht="40" customHeight="1">
      <c r="A31" s="48"/>
      <c r="B31" s="53"/>
    </row>
    <row r="32" spans="1:2" ht="25" customHeight="1">
      <c r="A32" s="48"/>
      <c r="B32" s="50"/>
    </row>
    <row r="33" spans="1:2" ht="25" customHeight="1">
      <c r="A33" s="48"/>
      <c r="B33" s="50"/>
    </row>
    <row r="34" spans="1:2" ht="25" customHeight="1">
      <c r="A34" s="48"/>
      <c r="B34" s="51"/>
    </row>
    <row r="35" spans="1:2" ht="25" customHeight="1">
      <c r="A35" s="48"/>
      <c r="B35" s="50"/>
    </row>
    <row r="36" spans="1:2" ht="25" customHeight="1">
      <c r="A36" s="48"/>
      <c r="B36" s="51"/>
    </row>
    <row r="37" spans="1:2" ht="25" customHeight="1">
      <c r="A37" s="48"/>
      <c r="B37" s="51"/>
    </row>
    <row r="38" spans="1:2" ht="25" customHeight="1">
      <c r="A38" s="48"/>
      <c r="B38" s="50"/>
    </row>
    <row r="39" spans="1:2" ht="25" customHeight="1">
      <c r="A39" s="48"/>
      <c r="B39" s="50"/>
    </row>
    <row r="40" spans="1:2" ht="25" customHeight="1">
      <c r="A40" s="48"/>
      <c r="B40" s="50"/>
    </row>
    <row r="41" spans="1:2" ht="25" customHeight="1">
      <c r="A41" s="48"/>
      <c r="B41" s="50"/>
    </row>
    <row r="42" spans="1:2" ht="25" customHeight="1">
      <c r="A42" s="48"/>
      <c r="B42" s="50"/>
    </row>
    <row r="43" spans="1:2" ht="25" customHeight="1">
      <c r="A43" s="48"/>
      <c r="B43" s="51"/>
    </row>
    <row r="44" spans="1:2" ht="2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19" zoomScaleNormal="100" zoomScaleSheetLayoutView="100" workbookViewId="0">
      <selection activeCell="C1" sqref="C1"/>
    </sheetView>
  </sheetViews>
  <sheetFormatPr defaultColWidth="9" defaultRowHeight="12.5"/>
  <cols>
    <col min="1" max="1" width="5" style="1" customWidth="1"/>
    <col min="2" max="2" width="10.58203125" style="1" customWidth="1"/>
    <col min="3" max="3" width="11" style="1" customWidth="1"/>
    <col min="4" max="8" width="10.58203125" style="1" customWidth="1"/>
    <col min="9" max="9" width="9.25" style="1" customWidth="1"/>
    <col min="10" max="16" width="10.58203125" style="1" customWidth="1"/>
    <col min="17" max="16384" width="9" style="1"/>
  </cols>
  <sheetData>
    <row r="1" spans="1:10" ht="20.25" customHeight="1">
      <c r="A1" s="457" t="s">
        <v>199</v>
      </c>
      <c r="D1" s="1" t="s">
        <v>120</v>
      </c>
      <c r="J1" s="1" t="str">
        <f>UPPER(B1)</f>
        <v/>
      </c>
    </row>
    <row r="2" spans="1:10" ht="6" customHeight="1">
      <c r="A2" s="497"/>
      <c r="B2" s="498"/>
      <c r="C2" s="498"/>
      <c r="D2" s="498"/>
      <c r="E2" s="498"/>
      <c r="F2" s="498"/>
      <c r="G2" s="498"/>
      <c r="H2" s="498"/>
      <c r="I2" s="498"/>
    </row>
    <row r="3" spans="1:10" ht="39" customHeight="1">
      <c r="A3" s="500" t="s">
        <v>147</v>
      </c>
      <c r="B3" s="500"/>
      <c r="C3" s="500"/>
      <c r="D3" s="500"/>
      <c r="E3" s="500"/>
      <c r="F3" s="500"/>
      <c r="G3" s="500"/>
      <c r="H3" s="500"/>
      <c r="I3" s="500"/>
    </row>
    <row r="4" spans="1:10" ht="35.15" customHeight="1">
      <c r="A4" s="502" t="s">
        <v>146</v>
      </c>
      <c r="B4" s="502"/>
      <c r="C4" s="502"/>
      <c r="D4" s="502"/>
      <c r="E4" s="502"/>
      <c r="F4" s="502"/>
      <c r="G4" s="502"/>
      <c r="H4" s="502"/>
      <c r="I4" s="502"/>
    </row>
    <row r="5" spans="1:10" s="13" customFormat="1" ht="35.15" customHeight="1">
      <c r="A5" s="217"/>
      <c r="B5" s="225" t="s">
        <v>68</v>
      </c>
      <c r="C5" s="221">
        <f>'3.3'!C5</f>
        <v>441487.44179100008</v>
      </c>
      <c r="D5" s="222" t="s">
        <v>19</v>
      </c>
      <c r="E5" s="223">
        <f>'3.3'!D5</f>
        <v>40528.113387238642</v>
      </c>
      <c r="F5" s="224" t="s">
        <v>200</v>
      </c>
      <c r="G5" s="225" t="s">
        <v>112</v>
      </c>
      <c r="H5" s="217"/>
      <c r="I5" s="217"/>
    </row>
    <row r="6" spans="1:10" s="16" customFormat="1" ht="25" customHeight="1">
      <c r="A6" s="501" t="s">
        <v>116</v>
      </c>
      <c r="B6" s="501"/>
      <c r="C6" s="501"/>
      <c r="D6" s="501"/>
      <c r="E6" s="501"/>
      <c r="F6" s="501"/>
      <c r="G6" s="501"/>
      <c r="H6" s="501"/>
      <c r="I6" s="501"/>
    </row>
    <row r="7" spans="1:10" s="2" customFormat="1" ht="35.15" customHeight="1">
      <c r="A7" s="218"/>
      <c r="B7" s="225" t="s">
        <v>66</v>
      </c>
      <c r="C7" s="221">
        <f>'3.3'!C6</f>
        <v>10786190.602897998</v>
      </c>
      <c r="D7" s="222" t="s">
        <v>19</v>
      </c>
      <c r="E7" s="223">
        <f>'3.3'!D6</f>
        <v>990161.69972409261</v>
      </c>
      <c r="F7" s="224" t="s">
        <v>200</v>
      </c>
      <c r="G7" s="219"/>
      <c r="H7" s="219"/>
      <c r="I7" s="219"/>
    </row>
    <row r="8" spans="1:10" ht="25" customHeight="1">
      <c r="A8" s="501" t="s">
        <v>117</v>
      </c>
      <c r="B8" s="501"/>
      <c r="C8" s="501"/>
      <c r="D8" s="501"/>
      <c r="E8" s="501"/>
      <c r="F8" s="501"/>
      <c r="G8" s="501"/>
      <c r="H8" s="501"/>
      <c r="I8" s="501"/>
    </row>
    <row r="9" spans="1:10" s="2" customFormat="1" ht="35.15" customHeight="1">
      <c r="A9" s="218"/>
      <c r="B9" s="225" t="s">
        <v>67</v>
      </c>
      <c r="C9" s="226">
        <f>'3.3'!C7</f>
        <v>8427557.7580970004</v>
      </c>
      <c r="D9" s="222" t="s">
        <v>19</v>
      </c>
      <c r="E9" s="223">
        <f>'3.3'!D7</f>
        <v>773641.5219696078</v>
      </c>
      <c r="F9" s="224" t="s">
        <v>200</v>
      </c>
      <c r="G9" s="220"/>
      <c r="H9" s="219"/>
      <c r="I9" s="219"/>
    </row>
    <row r="10" spans="1:10" ht="113.25" customHeight="1">
      <c r="A10" s="499" t="s">
        <v>233</v>
      </c>
      <c r="B10" s="499"/>
      <c r="C10" s="499"/>
      <c r="D10" s="499"/>
      <c r="E10" s="499"/>
      <c r="F10" s="499"/>
      <c r="G10" s="499"/>
      <c r="H10" s="499"/>
      <c r="I10" s="499"/>
    </row>
    <row r="11" spans="1:10" ht="64.5" customHeight="1">
      <c r="A11" s="499" t="s">
        <v>234</v>
      </c>
      <c r="B11" s="499"/>
      <c r="C11" s="499"/>
      <c r="D11" s="499"/>
      <c r="E11" s="499"/>
      <c r="F11" s="499"/>
      <c r="G11" s="499"/>
      <c r="H11" s="499"/>
      <c r="I11" s="499"/>
    </row>
    <row r="12" spans="1:10" ht="15.75" customHeight="1">
      <c r="A12" s="503" t="s">
        <v>149</v>
      </c>
      <c r="B12" s="504"/>
      <c r="C12" s="504"/>
      <c r="D12" s="504"/>
      <c r="E12" s="504"/>
      <c r="F12" s="504"/>
      <c r="G12" s="504"/>
      <c r="H12" s="504"/>
      <c r="I12" s="505"/>
    </row>
    <row r="13" spans="1:10" ht="12.65" customHeight="1">
      <c r="A13" s="236" t="s">
        <v>154</v>
      </c>
      <c r="B13" s="229"/>
      <c r="C13" s="506" t="s">
        <v>201</v>
      </c>
      <c r="D13" s="506"/>
      <c r="E13" s="506"/>
      <c r="F13" s="506" t="s">
        <v>110</v>
      </c>
      <c r="G13" s="506"/>
      <c r="H13" s="507" t="s">
        <v>151</v>
      </c>
      <c r="I13" s="508"/>
    </row>
    <row r="14" spans="1:10" ht="25.5" customHeight="1">
      <c r="A14" s="237"/>
      <c r="B14" s="230"/>
      <c r="C14" s="231" t="s">
        <v>155</v>
      </c>
      <c r="D14" s="233" t="s">
        <v>156</v>
      </c>
      <c r="E14" s="232" t="s">
        <v>157</v>
      </c>
      <c r="F14" s="233" t="s">
        <v>236</v>
      </c>
      <c r="G14" s="232" t="s">
        <v>237</v>
      </c>
      <c r="H14" s="231" t="s">
        <v>155</v>
      </c>
      <c r="I14" s="233" t="s">
        <v>235</v>
      </c>
    </row>
    <row r="15" spans="1:10" ht="12.65" customHeight="1">
      <c r="A15" s="510">
        <v>2022</v>
      </c>
      <c r="B15" s="228" t="s">
        <v>48</v>
      </c>
      <c r="C15" s="335">
        <v>10.777419354838711</v>
      </c>
      <c r="D15" s="336">
        <v>14.9</v>
      </c>
      <c r="E15" s="337">
        <v>6.4</v>
      </c>
      <c r="F15" s="336">
        <v>8.3548387096774199</v>
      </c>
      <c r="G15" s="337">
        <f>C15-F15</f>
        <v>2.4225806451612915</v>
      </c>
      <c r="H15" s="335">
        <v>8.17741935483871</v>
      </c>
      <c r="I15" s="336">
        <f>C15-H15</f>
        <v>2.6000000000000014</v>
      </c>
    </row>
    <row r="16" spans="1:10" ht="12.65" customHeight="1">
      <c r="A16" s="510"/>
      <c r="B16" s="234" t="s">
        <v>49</v>
      </c>
      <c r="C16" s="343">
        <v>4.2466666666666661</v>
      </c>
      <c r="D16" s="344">
        <v>10.4</v>
      </c>
      <c r="E16" s="345">
        <v>-3.5</v>
      </c>
      <c r="F16" s="344">
        <v>3.5466666666666664</v>
      </c>
      <c r="G16" s="345">
        <f t="shared" ref="G16:G21" si="0">C16-F16</f>
        <v>0.69999999999999973</v>
      </c>
      <c r="H16" s="343">
        <v>3.8100000000000005</v>
      </c>
      <c r="I16" s="344">
        <f>C16-H16</f>
        <v>0.43666666666666565</v>
      </c>
    </row>
    <row r="17" spans="1:18" ht="12.65" customHeight="1">
      <c r="A17" s="510"/>
      <c r="B17" s="235" t="s">
        <v>50</v>
      </c>
      <c r="C17" s="339">
        <v>0.43548387096774194</v>
      </c>
      <c r="D17" s="340">
        <v>9.5</v>
      </c>
      <c r="E17" s="341">
        <v>-8.5</v>
      </c>
      <c r="F17" s="340">
        <v>-0.38387096774193602</v>
      </c>
      <c r="G17" s="341">
        <f>C17-F17</f>
        <v>0.81935483870967796</v>
      </c>
      <c r="H17" s="339">
        <v>0.58387096774193536</v>
      </c>
      <c r="I17" s="340">
        <f t="shared" ref="I17:I20" si="1">C17-H17</f>
        <v>-0.14838709677419343</v>
      </c>
    </row>
    <row r="18" spans="1:18" ht="12.65" customHeight="1">
      <c r="A18" s="510">
        <v>2023</v>
      </c>
      <c r="B18" s="228" t="s">
        <v>39</v>
      </c>
      <c r="C18" s="335">
        <v>2.1903225806451618</v>
      </c>
      <c r="D18" s="336">
        <v>8.3000000000000007</v>
      </c>
      <c r="E18" s="337">
        <v>-4.2</v>
      </c>
      <c r="F18" s="336">
        <v>-1.2258064516129035</v>
      </c>
      <c r="G18" s="337">
        <f>C18-F18</f>
        <v>3.4161290322580653</v>
      </c>
      <c r="H18" s="335">
        <v>0.78709677419354818</v>
      </c>
      <c r="I18" s="336">
        <f t="shared" si="1"/>
        <v>1.4032258064516137</v>
      </c>
    </row>
    <row r="19" spans="1:18" ht="12.65" customHeight="1">
      <c r="A19" s="510"/>
      <c r="B19" s="234" t="s">
        <v>40</v>
      </c>
      <c r="C19" s="343"/>
      <c r="D19" s="344"/>
      <c r="E19" s="345"/>
      <c r="F19" s="344">
        <v>-0.15517241379310354</v>
      </c>
      <c r="G19" s="420">
        <f t="shared" si="0"/>
        <v>0.15517241379310354</v>
      </c>
      <c r="H19" s="343">
        <v>3.0892857142857144</v>
      </c>
      <c r="I19" s="421">
        <f t="shared" si="1"/>
        <v>-3.0892857142857144</v>
      </c>
    </row>
    <row r="20" spans="1:18" ht="12.65" customHeight="1">
      <c r="A20" s="510"/>
      <c r="B20" s="235" t="s">
        <v>41</v>
      </c>
      <c r="C20" s="339"/>
      <c r="D20" s="340"/>
      <c r="E20" s="341"/>
      <c r="F20" s="340">
        <v>3.512903225806451</v>
      </c>
      <c r="G20" s="398">
        <f t="shared" si="0"/>
        <v>-3.512903225806451</v>
      </c>
      <c r="H20" s="339">
        <v>3.3161290322580643</v>
      </c>
      <c r="I20" s="422">
        <f t="shared" si="1"/>
        <v>-3.3161290322580643</v>
      </c>
    </row>
    <row r="21" spans="1:18" ht="12.65" customHeight="1">
      <c r="A21" s="239"/>
      <c r="B21" s="238" t="s">
        <v>4</v>
      </c>
      <c r="C21" s="423">
        <f>AVERAGE(C15:C20)</f>
        <v>4.4124731182795704</v>
      </c>
      <c r="D21" s="424">
        <f>MAX(D15:D20)</f>
        <v>14.9</v>
      </c>
      <c r="E21" s="425">
        <f>MIN(E15:E20)</f>
        <v>-8.5</v>
      </c>
      <c r="F21" s="426">
        <f>AVERAGE(F15:F20)</f>
        <v>2.2749264615004323</v>
      </c>
      <c r="G21" s="425">
        <f t="shared" si="0"/>
        <v>2.1375466567791381</v>
      </c>
      <c r="H21" s="427">
        <f>AVERAGE(H15:H20)</f>
        <v>3.2939669738863291</v>
      </c>
      <c r="I21" s="424">
        <f>C21-H21</f>
        <v>1.1185061443932414</v>
      </c>
    </row>
    <row r="22" spans="1:18" ht="13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3" customHeight="1">
      <c r="A23" s="227" t="s">
        <v>202</v>
      </c>
      <c r="B23" s="14"/>
      <c r="C23" s="9"/>
      <c r="D23" s="10"/>
      <c r="E23" s="10"/>
      <c r="F23" s="10"/>
      <c r="G23" s="10"/>
      <c r="Q23" s="11"/>
      <c r="R23" s="11"/>
    </row>
    <row r="24" spans="1:18" ht="13" customHeight="1">
      <c r="A24" s="8"/>
      <c r="B24" s="14"/>
      <c r="C24" s="4"/>
      <c r="D24" s="10" t="str">
        <f>C13</f>
        <v>2022/2023</v>
      </c>
      <c r="E24" s="10" t="str">
        <f>F13</f>
        <v>Dlouhodobý teplotní normál</v>
      </c>
      <c r="F24" s="10" t="str">
        <f>H13</f>
        <v>2021/2022</v>
      </c>
      <c r="G24" s="10"/>
      <c r="P24" s="7"/>
      <c r="Q24" s="11"/>
      <c r="R24" s="11"/>
    </row>
    <row r="25" spans="1:18" ht="13" customHeight="1">
      <c r="C25" s="1" t="str">
        <f t="shared" ref="C25:D30" si="2">B15</f>
        <v>Říjen</v>
      </c>
      <c r="D25" s="10">
        <f t="shared" si="2"/>
        <v>10.777419354838711</v>
      </c>
      <c r="E25" s="10">
        <f t="shared" ref="E25:E30" si="3">F15</f>
        <v>8.3548387096774199</v>
      </c>
      <c r="F25" s="10">
        <f t="shared" ref="F25:F30" si="4">H15</f>
        <v>8.17741935483871</v>
      </c>
      <c r="G25" s="10"/>
      <c r="P25" s="7"/>
      <c r="Q25" s="11"/>
      <c r="R25" s="11"/>
    </row>
    <row r="26" spans="1:18" ht="13" customHeight="1">
      <c r="A26" s="8"/>
      <c r="C26" s="1" t="str">
        <f t="shared" si="2"/>
        <v>Listopad</v>
      </c>
      <c r="D26" s="10">
        <f t="shared" si="2"/>
        <v>4.2466666666666661</v>
      </c>
      <c r="E26" s="10">
        <f t="shared" si="3"/>
        <v>3.5466666666666664</v>
      </c>
      <c r="F26" s="10">
        <f t="shared" si="4"/>
        <v>3.8100000000000005</v>
      </c>
      <c r="P26" s="7"/>
      <c r="Q26" s="11"/>
      <c r="R26" s="11"/>
    </row>
    <row r="27" spans="1:18" ht="13" customHeight="1">
      <c r="A27" s="3"/>
      <c r="B27" s="6"/>
      <c r="C27" s="1" t="str">
        <f t="shared" si="2"/>
        <v>Prosinec</v>
      </c>
      <c r="D27" s="10">
        <f t="shared" si="2"/>
        <v>0.43548387096774194</v>
      </c>
      <c r="E27" s="10">
        <f t="shared" si="3"/>
        <v>-0.38387096774193602</v>
      </c>
      <c r="F27" s="10">
        <f t="shared" si="4"/>
        <v>0.58387096774193536</v>
      </c>
      <c r="P27" s="7"/>
      <c r="Q27" s="11"/>
      <c r="R27" s="11"/>
    </row>
    <row r="28" spans="1:18" ht="13" customHeight="1">
      <c r="A28" s="3"/>
      <c r="B28" s="15"/>
      <c r="C28" s="1" t="str">
        <f t="shared" si="2"/>
        <v>Leden</v>
      </c>
      <c r="D28" s="10">
        <f t="shared" si="2"/>
        <v>2.1903225806451618</v>
      </c>
      <c r="E28" s="10">
        <f t="shared" si="3"/>
        <v>-1.2258064516129035</v>
      </c>
      <c r="F28" s="10">
        <f t="shared" si="4"/>
        <v>0.78709677419354818</v>
      </c>
      <c r="P28" s="7"/>
      <c r="Q28" s="11"/>
      <c r="R28" s="11"/>
    </row>
    <row r="29" spans="1:18" ht="13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3.0892857142857144</v>
      </c>
      <c r="P29" s="7"/>
      <c r="Q29" s="11"/>
      <c r="R29" s="11"/>
    </row>
    <row r="30" spans="1:18" ht="13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3.3161290322580643</v>
      </c>
    </row>
    <row r="31" spans="1:18" ht="13" customHeight="1">
      <c r="A31" s="8"/>
      <c r="B31" s="16"/>
    </row>
    <row r="32" spans="1:18" ht="13" customHeight="1">
      <c r="A32" s="8"/>
      <c r="B32" s="16"/>
    </row>
    <row r="33" spans="1:9" ht="13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09"/>
      <c r="B35" s="509"/>
      <c r="C35" s="509"/>
      <c r="D35" s="509"/>
      <c r="E35" s="509"/>
      <c r="F35" s="509"/>
      <c r="G35" s="509"/>
      <c r="H35" s="509"/>
      <c r="I35" s="509"/>
    </row>
    <row r="36" spans="1:9" ht="13.5" customHeight="1">
      <c r="A36" s="509"/>
      <c r="B36" s="509"/>
      <c r="C36" s="509"/>
      <c r="D36" s="509"/>
      <c r="E36" s="509"/>
      <c r="F36" s="509"/>
      <c r="G36" s="509"/>
      <c r="H36" s="509"/>
      <c r="I36" s="509"/>
    </row>
    <row r="37" spans="1:9" ht="13.5" customHeight="1">
      <c r="A37" s="509"/>
      <c r="B37" s="509"/>
      <c r="C37" s="509"/>
      <c r="D37" s="509"/>
      <c r="E37" s="509"/>
      <c r="F37" s="509"/>
      <c r="G37" s="509"/>
      <c r="H37" s="509"/>
      <c r="I37" s="509"/>
    </row>
  </sheetData>
  <mergeCells count="15">
    <mergeCell ref="A12:I12"/>
    <mergeCell ref="C13:E13"/>
    <mergeCell ref="H13:I13"/>
    <mergeCell ref="F13:G13"/>
    <mergeCell ref="A35:I37"/>
    <mergeCell ref="A15:A17"/>
    <mergeCell ref="A18:A20"/>
    <mergeCell ref="C2:I2"/>
    <mergeCell ref="A2:B2"/>
    <mergeCell ref="A11:I11"/>
    <mergeCell ref="A10:I10"/>
    <mergeCell ref="A3:I3"/>
    <mergeCell ref="A8:I8"/>
    <mergeCell ref="A6:I6"/>
    <mergeCell ref="A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2.5"/>
  <cols>
    <col min="1" max="1" width="11.33203125" style="17" customWidth="1"/>
    <col min="2" max="3" width="30.58203125" style="17" customWidth="1"/>
    <col min="4" max="5" width="7.58203125" style="17" customWidth="1"/>
    <col min="6" max="16384" width="9" style="17"/>
  </cols>
  <sheetData>
    <row r="1" spans="1:6" ht="20">
      <c r="A1" s="458" t="s">
        <v>203</v>
      </c>
      <c r="B1" s="459"/>
      <c r="C1" s="459"/>
      <c r="D1" s="459"/>
      <c r="E1" s="459"/>
    </row>
    <row r="2" spans="1:6" ht="17.5">
      <c r="A2" s="460" t="s">
        <v>254</v>
      </c>
      <c r="B2" s="461"/>
      <c r="C2" s="461"/>
      <c r="D2" s="462"/>
      <c r="E2" s="463"/>
    </row>
    <row r="3" spans="1:6" ht="6" customHeight="1">
      <c r="A3" s="41"/>
      <c r="B3" s="18"/>
      <c r="C3" s="18"/>
      <c r="D3" s="19"/>
      <c r="E3" s="20"/>
    </row>
    <row r="4" spans="1:6" ht="18" customHeight="1">
      <c r="A4" s="519" t="s">
        <v>0</v>
      </c>
      <c r="B4" s="519"/>
      <c r="C4" s="520"/>
      <c r="D4" s="514" t="s">
        <v>158</v>
      </c>
      <c r="E4" s="515"/>
    </row>
    <row r="5" spans="1:6" ht="15" customHeight="1">
      <c r="A5" s="243" t="s">
        <v>1</v>
      </c>
      <c r="B5" s="516" t="s">
        <v>145</v>
      </c>
      <c r="C5" s="516"/>
      <c r="D5" s="517">
        <v>123</v>
      </c>
      <c r="E5" s="518"/>
    </row>
    <row r="6" spans="1:6" ht="15" customHeight="1">
      <c r="A6" s="242" t="s">
        <v>2</v>
      </c>
      <c r="B6" s="511" t="s">
        <v>3</v>
      </c>
      <c r="C6" s="511"/>
      <c r="D6" s="512">
        <v>167</v>
      </c>
      <c r="E6" s="513"/>
    </row>
    <row r="7" spans="1:6" ht="15" customHeight="1">
      <c r="A7" s="241" t="s">
        <v>4</v>
      </c>
      <c r="B7" s="522" t="s">
        <v>5</v>
      </c>
      <c r="C7" s="522"/>
      <c r="D7" s="523">
        <v>290</v>
      </c>
      <c r="E7" s="524"/>
    </row>
    <row r="8" spans="1:6" ht="18" customHeight="1">
      <c r="A8" s="34"/>
      <c r="B8" s="55"/>
      <c r="C8" s="56"/>
      <c r="D8" s="525"/>
      <c r="E8" s="525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0.42413793103448277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0.57586206896551728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0" t="s">
        <v>204</v>
      </c>
      <c r="B13" s="530"/>
      <c r="C13" s="531"/>
      <c r="D13" s="514" t="s">
        <v>166</v>
      </c>
      <c r="E13" s="515" t="s">
        <v>167</v>
      </c>
    </row>
    <row r="14" spans="1:6" ht="15" customHeight="1">
      <c r="A14" s="532"/>
      <c r="B14" s="532"/>
      <c r="C14" s="533"/>
      <c r="D14" s="514"/>
      <c r="E14" s="521"/>
    </row>
    <row r="15" spans="1:6" ht="13" customHeight="1">
      <c r="A15" s="247" t="s">
        <v>6</v>
      </c>
      <c r="B15" s="526" t="s">
        <v>7</v>
      </c>
      <c r="C15" s="526"/>
      <c r="D15" s="250">
        <v>75</v>
      </c>
      <c r="E15" s="251">
        <v>105</v>
      </c>
      <c r="F15" s="33"/>
    </row>
    <row r="16" spans="1:6" ht="13" customHeight="1">
      <c r="A16" s="248" t="s">
        <v>8</v>
      </c>
      <c r="B16" s="527" t="s">
        <v>9</v>
      </c>
      <c r="C16" s="527"/>
      <c r="D16" s="252">
        <v>27</v>
      </c>
      <c r="E16" s="253">
        <v>66</v>
      </c>
      <c r="F16" s="33"/>
    </row>
    <row r="17" spans="1:6" ht="13" customHeight="1">
      <c r="A17" s="248" t="s">
        <v>10</v>
      </c>
      <c r="B17" s="527" t="s">
        <v>11</v>
      </c>
      <c r="C17" s="527"/>
      <c r="D17" s="252">
        <v>8</v>
      </c>
      <c r="E17" s="253">
        <v>30</v>
      </c>
      <c r="F17" s="33"/>
    </row>
    <row r="18" spans="1:6" ht="26.15" customHeight="1">
      <c r="A18" s="249" t="s">
        <v>12</v>
      </c>
      <c r="B18" s="528" t="s">
        <v>96</v>
      </c>
      <c r="C18" s="528"/>
      <c r="D18" s="254">
        <v>13</v>
      </c>
      <c r="E18" s="255">
        <v>13</v>
      </c>
      <c r="F18" s="33"/>
    </row>
    <row r="19" spans="1:6" ht="13" customHeight="1">
      <c r="A19" s="246"/>
      <c r="B19" s="246"/>
      <c r="C19" s="245" t="s">
        <v>4</v>
      </c>
      <c r="D19" s="244">
        <v>123</v>
      </c>
      <c r="E19" s="256">
        <v>214</v>
      </c>
      <c r="F19" s="33"/>
    </row>
    <row r="20" spans="1:6" ht="15" customHeight="1">
      <c r="A20" s="34"/>
      <c r="C20" s="34"/>
      <c r="D20" s="34"/>
      <c r="E20" s="167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0" t="s">
        <v>205</v>
      </c>
      <c r="B31" s="530"/>
      <c r="C31" s="531"/>
      <c r="D31" s="514" t="s">
        <v>158</v>
      </c>
      <c r="E31" s="515" t="s">
        <v>159</v>
      </c>
    </row>
    <row r="32" spans="1:6" ht="15" customHeight="1">
      <c r="A32" s="532"/>
      <c r="B32" s="532"/>
      <c r="C32" s="533"/>
      <c r="D32" s="529"/>
      <c r="E32" s="521"/>
    </row>
    <row r="33" spans="1:5" ht="13" customHeight="1">
      <c r="A33" s="263" t="s">
        <v>13</v>
      </c>
      <c r="B33" s="535" t="s">
        <v>160</v>
      </c>
      <c r="C33" s="535"/>
      <c r="D33" s="260">
        <v>26</v>
      </c>
      <c r="E33" s="264">
        <v>33</v>
      </c>
    </row>
    <row r="34" spans="1:5" ht="13" customHeight="1">
      <c r="A34" s="265" t="s">
        <v>14</v>
      </c>
      <c r="B34" s="536" t="s">
        <v>161</v>
      </c>
      <c r="C34" s="536"/>
      <c r="D34" s="261">
        <v>3</v>
      </c>
      <c r="E34" s="266">
        <v>4</v>
      </c>
    </row>
    <row r="35" spans="1:5" ht="13" customHeight="1">
      <c r="A35" s="265" t="s">
        <v>15</v>
      </c>
      <c r="B35" s="536" t="s">
        <v>162</v>
      </c>
      <c r="C35" s="536"/>
      <c r="D35" s="261">
        <v>16</v>
      </c>
      <c r="E35" s="266">
        <v>55</v>
      </c>
    </row>
    <row r="36" spans="1:5" ht="13" customHeight="1">
      <c r="A36" s="265" t="s">
        <v>16</v>
      </c>
      <c r="B36" s="536" t="s">
        <v>163</v>
      </c>
      <c r="C36" s="536"/>
      <c r="D36" s="261">
        <v>5</v>
      </c>
      <c r="E36" s="266">
        <v>5</v>
      </c>
    </row>
    <row r="37" spans="1:5" ht="13" customHeight="1">
      <c r="A37" s="265" t="s">
        <v>17</v>
      </c>
      <c r="B37" s="536" t="s">
        <v>164</v>
      </c>
      <c r="C37" s="536"/>
      <c r="D37" s="261">
        <v>0</v>
      </c>
      <c r="E37" s="266">
        <v>0</v>
      </c>
    </row>
    <row r="38" spans="1:5" ht="13" customHeight="1">
      <c r="A38" s="265" t="s">
        <v>18</v>
      </c>
      <c r="B38" s="536" t="s">
        <v>165</v>
      </c>
      <c r="C38" s="536"/>
      <c r="D38" s="261">
        <v>89</v>
      </c>
      <c r="E38" s="266">
        <v>105</v>
      </c>
    </row>
    <row r="39" spans="1:5" ht="13" customHeight="1">
      <c r="A39" s="267" t="s">
        <v>97</v>
      </c>
      <c r="B39" s="537" t="s">
        <v>259</v>
      </c>
      <c r="C39" s="537"/>
      <c r="D39" s="262">
        <v>13</v>
      </c>
      <c r="E39" s="268">
        <v>13</v>
      </c>
    </row>
    <row r="40" spans="1:5" ht="13" customHeight="1">
      <c r="A40" s="34"/>
      <c r="B40" s="34"/>
      <c r="C40" s="34"/>
      <c r="D40" s="34"/>
      <c r="E40" s="34"/>
    </row>
    <row r="41" spans="1:5" ht="15" customHeight="1">
      <c r="C41" s="534"/>
      <c r="D41" s="534"/>
      <c r="E41" s="534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26</v>
      </c>
      <c r="C43" s="38">
        <f>E33</f>
        <v>33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3</v>
      </c>
      <c r="C44" s="38">
        <f t="shared" si="1"/>
        <v>4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16</v>
      </c>
      <c r="C45" s="38">
        <f t="shared" si="1"/>
        <v>55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89</v>
      </c>
      <c r="C48" s="38">
        <f t="shared" si="1"/>
        <v>105</v>
      </c>
      <c r="D48" s="40"/>
      <c r="E48" s="35"/>
    </row>
    <row r="49" spans="1:4" ht="15" customHeight="1">
      <c r="A49" s="39" t="str">
        <f t="shared" si="0"/>
        <v>7b)</v>
      </c>
      <c r="B49" s="38">
        <f t="shared" ref="B49" si="2">D39</f>
        <v>13</v>
      </c>
      <c r="C49" s="38">
        <f t="shared" ref="C49" si="3">E39</f>
        <v>13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C41:E41"/>
    <mergeCell ref="B33:C33"/>
    <mergeCell ref="B34:C34"/>
    <mergeCell ref="B35:C35"/>
    <mergeCell ref="B36:C36"/>
    <mergeCell ref="B37:C37"/>
    <mergeCell ref="B38:C38"/>
    <mergeCell ref="B39:C39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B6:C6"/>
    <mergeCell ref="D6:E6"/>
    <mergeCell ref="D4:E4"/>
    <mergeCell ref="B5:C5"/>
    <mergeCell ref="D5:E5"/>
    <mergeCell ref="A4:C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0"/>
  <cols>
    <col min="1" max="1" width="11.25" style="57" customWidth="1"/>
    <col min="2" max="2" width="19.25" style="57" customWidth="1"/>
    <col min="3" max="8" width="9" style="57" customWidth="1"/>
    <col min="9" max="9" width="0.83203125" style="57" customWidth="1"/>
    <col min="10" max="10" width="3.08203125" style="57" customWidth="1"/>
    <col min="11" max="13" width="9.25" style="57" customWidth="1"/>
    <col min="14" max="14" width="11.33203125" style="57" customWidth="1"/>
    <col min="15" max="15" width="9.25" style="57" customWidth="1"/>
    <col min="16" max="16384" width="9" style="57"/>
  </cols>
  <sheetData>
    <row r="1" spans="1:16" ht="17.5">
      <c r="A1" s="541" t="s">
        <v>214</v>
      </c>
      <c r="B1" s="541"/>
      <c r="C1" s="541"/>
      <c r="D1" s="541"/>
      <c r="E1" s="541"/>
      <c r="F1" s="541"/>
      <c r="G1" s="541"/>
      <c r="H1" s="541"/>
      <c r="I1" s="541"/>
    </row>
    <row r="2" spans="1:16" ht="15.5">
      <c r="A2" s="464"/>
      <c r="B2" s="464"/>
      <c r="C2" s="464"/>
      <c r="D2" s="465"/>
      <c r="E2" s="464"/>
      <c r="F2" s="464"/>
      <c r="G2" s="464"/>
      <c r="H2" s="464"/>
      <c r="I2" s="464"/>
    </row>
    <row r="3" spans="1:16" ht="15.5">
      <c r="A3" s="464"/>
      <c r="B3" s="464"/>
      <c r="C3" s="464"/>
      <c r="D3" s="465"/>
      <c r="E3" s="464"/>
      <c r="F3" s="464"/>
      <c r="G3" s="464"/>
      <c r="H3" s="464"/>
      <c r="I3" s="464"/>
    </row>
    <row r="4" spans="1:16" s="61" customFormat="1" ht="30" customHeight="1">
      <c r="A4" s="538" t="s">
        <v>111</v>
      </c>
      <c r="B4" s="538"/>
      <c r="C4" s="538"/>
      <c r="D4" s="538"/>
      <c r="E4" s="538"/>
      <c r="F4" s="538"/>
      <c r="G4" s="538"/>
      <c r="H4" s="538"/>
      <c r="I4" s="538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3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3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3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3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3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3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3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3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3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3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3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3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3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3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3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3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3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3" customHeight="1">
      <c r="A26" s="66">
        <f>'3.1'!D15</f>
        <v>75</v>
      </c>
      <c r="B26" s="66"/>
      <c r="C26" s="67">
        <f>'3.1'!D16</f>
        <v>27</v>
      </c>
      <c r="D26" s="66"/>
      <c r="E26" s="68">
        <f>'3.1'!D17</f>
        <v>8</v>
      </c>
      <c r="F26" s="66"/>
      <c r="G26" s="498">
        <f>'3.1'!D18</f>
        <v>13</v>
      </c>
      <c r="H26" s="498"/>
      <c r="I26" s="60"/>
      <c r="J26" s="60"/>
      <c r="L26" s="65"/>
      <c r="P26" s="65"/>
    </row>
    <row r="27" spans="1:16" s="61" customFormat="1" ht="13" customHeight="1">
      <c r="J27" s="60"/>
      <c r="L27" s="65"/>
      <c r="P27" s="65"/>
    </row>
    <row r="28" spans="1:16" s="61" customFormat="1" ht="5.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5" customHeight="1">
      <c r="J29" s="60"/>
      <c r="L29" s="65"/>
      <c r="P29" s="65"/>
    </row>
    <row r="30" spans="1:16" ht="12" customHeight="1">
      <c r="A30" s="539" t="s">
        <v>206</v>
      </c>
      <c r="B30" s="539"/>
      <c r="C30" s="539"/>
      <c r="D30" s="539"/>
      <c r="E30" s="539"/>
      <c r="F30" s="539"/>
      <c r="G30" s="539"/>
      <c r="H30" s="539"/>
      <c r="I30" s="539"/>
      <c r="J30" s="59"/>
    </row>
    <row r="31" spans="1:16" ht="10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10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10" customHeight="1">
      <c r="A33" s="60"/>
      <c r="B33" s="60">
        <v>1</v>
      </c>
      <c r="C33" s="69"/>
      <c r="D33" s="69">
        <f>'2'!$C$7/30</f>
        <v>359539.68676326663</v>
      </c>
      <c r="E33" s="69">
        <f>'2'!$C$9/30</f>
        <v>280918.59193656669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10" customHeight="1">
      <c r="A34" s="60"/>
      <c r="B34" s="60">
        <v>2</v>
      </c>
      <c r="C34" s="69"/>
      <c r="D34" s="69">
        <f>'2'!$C$7/30</f>
        <v>359539.68676326663</v>
      </c>
      <c r="E34" s="69">
        <f>'2'!$C$9/30</f>
        <v>280918.59193656669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10" customHeight="1">
      <c r="A35" s="60"/>
      <c r="B35" s="60">
        <v>3</v>
      </c>
      <c r="C35" s="69"/>
      <c r="D35" s="69">
        <f>'2'!$C$7/30</f>
        <v>359539.68676326663</v>
      </c>
      <c r="E35" s="69">
        <f>'2'!$C$9/30</f>
        <v>280918.59193656669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10" customHeight="1">
      <c r="A36" s="60"/>
      <c r="B36" s="60">
        <v>4</v>
      </c>
      <c r="C36" s="69"/>
      <c r="D36" s="69">
        <f>'2'!$C$7/30</f>
        <v>359539.68676326663</v>
      </c>
      <c r="E36" s="69">
        <f>'2'!$C$9/30</f>
        <v>280918.59193656669</v>
      </c>
      <c r="F36" s="60"/>
      <c r="G36" s="60"/>
      <c r="H36" s="60"/>
      <c r="I36" s="60"/>
      <c r="J36" s="59"/>
    </row>
    <row r="37" spans="1:15" ht="10" customHeight="1">
      <c r="A37" s="60"/>
      <c r="B37" s="60">
        <v>5</v>
      </c>
      <c r="C37" s="69"/>
      <c r="D37" s="69">
        <f>'2'!$C$7/30</f>
        <v>359539.68676326663</v>
      </c>
      <c r="E37" s="69">
        <f>'2'!$C$9/30</f>
        <v>280918.59193656669</v>
      </c>
      <c r="F37" s="60"/>
      <c r="G37" s="60"/>
      <c r="H37" s="60"/>
      <c r="I37" s="60"/>
      <c r="J37" s="59"/>
    </row>
    <row r="38" spans="1:15" ht="10" customHeight="1">
      <c r="A38" s="60"/>
      <c r="B38" s="60">
        <v>6</v>
      </c>
      <c r="C38" s="69"/>
      <c r="D38" s="69">
        <f>'2'!$C$7/30</f>
        <v>359539.68676326663</v>
      </c>
      <c r="E38" s="69">
        <f>'2'!$C$9/30</f>
        <v>280918.59193656669</v>
      </c>
      <c r="F38" s="60"/>
      <c r="G38" s="60"/>
      <c r="H38" s="60"/>
      <c r="I38" s="60"/>
      <c r="J38" s="59"/>
    </row>
    <row r="39" spans="1:15" ht="10" customHeight="1">
      <c r="A39" s="60"/>
      <c r="B39" s="60">
        <v>7</v>
      </c>
      <c r="C39" s="69">
        <f>'2'!$C$5</f>
        <v>441487.44179100008</v>
      </c>
      <c r="D39" s="69">
        <f>'2'!$C$7/30</f>
        <v>359539.68676326663</v>
      </c>
      <c r="E39" s="69">
        <f>'2'!$C$9/30</f>
        <v>280918.59193656669</v>
      </c>
      <c r="F39" s="60"/>
      <c r="G39" s="60"/>
      <c r="H39" s="60"/>
      <c r="I39" s="60"/>
      <c r="J39" s="59"/>
    </row>
    <row r="40" spans="1:15" ht="10" customHeight="1">
      <c r="A40" s="60"/>
      <c r="B40" s="60">
        <v>8</v>
      </c>
      <c r="C40" s="69">
        <f>'2'!$C$5</f>
        <v>441487.44179100008</v>
      </c>
      <c r="D40" s="69">
        <f>'2'!$C$7/30</f>
        <v>359539.68676326663</v>
      </c>
      <c r="E40" s="69">
        <f>'2'!$C$9/30</f>
        <v>280918.59193656669</v>
      </c>
      <c r="F40" s="60"/>
      <c r="G40" s="60"/>
      <c r="H40" s="60"/>
      <c r="I40" s="60"/>
      <c r="J40" s="59"/>
    </row>
    <row r="41" spans="1:15" ht="10" customHeight="1">
      <c r="A41" s="60"/>
      <c r="B41" s="60">
        <v>9</v>
      </c>
      <c r="C41" s="69">
        <f>'2'!$C$5</f>
        <v>441487.44179100008</v>
      </c>
      <c r="D41" s="69">
        <f>'2'!$C$7/30</f>
        <v>359539.68676326663</v>
      </c>
      <c r="E41" s="69">
        <f>'2'!$C$9/30</f>
        <v>280918.59193656669</v>
      </c>
      <c r="F41" s="60"/>
      <c r="G41" s="60"/>
      <c r="H41" s="60"/>
      <c r="I41" s="60"/>
      <c r="J41" s="59"/>
    </row>
    <row r="42" spans="1:15" ht="10" customHeight="1">
      <c r="A42" s="60"/>
      <c r="B42" s="60">
        <v>10</v>
      </c>
      <c r="C42" s="69">
        <f>'2'!$C$5</f>
        <v>441487.44179100008</v>
      </c>
      <c r="D42" s="69">
        <f>'2'!$C$7/30</f>
        <v>359539.68676326663</v>
      </c>
      <c r="E42" s="69">
        <f>'2'!$C$9/30</f>
        <v>280918.59193656669</v>
      </c>
      <c r="F42" s="60"/>
      <c r="G42" s="60"/>
      <c r="H42" s="60"/>
      <c r="I42" s="60"/>
      <c r="J42" s="59"/>
    </row>
    <row r="43" spans="1:15" ht="10" customHeight="1">
      <c r="A43" s="60"/>
      <c r="B43" s="60">
        <v>11</v>
      </c>
      <c r="C43" s="69">
        <f>'2'!$C$5</f>
        <v>441487.44179100008</v>
      </c>
      <c r="D43" s="69">
        <f>'2'!$C$7/30</f>
        <v>359539.68676326663</v>
      </c>
      <c r="E43" s="69">
        <f>'2'!$C$9/30</f>
        <v>280918.59193656669</v>
      </c>
      <c r="F43" s="60"/>
      <c r="G43" s="60"/>
      <c r="H43" s="60"/>
      <c r="I43" s="60"/>
      <c r="J43" s="59"/>
    </row>
    <row r="44" spans="1:15" ht="10" customHeight="1">
      <c r="A44" s="60"/>
      <c r="B44" s="60">
        <v>12</v>
      </c>
      <c r="C44" s="69">
        <f>'2'!$C$5</f>
        <v>441487.44179100008</v>
      </c>
      <c r="D44" s="69">
        <f>'2'!$C$7/30</f>
        <v>359539.68676326663</v>
      </c>
      <c r="E44" s="69">
        <f>'2'!$C$9/30</f>
        <v>280918.59193656669</v>
      </c>
      <c r="F44" s="60"/>
      <c r="G44" s="60"/>
      <c r="H44" s="60"/>
      <c r="I44" s="60"/>
      <c r="J44" s="59"/>
    </row>
    <row r="45" spans="1:15" ht="10" customHeight="1">
      <c r="A45" s="60"/>
      <c r="B45" s="60">
        <v>13</v>
      </c>
      <c r="C45" s="69">
        <f>'2'!$C$5</f>
        <v>441487.44179100008</v>
      </c>
      <c r="D45" s="69">
        <f>'2'!$C$7/30</f>
        <v>359539.68676326663</v>
      </c>
      <c r="E45" s="69">
        <f>'2'!$C$9/30</f>
        <v>280918.59193656669</v>
      </c>
      <c r="F45" s="60"/>
      <c r="G45" s="60"/>
      <c r="H45" s="60"/>
      <c r="I45" s="60"/>
      <c r="J45" s="59"/>
    </row>
    <row r="46" spans="1:15" ht="10" customHeight="1">
      <c r="A46" s="60"/>
      <c r="B46" s="60">
        <v>14</v>
      </c>
      <c r="C46" s="69"/>
      <c r="D46" s="69">
        <f>'2'!$C$7/30</f>
        <v>359539.68676326663</v>
      </c>
      <c r="E46" s="69">
        <f>'2'!$C$9/30</f>
        <v>280918.59193656669</v>
      </c>
      <c r="F46" s="60"/>
      <c r="G46" s="60"/>
      <c r="H46" s="60"/>
      <c r="I46" s="60"/>
      <c r="J46" s="59"/>
    </row>
    <row r="47" spans="1:15" ht="10" customHeight="1">
      <c r="A47" s="60"/>
      <c r="B47" s="60">
        <v>15</v>
      </c>
      <c r="C47" s="69"/>
      <c r="D47" s="69">
        <f>'2'!$C$7/30</f>
        <v>359539.68676326663</v>
      </c>
      <c r="E47" s="69">
        <f>'2'!$C$9/30</f>
        <v>280918.59193656669</v>
      </c>
      <c r="F47" s="60"/>
      <c r="G47" s="60"/>
      <c r="H47" s="60"/>
      <c r="I47" s="60"/>
      <c r="J47" s="59"/>
    </row>
    <row r="48" spans="1:15" ht="10" customHeight="1">
      <c r="A48" s="60"/>
      <c r="B48" s="60">
        <v>16</v>
      </c>
      <c r="C48" s="69"/>
      <c r="D48" s="69">
        <f>'2'!$C$7/30</f>
        <v>359539.68676326663</v>
      </c>
      <c r="E48" s="69">
        <f>'2'!$C$9/30</f>
        <v>280918.59193656669</v>
      </c>
      <c r="F48" s="60"/>
      <c r="G48" s="60"/>
      <c r="H48" s="60"/>
      <c r="I48" s="60"/>
      <c r="J48" s="59"/>
    </row>
    <row r="49" spans="1:10" ht="10" customHeight="1">
      <c r="A49" s="60"/>
      <c r="B49" s="60">
        <v>17</v>
      </c>
      <c r="C49" s="69"/>
      <c r="D49" s="69">
        <f>'2'!$C$7/30</f>
        <v>359539.68676326663</v>
      </c>
      <c r="E49" s="69">
        <f>'2'!$C$9/30</f>
        <v>280918.59193656669</v>
      </c>
      <c r="F49" s="60"/>
      <c r="G49" s="60"/>
      <c r="H49" s="60"/>
      <c r="I49" s="60"/>
      <c r="J49" s="59"/>
    </row>
    <row r="50" spans="1:10" ht="10" customHeight="1">
      <c r="A50" s="60"/>
      <c r="B50" s="60">
        <v>18</v>
      </c>
      <c r="C50" s="69"/>
      <c r="D50" s="69">
        <f>'2'!$C$7/30</f>
        <v>359539.68676326663</v>
      </c>
      <c r="E50" s="69">
        <f>'2'!$C$9/30</f>
        <v>280918.59193656669</v>
      </c>
      <c r="F50" s="60"/>
      <c r="G50" s="60"/>
      <c r="H50" s="60"/>
      <c r="I50" s="60"/>
      <c r="J50" s="59"/>
    </row>
    <row r="51" spans="1:10" ht="10" customHeight="1">
      <c r="A51" s="60"/>
      <c r="B51" s="60">
        <v>19</v>
      </c>
      <c r="C51" s="69"/>
      <c r="D51" s="69">
        <f>'2'!$C$7/30</f>
        <v>359539.68676326663</v>
      </c>
      <c r="E51" s="69">
        <f>'2'!$C$9/30</f>
        <v>280918.59193656669</v>
      </c>
      <c r="F51" s="60"/>
      <c r="G51" s="60"/>
      <c r="H51" s="60"/>
      <c r="I51" s="60"/>
      <c r="J51" s="59"/>
    </row>
    <row r="52" spans="1:10" ht="10" customHeight="1">
      <c r="A52" s="60"/>
      <c r="B52" s="60">
        <v>20</v>
      </c>
      <c r="C52" s="69"/>
      <c r="D52" s="69">
        <f>'2'!$C$7/30</f>
        <v>359539.68676326663</v>
      </c>
      <c r="E52" s="69">
        <f>'2'!$C$9/30</f>
        <v>280918.59193656669</v>
      </c>
      <c r="F52" s="60"/>
      <c r="G52" s="60"/>
      <c r="H52" s="60"/>
      <c r="I52" s="60"/>
      <c r="J52" s="59"/>
    </row>
    <row r="53" spans="1:10" ht="10" customHeight="1">
      <c r="A53" s="60"/>
      <c r="B53" s="60">
        <v>21</v>
      </c>
      <c r="C53" s="69"/>
      <c r="D53" s="69">
        <f>'2'!$C$7/30</f>
        <v>359539.68676326663</v>
      </c>
      <c r="E53" s="69">
        <f>'2'!$C$9/30</f>
        <v>280918.59193656669</v>
      </c>
      <c r="F53" s="60"/>
      <c r="G53" s="60"/>
      <c r="H53" s="60"/>
      <c r="I53" s="59"/>
      <c r="J53" s="59"/>
    </row>
    <row r="54" spans="1:10" ht="10" customHeight="1">
      <c r="A54" s="60"/>
      <c r="B54" s="60">
        <v>22</v>
      </c>
      <c r="C54" s="69"/>
      <c r="D54" s="69">
        <f>'2'!$C$7/30</f>
        <v>359539.68676326663</v>
      </c>
      <c r="E54" s="69">
        <f>'2'!$C$9/30</f>
        <v>280918.59193656669</v>
      </c>
      <c r="F54" s="60"/>
      <c r="G54" s="60"/>
      <c r="H54" s="60"/>
      <c r="I54" s="60"/>
      <c r="J54" s="59"/>
    </row>
    <row r="55" spans="1:10" ht="10" customHeight="1">
      <c r="A55" s="60"/>
      <c r="B55" s="60">
        <v>23</v>
      </c>
      <c r="C55" s="69"/>
      <c r="D55" s="69">
        <f>'2'!$C$7/30</f>
        <v>359539.68676326663</v>
      </c>
      <c r="E55" s="69">
        <f>'2'!$C$9/30</f>
        <v>280918.59193656669</v>
      </c>
      <c r="F55" s="60"/>
      <c r="G55" s="60"/>
      <c r="H55" s="60"/>
      <c r="I55" s="60"/>
      <c r="J55" s="59"/>
    </row>
    <row r="56" spans="1:10" ht="10" customHeight="1">
      <c r="A56" s="60"/>
      <c r="B56" s="60">
        <v>24</v>
      </c>
      <c r="C56" s="69"/>
      <c r="D56" s="69">
        <f>'2'!$C$7/30</f>
        <v>359539.68676326663</v>
      </c>
      <c r="E56" s="69">
        <f>'2'!$C$9/30</f>
        <v>280918.59193656669</v>
      </c>
      <c r="F56" s="60"/>
      <c r="G56" s="60"/>
      <c r="H56" s="60"/>
      <c r="I56" s="60"/>
      <c r="J56" s="59"/>
    </row>
    <row r="57" spans="1:10" ht="10" customHeight="1">
      <c r="A57" s="60"/>
      <c r="B57" s="60">
        <v>25</v>
      </c>
      <c r="C57" s="69"/>
      <c r="D57" s="69">
        <f>'2'!$C$7/30</f>
        <v>359539.68676326663</v>
      </c>
      <c r="E57" s="69">
        <f>'2'!$C$9/30</f>
        <v>280918.59193656669</v>
      </c>
      <c r="F57" s="60"/>
      <c r="G57" s="60"/>
      <c r="H57" s="60"/>
      <c r="I57" s="60"/>
      <c r="J57" s="59"/>
    </row>
    <row r="58" spans="1:10" ht="10" customHeight="1">
      <c r="A58" s="60"/>
      <c r="B58" s="60">
        <v>26</v>
      </c>
      <c r="C58" s="69"/>
      <c r="D58" s="69">
        <f>'2'!$C$7/30</f>
        <v>359539.68676326663</v>
      </c>
      <c r="E58" s="69">
        <f>'2'!$C$9/30</f>
        <v>280918.59193656669</v>
      </c>
      <c r="F58" s="60"/>
      <c r="G58" s="60"/>
      <c r="H58" s="60"/>
      <c r="I58" s="60"/>
      <c r="J58" s="59"/>
    </row>
    <row r="59" spans="1:10" ht="10" customHeight="1">
      <c r="B59" s="60">
        <v>27</v>
      </c>
      <c r="C59" s="70"/>
      <c r="D59" s="69">
        <f>'2'!$C$7/30</f>
        <v>359539.68676326663</v>
      </c>
      <c r="E59" s="69">
        <f>'2'!$C$9/30</f>
        <v>280918.59193656669</v>
      </c>
      <c r="H59" s="59"/>
      <c r="I59" s="59"/>
      <c r="J59" s="59"/>
    </row>
    <row r="60" spans="1:10" ht="10" customHeight="1">
      <c r="B60" s="60">
        <v>28</v>
      </c>
      <c r="C60" s="70"/>
      <c r="D60" s="69">
        <f>'2'!$C$7/30</f>
        <v>359539.68676326663</v>
      </c>
      <c r="E60" s="69">
        <f>'2'!$C$9/30</f>
        <v>280918.59193656669</v>
      </c>
      <c r="H60" s="59"/>
      <c r="I60" s="59"/>
      <c r="J60" s="59"/>
    </row>
    <row r="61" spans="1:10" ht="10" customHeight="1">
      <c r="B61" s="60">
        <v>29</v>
      </c>
      <c r="C61" s="70"/>
      <c r="D61" s="69">
        <f>'2'!$C$7/30</f>
        <v>359539.68676326663</v>
      </c>
      <c r="E61" s="69">
        <f>'2'!$C$9/30</f>
        <v>280918.59193656669</v>
      </c>
      <c r="H61" s="59"/>
      <c r="I61" s="59"/>
      <c r="J61" s="59"/>
    </row>
    <row r="62" spans="1:10" ht="10" customHeight="1">
      <c r="B62" s="60">
        <v>30</v>
      </c>
      <c r="C62" s="70"/>
      <c r="D62" s="69">
        <f>'2'!$C$7/30</f>
        <v>359539.68676326663</v>
      </c>
      <c r="E62" s="69">
        <f>'2'!$C$9/30</f>
        <v>280918.59193656669</v>
      </c>
      <c r="H62" s="59"/>
      <c r="I62" s="59"/>
      <c r="J62" s="59"/>
    </row>
    <row r="63" spans="1:10" ht="10" customHeight="1">
      <c r="H63" s="59"/>
      <c r="I63" s="59"/>
      <c r="J63" s="59"/>
    </row>
    <row r="64" spans="1:10" ht="10" customHeight="1">
      <c r="A64" s="540" t="s">
        <v>179</v>
      </c>
      <c r="B64" s="540"/>
      <c r="C64" s="540"/>
      <c r="D64" s="540"/>
      <c r="E64" s="540"/>
      <c r="F64" s="540"/>
      <c r="G64" s="540"/>
      <c r="H64" s="540"/>
      <c r="I64" s="540"/>
      <c r="J64" s="59"/>
    </row>
    <row r="65" spans="1:10" ht="15.75" customHeight="1">
      <c r="A65" s="540"/>
      <c r="B65" s="540"/>
      <c r="C65" s="540"/>
      <c r="D65" s="540"/>
      <c r="E65" s="540"/>
      <c r="F65" s="540"/>
      <c r="G65" s="540"/>
      <c r="H65" s="540"/>
      <c r="I65" s="540"/>
      <c r="J65" s="59"/>
    </row>
    <row r="66" spans="1:10" ht="10" customHeight="1">
      <c r="H66" s="59"/>
      <c r="I66" s="59"/>
      <c r="J66" s="59"/>
    </row>
    <row r="67" spans="1:10" ht="10" customHeight="1">
      <c r="H67" s="59"/>
      <c r="I67" s="59"/>
      <c r="J67" s="59"/>
    </row>
    <row r="68" spans="1:10" ht="10" customHeight="1">
      <c r="H68" s="59"/>
      <c r="I68" s="59"/>
      <c r="J68" s="59"/>
    </row>
    <row r="69" spans="1:10" ht="10" customHeight="1">
      <c r="H69" s="59"/>
      <c r="I69" s="59"/>
      <c r="J69" s="59"/>
    </row>
    <row r="70" spans="1:10" ht="10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C1" sqref="C1"/>
    </sheetView>
  </sheetViews>
  <sheetFormatPr defaultColWidth="9" defaultRowHeight="10"/>
  <cols>
    <col min="1" max="1" width="13.83203125" style="57" customWidth="1"/>
    <col min="2" max="2" width="22.33203125" style="57" customWidth="1"/>
    <col min="3" max="4" width="9.58203125" style="57" customWidth="1"/>
    <col min="5" max="14" width="7.25" style="57" customWidth="1"/>
    <col min="15" max="16384" width="9" style="57"/>
  </cols>
  <sheetData>
    <row r="1" spans="1:18" ht="17.5">
      <c r="A1" s="550" t="s">
        <v>215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72"/>
      <c r="B3" s="542"/>
      <c r="C3" s="551" t="s">
        <v>19</v>
      </c>
      <c r="D3" s="553" t="s">
        <v>207</v>
      </c>
      <c r="E3" s="546" t="s">
        <v>208</v>
      </c>
      <c r="F3" s="546"/>
      <c r="G3" s="546"/>
      <c r="H3" s="546"/>
      <c r="I3" s="546"/>
      <c r="J3" s="546" t="s">
        <v>150</v>
      </c>
      <c r="K3" s="546"/>
      <c r="L3" s="546"/>
      <c r="M3" s="546"/>
      <c r="N3" s="548"/>
    </row>
    <row r="4" spans="1:18" s="61" customFormat="1" ht="20.25" customHeight="1">
      <c r="A4" s="275"/>
      <c r="B4" s="543"/>
      <c r="C4" s="552"/>
      <c r="D4" s="554"/>
      <c r="E4" s="547"/>
      <c r="F4" s="547"/>
      <c r="G4" s="547"/>
      <c r="H4" s="547"/>
      <c r="I4" s="547"/>
      <c r="J4" s="547"/>
      <c r="K4" s="547"/>
      <c r="L4" s="547"/>
      <c r="M4" s="547"/>
      <c r="N4" s="549"/>
    </row>
    <row r="5" spans="1:18" s="61" customFormat="1" ht="22" customHeight="1">
      <c r="A5" s="544" t="s">
        <v>105</v>
      </c>
      <c r="B5" s="228" t="s">
        <v>68</v>
      </c>
      <c r="C5" s="279">
        <v>441487.44179100008</v>
      </c>
      <c r="D5" s="284">
        <f>C5/$C$24</f>
        <v>40528.113387238642</v>
      </c>
      <c r="E5" s="271"/>
      <c r="F5" s="271"/>
      <c r="G5" s="271"/>
      <c r="H5" s="271"/>
      <c r="I5" s="269"/>
      <c r="J5" s="272"/>
      <c r="K5" s="272"/>
      <c r="L5" s="273"/>
      <c r="M5" s="272"/>
      <c r="N5" s="272"/>
      <c r="O5" s="65"/>
      <c r="P5" s="72"/>
    </row>
    <row r="6" spans="1:18" s="61" customFormat="1" ht="22" customHeight="1">
      <c r="A6" s="545"/>
      <c r="B6" s="234" t="s">
        <v>66</v>
      </c>
      <c r="C6" s="280">
        <v>10786190.602897998</v>
      </c>
      <c r="D6" s="81">
        <f>C6/$C$24</f>
        <v>990161.69972409261</v>
      </c>
      <c r="E6" s="71"/>
      <c r="F6" s="71"/>
      <c r="G6" s="71"/>
      <c r="H6" s="71"/>
      <c r="I6" s="277"/>
      <c r="J6" s="60"/>
      <c r="K6" s="60"/>
      <c r="L6" s="69"/>
      <c r="M6" s="60"/>
      <c r="N6" s="60"/>
      <c r="O6" s="65"/>
      <c r="P6" s="72"/>
      <c r="Q6" s="72"/>
    </row>
    <row r="7" spans="1:18" s="61" customFormat="1" ht="22" customHeight="1">
      <c r="A7" s="545"/>
      <c r="B7" s="234" t="s">
        <v>67</v>
      </c>
      <c r="C7" s="280">
        <v>8427557.7580970004</v>
      </c>
      <c r="D7" s="81">
        <f>C7/$C$24</f>
        <v>773641.5219696078</v>
      </c>
      <c r="E7" s="71"/>
      <c r="F7" s="71"/>
      <c r="G7" s="71"/>
      <c r="H7" s="71"/>
      <c r="I7" s="277"/>
      <c r="J7" s="60"/>
      <c r="K7" s="60"/>
      <c r="L7" s="69"/>
      <c r="M7" s="60"/>
      <c r="N7" s="60"/>
      <c r="O7" s="65"/>
      <c r="P7" s="72"/>
    </row>
    <row r="8" spans="1:18" s="61" customFormat="1" ht="22" customHeight="1">
      <c r="A8" s="545"/>
      <c r="B8" s="235" t="s">
        <v>38</v>
      </c>
      <c r="C8" s="287">
        <v>1</v>
      </c>
      <c r="D8" s="428">
        <f>C8</f>
        <v>1</v>
      </c>
      <c r="E8" s="73"/>
      <c r="F8" s="73"/>
      <c r="G8" s="73"/>
      <c r="H8" s="73"/>
      <c r="I8" s="277"/>
      <c r="J8" s="60"/>
      <c r="K8" s="60"/>
      <c r="L8" s="69"/>
      <c r="M8" s="60"/>
      <c r="N8" s="60"/>
      <c r="O8" s="65"/>
      <c r="P8" s="72"/>
    </row>
    <row r="9" spans="1:18" s="61" customFormat="1" ht="22" customHeight="1">
      <c r="A9" s="544" t="s">
        <v>77</v>
      </c>
      <c r="B9" s="228" t="s">
        <v>21</v>
      </c>
      <c r="C9" s="279">
        <f>C12/30</f>
        <v>208111.91020000001</v>
      </c>
      <c r="D9" s="284">
        <f>D12/30</f>
        <v>19104.468882748562</v>
      </c>
      <c r="E9" s="71"/>
      <c r="F9" s="71"/>
      <c r="G9" s="71"/>
      <c r="H9" s="71"/>
      <c r="I9" s="277"/>
      <c r="J9" s="60"/>
      <c r="K9" s="60"/>
      <c r="L9" s="69"/>
      <c r="M9" s="60"/>
      <c r="N9" s="60"/>
      <c r="O9" s="65"/>
      <c r="P9" s="72"/>
    </row>
    <row r="10" spans="1:18" s="61" customFormat="1" ht="22" customHeight="1">
      <c r="A10" s="545"/>
      <c r="B10" s="234" t="s">
        <v>22</v>
      </c>
      <c r="C10" s="280">
        <f>C13/30</f>
        <v>109112.54407566665</v>
      </c>
      <c r="D10" s="81">
        <f>D13/30</f>
        <v>10016.424341152888</v>
      </c>
      <c r="E10" s="71"/>
      <c r="F10" s="71"/>
      <c r="G10" s="71"/>
      <c r="H10" s="71"/>
      <c r="I10" s="277"/>
      <c r="J10" s="60"/>
      <c r="K10" s="60"/>
      <c r="L10" s="69"/>
      <c r="M10" s="60"/>
      <c r="N10" s="60"/>
      <c r="O10" s="65"/>
      <c r="P10" s="72"/>
    </row>
    <row r="11" spans="1:18" s="61" customFormat="1" ht="22" customHeight="1">
      <c r="A11" s="557"/>
      <c r="B11" s="235" t="s">
        <v>4</v>
      </c>
      <c r="C11" s="281">
        <f>SUM(C9:C10)</f>
        <v>317224.45427566668</v>
      </c>
      <c r="D11" s="285">
        <f>SUM(D9:D10)</f>
        <v>29120.89322390145</v>
      </c>
      <c r="E11" s="71"/>
      <c r="F11" s="71"/>
      <c r="G11" s="71"/>
      <c r="H11" s="71"/>
      <c r="I11" s="277"/>
      <c r="J11" s="60"/>
      <c r="K11" s="60"/>
      <c r="L11" s="69"/>
      <c r="M11" s="60"/>
      <c r="N11" s="60"/>
      <c r="O11" s="65"/>
      <c r="P11" s="72"/>
    </row>
    <row r="12" spans="1:18" s="61" customFormat="1" ht="22" customHeight="1">
      <c r="A12" s="544" t="s">
        <v>70</v>
      </c>
      <c r="B12" s="228" t="s">
        <v>21</v>
      </c>
      <c r="C12" s="279">
        <v>6243357.3060000008</v>
      </c>
      <c r="D12" s="284">
        <f>C12/C24</f>
        <v>573134.06648245687</v>
      </c>
      <c r="E12" s="71"/>
      <c r="F12" s="71"/>
      <c r="G12" s="71"/>
      <c r="H12" s="71"/>
      <c r="I12" s="277"/>
      <c r="J12" s="60"/>
      <c r="K12" s="60"/>
      <c r="L12" s="69"/>
      <c r="M12" s="60"/>
      <c r="N12" s="60"/>
      <c r="O12" s="65"/>
      <c r="P12" s="490"/>
    </row>
    <row r="13" spans="1:18" s="61" customFormat="1" ht="22" customHeight="1">
      <c r="A13" s="545"/>
      <c r="B13" s="234" t="s">
        <v>22</v>
      </c>
      <c r="C13" s="280">
        <f>C14-C12</f>
        <v>3273376.3222699994</v>
      </c>
      <c r="D13" s="81">
        <f>D14-D12</f>
        <v>300492.73023458663</v>
      </c>
      <c r="E13" s="71"/>
      <c r="F13" s="71"/>
      <c r="G13" s="71"/>
      <c r="H13" s="71"/>
      <c r="I13" s="277"/>
      <c r="J13" s="60"/>
      <c r="K13" s="60"/>
      <c r="L13" s="69"/>
      <c r="M13" s="60"/>
      <c r="N13" s="60"/>
      <c r="O13" s="65"/>
      <c r="P13" s="72"/>
    </row>
    <row r="14" spans="1:18" s="61" customFormat="1" ht="22" customHeight="1">
      <c r="A14" s="557"/>
      <c r="B14" s="235" t="s">
        <v>4</v>
      </c>
      <c r="C14" s="281">
        <v>9516733.6282700002</v>
      </c>
      <c r="D14" s="285">
        <v>873626.7967170435</v>
      </c>
      <c r="E14" s="71"/>
      <c r="F14" s="71"/>
      <c r="G14" s="71"/>
      <c r="H14" s="71"/>
      <c r="I14" s="277"/>
      <c r="J14" s="60"/>
      <c r="K14" s="60"/>
      <c r="L14" s="69"/>
      <c r="M14" s="60"/>
      <c r="N14" s="60"/>
      <c r="O14" s="65"/>
      <c r="P14" s="72"/>
    </row>
    <row r="15" spans="1:18" s="61" customFormat="1" ht="22" customHeight="1">
      <c r="A15" s="558" t="s">
        <v>69</v>
      </c>
      <c r="B15" s="228" t="s">
        <v>71</v>
      </c>
      <c r="C15" s="470">
        <v>713280.13032127218</v>
      </c>
      <c r="D15" s="471">
        <v>67639</v>
      </c>
      <c r="E15" s="71"/>
      <c r="F15" s="71"/>
      <c r="G15" s="71"/>
      <c r="H15" s="71"/>
      <c r="I15" s="277"/>
      <c r="J15" s="60"/>
      <c r="K15" s="60"/>
      <c r="L15" s="69"/>
      <c r="M15" s="60"/>
      <c r="N15" s="60"/>
      <c r="O15" s="65"/>
      <c r="P15" s="72"/>
    </row>
    <row r="16" spans="1:18" s="61" customFormat="1" ht="22" customHeight="1">
      <c r="A16" s="545"/>
      <c r="B16" s="234" t="s">
        <v>20</v>
      </c>
      <c r="C16" s="472">
        <v>-16.899999999999999</v>
      </c>
      <c r="D16" s="473">
        <v>-16.899999999999999</v>
      </c>
      <c r="E16" s="74"/>
      <c r="F16" s="74"/>
      <c r="G16" s="74"/>
      <c r="H16" s="74"/>
      <c r="I16" s="277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2" customHeight="1">
      <c r="A17" s="545"/>
      <c r="B17" s="234" t="s">
        <v>72</v>
      </c>
      <c r="C17" s="474">
        <v>38740</v>
      </c>
      <c r="D17" s="475">
        <v>38740</v>
      </c>
      <c r="E17" s="168"/>
      <c r="F17" s="76"/>
      <c r="G17" s="77"/>
      <c r="H17" s="77"/>
      <c r="I17" s="278"/>
      <c r="J17" s="60"/>
      <c r="K17" s="76" t="s">
        <v>66</v>
      </c>
      <c r="L17" s="77">
        <f>C6/C14</f>
        <v>1.1333920885267823</v>
      </c>
      <c r="M17" s="77">
        <f>$N$17-L17</f>
        <v>-0.1333920885267823</v>
      </c>
      <c r="N17" s="169">
        <v>1</v>
      </c>
      <c r="O17" s="65"/>
      <c r="P17" s="72"/>
      <c r="Q17" s="75"/>
      <c r="R17" s="75"/>
    </row>
    <row r="18" spans="1:18" s="61" customFormat="1" ht="22" customHeight="1">
      <c r="A18" s="545"/>
      <c r="B18" s="228" t="s">
        <v>73</v>
      </c>
      <c r="C18" s="470">
        <v>17291700</v>
      </c>
      <c r="D18" s="471">
        <v>1639505</v>
      </c>
      <c r="E18" s="71"/>
      <c r="F18" s="78"/>
      <c r="G18" s="77"/>
      <c r="H18" s="77"/>
      <c r="I18" s="277"/>
      <c r="J18" s="60"/>
      <c r="K18" s="78" t="s">
        <v>67</v>
      </c>
      <c r="L18" s="77">
        <f>C7/C14</f>
        <v>0.88555150194205912</v>
      </c>
      <c r="M18" s="77">
        <f t="shared" ref="M18:M19" si="0">$N$17-L18</f>
        <v>0.11444849805794088</v>
      </c>
      <c r="N18" s="60"/>
      <c r="O18" s="65"/>
      <c r="P18" s="72"/>
      <c r="Q18" s="75"/>
      <c r="R18" s="75"/>
    </row>
    <row r="19" spans="1:18" s="61" customFormat="1" ht="22" customHeight="1">
      <c r="A19" s="545"/>
      <c r="B19" s="234" t="s">
        <v>20</v>
      </c>
      <c r="C19" s="472">
        <v>-6</v>
      </c>
      <c r="D19" s="473">
        <v>-6</v>
      </c>
      <c r="E19" s="74"/>
      <c r="F19" s="79"/>
      <c r="G19" s="77"/>
      <c r="H19" s="77"/>
      <c r="I19" s="277"/>
      <c r="J19" s="60"/>
      <c r="K19" s="79" t="s">
        <v>76</v>
      </c>
      <c r="L19" s="77">
        <f>C12/C14</f>
        <v>0.65603993448484799</v>
      </c>
      <c r="M19" s="77">
        <f t="shared" si="0"/>
        <v>0.34396006551515201</v>
      </c>
      <c r="N19" s="60"/>
      <c r="O19" s="65"/>
      <c r="P19" s="72"/>
    </row>
    <row r="20" spans="1:18" s="61" customFormat="1" ht="22" customHeight="1">
      <c r="A20" s="545"/>
      <c r="B20" s="235" t="s">
        <v>74</v>
      </c>
      <c r="C20" s="476" t="s">
        <v>64</v>
      </c>
      <c r="D20" s="477" t="s">
        <v>64</v>
      </c>
      <c r="E20" s="80"/>
      <c r="F20" s="80"/>
      <c r="G20" s="80"/>
      <c r="H20" s="80"/>
      <c r="I20" s="277"/>
      <c r="J20" s="60"/>
      <c r="K20" s="60"/>
      <c r="L20" s="69"/>
      <c r="M20" s="60"/>
      <c r="N20" s="60"/>
      <c r="O20" s="65"/>
      <c r="P20" s="72"/>
    </row>
    <row r="21" spans="1:18" s="61" customFormat="1" ht="22" customHeight="1">
      <c r="A21" s="545"/>
      <c r="B21" s="234" t="s">
        <v>75</v>
      </c>
      <c r="C21" s="478">
        <v>16093950</v>
      </c>
      <c r="D21" s="479">
        <v>1529902</v>
      </c>
      <c r="E21" s="71"/>
      <c r="F21" s="71"/>
      <c r="G21" s="71"/>
      <c r="H21" s="71"/>
      <c r="I21" s="277"/>
      <c r="J21" s="60"/>
      <c r="K21" s="60"/>
      <c r="L21" s="69"/>
      <c r="M21" s="60"/>
      <c r="N21" s="60"/>
      <c r="O21" s="65"/>
      <c r="P21" s="72"/>
    </row>
    <row r="22" spans="1:18" s="61" customFormat="1" ht="22" customHeight="1">
      <c r="A22" s="545"/>
      <c r="B22" s="234" t="s">
        <v>20</v>
      </c>
      <c r="C22" s="472">
        <v>-1.7</v>
      </c>
      <c r="D22" s="473">
        <v>-1.7</v>
      </c>
      <c r="E22" s="74"/>
      <c r="F22" s="74"/>
      <c r="G22" s="74"/>
      <c r="H22" s="74"/>
      <c r="I22" s="277"/>
      <c r="J22" s="60"/>
      <c r="K22" s="60"/>
      <c r="L22" s="69"/>
      <c r="M22" s="60"/>
      <c r="N22" s="60"/>
      <c r="O22" s="65"/>
      <c r="P22" s="72"/>
    </row>
    <row r="23" spans="1:18" s="61" customFormat="1" ht="22" customHeight="1">
      <c r="A23" s="545"/>
      <c r="B23" s="235" t="s">
        <v>74</v>
      </c>
      <c r="C23" s="474" t="s">
        <v>61</v>
      </c>
      <c r="D23" s="477" t="s">
        <v>61</v>
      </c>
      <c r="E23" s="80"/>
      <c r="F23" s="80"/>
      <c r="G23" s="80"/>
      <c r="H23" s="80"/>
      <c r="I23" s="277"/>
      <c r="J23" s="60"/>
      <c r="K23" s="60"/>
      <c r="L23" s="69"/>
      <c r="M23" s="60"/>
      <c r="N23" s="60"/>
      <c r="O23" s="65"/>
      <c r="P23" s="72"/>
    </row>
    <row r="24" spans="1:18" s="61" customFormat="1" ht="22" customHeight="1">
      <c r="A24" s="555" t="s">
        <v>119</v>
      </c>
      <c r="B24" s="556"/>
      <c r="C24" s="559">
        <f>C14/D14</f>
        <v>10.893362776911648</v>
      </c>
      <c r="D24" s="559"/>
      <c r="E24" s="274"/>
      <c r="F24" s="274"/>
      <c r="G24" s="274"/>
      <c r="H24" s="274"/>
      <c r="I24" s="270"/>
      <c r="J24" s="275"/>
      <c r="K24" s="275"/>
      <c r="L24" s="276"/>
      <c r="M24" s="275"/>
      <c r="N24" s="275"/>
      <c r="O24" s="65"/>
      <c r="P24" s="72"/>
    </row>
    <row r="25" spans="1:18" ht="5.1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A24:B24"/>
    <mergeCell ref="A9:A11"/>
    <mergeCell ref="A12:A14"/>
    <mergeCell ref="A15:A23"/>
    <mergeCell ref="C24:D24"/>
    <mergeCell ref="B3:B4"/>
    <mergeCell ref="A5:A8"/>
    <mergeCell ref="E3:I4"/>
    <mergeCell ref="J3:N4"/>
    <mergeCell ref="A1:N1"/>
    <mergeCell ref="C3:C4"/>
    <mergeCell ref="D3:D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zoomScale="70" zoomScaleNormal="100" zoomScaleSheetLayoutView="70" workbookViewId="0">
      <selection activeCell="C1" sqref="C1"/>
    </sheetView>
  </sheetViews>
  <sheetFormatPr defaultColWidth="9" defaultRowHeight="10"/>
  <cols>
    <col min="1" max="1" width="11.25" style="57" customWidth="1"/>
    <col min="2" max="2" width="24.33203125" style="57" customWidth="1"/>
    <col min="3" max="8" width="9" style="57" customWidth="1"/>
    <col min="9" max="9" width="16.33203125" style="57" customWidth="1"/>
    <col min="10" max="12" width="9.25" style="57" customWidth="1"/>
    <col min="13" max="13" width="11.33203125" style="57" customWidth="1"/>
    <col min="14" max="14" width="9.25" style="57" customWidth="1"/>
    <col min="15" max="16384" width="9" style="57"/>
  </cols>
  <sheetData>
    <row r="1" spans="1:15" ht="17.5">
      <c r="A1" s="550" t="s">
        <v>216</v>
      </c>
      <c r="B1" s="550"/>
      <c r="C1" s="550"/>
      <c r="D1" s="550"/>
      <c r="E1" s="550"/>
      <c r="F1" s="550"/>
      <c r="G1" s="550"/>
      <c r="H1" s="550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5" customHeight="1">
      <c r="A3" s="302" t="s">
        <v>19</v>
      </c>
      <c r="B3" s="302"/>
      <c r="C3" s="303" t="s">
        <v>153</v>
      </c>
      <c r="D3" s="302"/>
      <c r="E3" s="302"/>
      <c r="F3" s="303" t="s">
        <v>209</v>
      </c>
      <c r="G3" s="301"/>
      <c r="H3" s="301"/>
    </row>
    <row r="4" spans="1:15" s="61" customFormat="1" ht="12" customHeight="1">
      <c r="A4" s="60"/>
      <c r="B4" s="300"/>
      <c r="C4" s="560"/>
      <c r="D4" s="560"/>
      <c r="E4" s="560"/>
      <c r="F4" s="560"/>
      <c r="G4" s="560"/>
      <c r="H4" s="561"/>
    </row>
    <row r="5" spans="1:15" s="61" customFormat="1" ht="12" customHeight="1">
      <c r="A5" s="286"/>
      <c r="B5" s="299"/>
      <c r="C5" s="296" t="s">
        <v>48</v>
      </c>
      <c r="D5" s="297" t="s">
        <v>49</v>
      </c>
      <c r="E5" s="298" t="s">
        <v>50</v>
      </c>
      <c r="F5" s="296" t="s">
        <v>39</v>
      </c>
      <c r="G5" s="297" t="s">
        <v>40</v>
      </c>
      <c r="H5" s="297" t="s">
        <v>41</v>
      </c>
    </row>
    <row r="6" spans="1:15" s="61" customFormat="1" ht="14.15" customHeight="1">
      <c r="A6" s="564" t="s">
        <v>105</v>
      </c>
      <c r="B6" s="228" t="s">
        <v>68</v>
      </c>
      <c r="C6" s="279">
        <v>177457.25842899989</v>
      </c>
      <c r="D6" s="271">
        <v>310839.67551299999</v>
      </c>
      <c r="E6" s="284">
        <v>398967.05996899994</v>
      </c>
      <c r="F6" s="279">
        <v>441487.44179100008</v>
      </c>
      <c r="G6" s="271"/>
      <c r="H6" s="271"/>
      <c r="J6" s="63"/>
      <c r="K6" s="63"/>
      <c r="L6" s="63"/>
      <c r="M6" s="64"/>
      <c r="N6" s="63"/>
      <c r="O6" s="65"/>
    </row>
    <row r="7" spans="1:15" s="61" customFormat="1" ht="14.15" customHeight="1">
      <c r="A7" s="565"/>
      <c r="B7" s="234" t="s">
        <v>66</v>
      </c>
      <c r="C7" s="280">
        <v>4338098.6277590003</v>
      </c>
      <c r="D7" s="71">
        <v>7626461.2005709987</v>
      </c>
      <c r="E7" s="81">
        <v>9786870.6712840032</v>
      </c>
      <c r="F7" s="280">
        <v>10786190.602897998</v>
      </c>
      <c r="G7" s="71"/>
      <c r="H7" s="71"/>
      <c r="J7" s="63"/>
      <c r="K7" s="63"/>
      <c r="L7" s="63"/>
      <c r="M7" s="64"/>
      <c r="N7" s="63"/>
      <c r="O7" s="65"/>
    </row>
    <row r="8" spans="1:15" s="61" customFormat="1" ht="14.15" customHeight="1">
      <c r="A8" s="565"/>
      <c r="B8" s="234" t="s">
        <v>67</v>
      </c>
      <c r="C8" s="280">
        <v>3372082.5573679977</v>
      </c>
      <c r="D8" s="71">
        <v>5958339.3169620009</v>
      </c>
      <c r="E8" s="81">
        <v>7644555.4051979957</v>
      </c>
      <c r="F8" s="280">
        <v>8427557.7580970004</v>
      </c>
      <c r="G8" s="71"/>
      <c r="H8" s="71"/>
      <c r="J8" s="63"/>
      <c r="K8" s="63"/>
      <c r="L8" s="63"/>
      <c r="M8" s="64"/>
      <c r="N8" s="63"/>
      <c r="O8" s="65"/>
    </row>
    <row r="9" spans="1:15" s="61" customFormat="1" ht="14.15" customHeight="1">
      <c r="A9" s="565"/>
      <c r="B9" s="235" t="s">
        <v>38</v>
      </c>
      <c r="C9" s="287">
        <v>0.4</v>
      </c>
      <c r="D9" s="293">
        <v>0.7</v>
      </c>
      <c r="E9" s="289">
        <v>0.9</v>
      </c>
      <c r="F9" s="287">
        <v>1</v>
      </c>
      <c r="G9" s="293"/>
      <c r="H9" s="293"/>
      <c r="K9" s="65"/>
      <c r="O9" s="65"/>
    </row>
    <row r="10" spans="1:15" s="61" customFormat="1" ht="14.15" customHeight="1">
      <c r="A10" s="564" t="s">
        <v>77</v>
      </c>
      <c r="B10" s="228" t="s">
        <v>21</v>
      </c>
      <c r="C10" s="279">
        <v>92749.427833333335</v>
      </c>
      <c r="D10" s="271">
        <v>162056.57226666668</v>
      </c>
      <c r="E10" s="284">
        <v>227856.55596666664</v>
      </c>
      <c r="F10" s="279">
        <v>208111.91020000001</v>
      </c>
      <c r="G10" s="271"/>
      <c r="H10" s="271"/>
      <c r="J10" s="65"/>
      <c r="K10" s="65"/>
      <c r="L10" s="65"/>
      <c r="M10" s="65"/>
      <c r="N10" s="65"/>
      <c r="O10" s="65"/>
    </row>
    <row r="11" spans="1:15" s="61" customFormat="1" ht="14.15" customHeight="1">
      <c r="A11" s="565"/>
      <c r="B11" s="234" t="s">
        <v>22</v>
      </c>
      <c r="C11" s="280">
        <v>89205.836081799745</v>
      </c>
      <c r="D11" s="71">
        <v>103454.52106896372</v>
      </c>
      <c r="E11" s="81">
        <v>116554.1935937681</v>
      </c>
      <c r="F11" s="280">
        <v>109112.54407566665</v>
      </c>
      <c r="G11" s="71"/>
      <c r="H11" s="71"/>
      <c r="J11" s="166"/>
      <c r="K11" s="65"/>
      <c r="L11" s="65"/>
      <c r="M11" s="65"/>
      <c r="N11" s="65"/>
      <c r="O11" s="65"/>
    </row>
    <row r="12" spans="1:15" s="61" customFormat="1" ht="14.15" customHeight="1">
      <c r="A12" s="565"/>
      <c r="B12" s="235" t="s">
        <v>4</v>
      </c>
      <c r="C12" s="281">
        <v>181955.26391513308</v>
      </c>
      <c r="D12" s="274">
        <v>265511.09333563037</v>
      </c>
      <c r="E12" s="285">
        <v>344410.74956043472</v>
      </c>
      <c r="F12" s="281">
        <v>317224.45427566668</v>
      </c>
      <c r="G12" s="274"/>
      <c r="H12" s="274"/>
      <c r="J12" s="65"/>
      <c r="K12" s="65"/>
      <c r="L12" s="65"/>
      <c r="M12" s="65"/>
      <c r="N12" s="65"/>
      <c r="O12" s="65"/>
    </row>
    <row r="13" spans="1:15" s="61" customFormat="1" ht="14.15" customHeight="1">
      <c r="A13" s="564" t="s">
        <v>70</v>
      </c>
      <c r="B13" s="228" t="s">
        <v>21</v>
      </c>
      <c r="C13" s="279">
        <v>2782482.835</v>
      </c>
      <c r="D13" s="271">
        <v>4861697.1680000005</v>
      </c>
      <c r="E13" s="284">
        <v>6835696.6789999995</v>
      </c>
      <c r="F13" s="279">
        <v>6243357.3060000008</v>
      </c>
      <c r="G13" s="271"/>
      <c r="H13" s="271"/>
      <c r="K13" s="65"/>
      <c r="O13" s="65"/>
    </row>
    <row r="14" spans="1:15" s="61" customFormat="1" ht="14.15" customHeight="1">
      <c r="A14" s="565"/>
      <c r="B14" s="234" t="s">
        <v>22</v>
      </c>
      <c r="C14" s="280">
        <v>2676175.0824539922</v>
      </c>
      <c r="D14" s="71">
        <v>3103635.6320689116</v>
      </c>
      <c r="E14" s="81">
        <v>3496625.8078130428</v>
      </c>
      <c r="F14" s="280">
        <v>3273376.3222699994</v>
      </c>
      <c r="G14" s="71"/>
      <c r="H14" s="71"/>
      <c r="K14" s="65"/>
      <c r="O14" s="65"/>
    </row>
    <row r="15" spans="1:15" s="61" customFormat="1" ht="14.15" customHeight="1">
      <c r="A15" s="565"/>
      <c r="B15" s="235" t="s">
        <v>4</v>
      </c>
      <c r="C15" s="281">
        <v>5458657.9174539922</v>
      </c>
      <c r="D15" s="274">
        <v>7965332.8000689121</v>
      </c>
      <c r="E15" s="285">
        <v>10332322.486813042</v>
      </c>
      <c r="F15" s="281">
        <v>9516733.6282700002</v>
      </c>
      <c r="G15" s="274"/>
      <c r="H15" s="274"/>
      <c r="K15" s="65"/>
      <c r="O15" s="65"/>
    </row>
    <row r="16" spans="1:15" s="61" customFormat="1" ht="14.15" customHeight="1">
      <c r="A16" s="564" t="s">
        <v>69</v>
      </c>
      <c r="B16" s="228" t="s">
        <v>71</v>
      </c>
      <c r="C16" s="279">
        <v>444089.5</v>
      </c>
      <c r="D16" s="271">
        <v>541586.26810961775</v>
      </c>
      <c r="E16" s="284">
        <v>657286.5</v>
      </c>
      <c r="F16" s="279">
        <v>713280.13032127218</v>
      </c>
      <c r="G16" s="271">
        <v>651503</v>
      </c>
      <c r="H16" s="271">
        <v>593275.9341615428</v>
      </c>
      <c r="K16" s="65"/>
      <c r="O16" s="65"/>
    </row>
    <row r="17" spans="1:15" s="61" customFormat="1" ht="14.15" customHeight="1">
      <c r="A17" s="565"/>
      <c r="B17" s="234" t="s">
        <v>20</v>
      </c>
      <c r="C17" s="282">
        <v>-1</v>
      </c>
      <c r="D17" s="74">
        <v>-6.9</v>
      </c>
      <c r="E17" s="290">
        <v>-9.4</v>
      </c>
      <c r="F17" s="282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5" customHeight="1">
      <c r="A18" s="565"/>
      <c r="B18" s="234" t="s">
        <v>72</v>
      </c>
      <c r="C18" s="283">
        <v>35732</v>
      </c>
      <c r="D18" s="294">
        <v>36121</v>
      </c>
      <c r="E18" s="291">
        <v>37600</v>
      </c>
      <c r="F18" s="283">
        <v>38740</v>
      </c>
      <c r="G18" s="294">
        <v>40945</v>
      </c>
      <c r="H18" s="294">
        <v>38412</v>
      </c>
      <c r="K18" s="65"/>
      <c r="O18" s="65"/>
    </row>
    <row r="19" spans="1:15" s="61" customFormat="1" ht="14.15" customHeight="1">
      <c r="A19" s="565"/>
      <c r="B19" s="228" t="s">
        <v>73</v>
      </c>
      <c r="C19" s="279">
        <v>9797222.9010298513</v>
      </c>
      <c r="D19" s="271">
        <v>12946029.272124285</v>
      </c>
      <c r="E19" s="284">
        <v>15890250</v>
      </c>
      <c r="F19" s="279">
        <v>17291700</v>
      </c>
      <c r="G19" s="271">
        <v>14821196.666084835</v>
      </c>
      <c r="H19" s="271">
        <v>13047696</v>
      </c>
      <c r="K19" s="65"/>
      <c r="O19" s="65"/>
    </row>
    <row r="20" spans="1:15" s="61" customFormat="1" ht="14.15" customHeight="1">
      <c r="A20" s="565"/>
      <c r="B20" s="234" t="s">
        <v>20</v>
      </c>
      <c r="C20" s="282">
        <v>5.3</v>
      </c>
      <c r="D20" s="74">
        <v>0.3</v>
      </c>
      <c r="E20" s="290">
        <v>-3.4</v>
      </c>
      <c r="F20" s="282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5" customHeight="1">
      <c r="A21" s="565"/>
      <c r="B21" s="235" t="s">
        <v>74</v>
      </c>
      <c r="C21" s="288" t="s">
        <v>60</v>
      </c>
      <c r="D21" s="295" t="s">
        <v>62</v>
      </c>
      <c r="E21" s="292" t="s">
        <v>63</v>
      </c>
      <c r="F21" s="288" t="s">
        <v>64</v>
      </c>
      <c r="G21" s="295" t="s">
        <v>60</v>
      </c>
      <c r="H21" s="295" t="s">
        <v>64</v>
      </c>
      <c r="K21" s="65"/>
      <c r="O21" s="65"/>
    </row>
    <row r="22" spans="1:15" s="61" customFormat="1" ht="14.15" customHeight="1">
      <c r="A22" s="565"/>
      <c r="B22" s="234" t="s">
        <v>75</v>
      </c>
      <c r="C22" s="280">
        <v>9161150</v>
      </c>
      <c r="D22" s="71">
        <v>11750102</v>
      </c>
      <c r="E22" s="81">
        <v>14711098</v>
      </c>
      <c r="F22" s="280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5" customHeight="1">
      <c r="A23" s="565"/>
      <c r="B23" s="234" t="s">
        <v>20</v>
      </c>
      <c r="C23" s="282">
        <v>8.1</v>
      </c>
      <c r="D23" s="74">
        <v>2.8</v>
      </c>
      <c r="E23" s="290">
        <v>-0.2</v>
      </c>
      <c r="F23" s="282">
        <v>-1.7</v>
      </c>
      <c r="G23" s="74">
        <v>-0.5</v>
      </c>
      <c r="H23" s="74">
        <v>3.3</v>
      </c>
      <c r="K23" s="65"/>
      <c r="O23" s="65"/>
    </row>
    <row r="24" spans="1:15" s="61" customFormat="1" ht="14.15" customHeight="1">
      <c r="A24" s="565"/>
      <c r="B24" s="235" t="s">
        <v>74</v>
      </c>
      <c r="C24" s="288" t="s">
        <v>61</v>
      </c>
      <c r="D24" s="295" t="s">
        <v>61</v>
      </c>
      <c r="E24" s="292" t="s">
        <v>63</v>
      </c>
      <c r="F24" s="288" t="s">
        <v>61</v>
      </c>
      <c r="G24" s="295" t="s">
        <v>60</v>
      </c>
      <c r="H24" s="295" t="s">
        <v>65</v>
      </c>
      <c r="K24" s="65"/>
      <c r="O24" s="65"/>
    </row>
    <row r="25" spans="1:15" s="61" customFormat="1" ht="35.15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5" customHeight="1">
      <c r="A26" s="302" t="s">
        <v>207</v>
      </c>
      <c r="B26" s="302"/>
      <c r="C26" s="303" t="s">
        <v>153</v>
      </c>
      <c r="D26" s="302"/>
      <c r="E26" s="302"/>
      <c r="F26" s="303" t="s">
        <v>209</v>
      </c>
      <c r="G26" s="301"/>
      <c r="H26" s="301"/>
    </row>
    <row r="27" spans="1:15" ht="12" customHeight="1">
      <c r="A27" s="60"/>
      <c r="B27" s="300"/>
      <c r="C27" s="560"/>
      <c r="D27" s="560"/>
      <c r="E27" s="560"/>
      <c r="F27" s="560"/>
      <c r="G27" s="560"/>
      <c r="H27" s="561"/>
    </row>
    <row r="28" spans="1:15" ht="12" customHeight="1">
      <c r="A28" s="286"/>
      <c r="B28" s="299"/>
      <c r="C28" s="296" t="s">
        <v>48</v>
      </c>
      <c r="D28" s="297" t="s">
        <v>49</v>
      </c>
      <c r="E28" s="298" t="s">
        <v>50</v>
      </c>
      <c r="F28" s="296" t="s">
        <v>39</v>
      </c>
      <c r="G28" s="297" t="s">
        <v>40</v>
      </c>
      <c r="H28" s="297" t="s">
        <v>41</v>
      </c>
    </row>
    <row r="29" spans="1:15" ht="14.15" customHeight="1">
      <c r="A29" s="564" t="s">
        <v>105</v>
      </c>
      <c r="B29" s="228" t="s">
        <v>68</v>
      </c>
      <c r="C29" s="279">
        <v>16191.259198189875</v>
      </c>
      <c r="D29" s="271">
        <v>28439.271233940941</v>
      </c>
      <c r="E29" s="284">
        <v>36614.308232594543</v>
      </c>
      <c r="F29" s="279">
        <v>40528.113387238642</v>
      </c>
      <c r="G29" s="271"/>
      <c r="H29" s="271"/>
      <c r="J29" s="70"/>
      <c r="K29" s="70"/>
      <c r="L29" s="70"/>
      <c r="M29" s="70"/>
      <c r="N29" s="70"/>
    </row>
    <row r="30" spans="1:15" ht="14.15" customHeight="1">
      <c r="A30" s="565"/>
      <c r="B30" s="234" t="s">
        <v>66</v>
      </c>
      <c r="C30" s="280">
        <v>395809.55961550772</v>
      </c>
      <c r="D30" s="71">
        <v>697758.412854522</v>
      </c>
      <c r="E30" s="81">
        <v>898168.13302525587</v>
      </c>
      <c r="F30" s="280">
        <v>990161.69972409261</v>
      </c>
      <c r="G30" s="71"/>
      <c r="H30" s="71"/>
      <c r="J30" s="70"/>
      <c r="K30" s="70"/>
      <c r="L30" s="70"/>
      <c r="M30" s="70"/>
      <c r="N30" s="70"/>
    </row>
    <row r="31" spans="1:15" ht="14.15" customHeight="1">
      <c r="A31" s="565"/>
      <c r="B31" s="234" t="s">
        <v>67</v>
      </c>
      <c r="C31" s="280">
        <v>307669.93250876141</v>
      </c>
      <c r="D31" s="71">
        <v>545138.99378925946</v>
      </c>
      <c r="E31" s="81">
        <v>701561.94831927877</v>
      </c>
      <c r="F31" s="280">
        <v>773641.5219696078</v>
      </c>
      <c r="G31" s="71"/>
      <c r="H31" s="71"/>
      <c r="J31" s="70"/>
      <c r="K31" s="70"/>
      <c r="L31" s="70"/>
      <c r="M31" s="70"/>
      <c r="N31" s="70"/>
    </row>
    <row r="32" spans="1:15" ht="14.15" customHeight="1">
      <c r="A32" s="565"/>
      <c r="B32" s="235" t="s">
        <v>38</v>
      </c>
      <c r="C32" s="287">
        <v>0.4</v>
      </c>
      <c r="D32" s="293">
        <v>0.7</v>
      </c>
      <c r="E32" s="289">
        <v>0.9</v>
      </c>
      <c r="F32" s="287">
        <v>1</v>
      </c>
      <c r="G32" s="293"/>
      <c r="H32" s="293"/>
    </row>
    <row r="33" spans="1:8" ht="14.15" customHeight="1">
      <c r="A33" s="564" t="s">
        <v>77</v>
      </c>
      <c r="B33" s="228" t="s">
        <v>21</v>
      </c>
      <c r="C33" s="279">
        <v>8462.4886005107765</v>
      </c>
      <c r="D33" s="271">
        <v>14826.842185857759</v>
      </c>
      <c r="E33" s="284">
        <v>20911.025019532204</v>
      </c>
      <c r="F33" s="279">
        <v>19104.468882748562</v>
      </c>
      <c r="G33" s="271"/>
      <c r="H33" s="271"/>
    </row>
    <row r="34" spans="1:8" ht="14.15" customHeight="1">
      <c r="A34" s="565"/>
      <c r="B34" s="234" t="s">
        <v>22</v>
      </c>
      <c r="C34" s="280">
        <v>8139.1701121627566</v>
      </c>
      <c r="D34" s="71">
        <v>9465.2369592203777</v>
      </c>
      <c r="E34" s="81">
        <v>10696.50003279798</v>
      </c>
      <c r="F34" s="280">
        <v>10016.424341152888</v>
      </c>
      <c r="G34" s="71"/>
      <c r="H34" s="71"/>
    </row>
    <row r="35" spans="1:8" ht="14.15" customHeight="1">
      <c r="A35" s="565"/>
      <c r="B35" s="235" t="s">
        <v>4</v>
      </c>
      <c r="C35" s="281">
        <v>16601.658712673532</v>
      </c>
      <c r="D35" s="274">
        <v>24292.079145078136</v>
      </c>
      <c r="E35" s="285">
        <v>31607.525052330184</v>
      </c>
      <c r="F35" s="281">
        <v>29120.89322390145</v>
      </c>
      <c r="G35" s="274"/>
      <c r="H35" s="274"/>
    </row>
    <row r="36" spans="1:8" ht="14.15" customHeight="1">
      <c r="A36" s="564" t="s">
        <v>70</v>
      </c>
      <c r="B36" s="228" t="s">
        <v>21</v>
      </c>
      <c r="C36" s="279">
        <v>253874.65801532328</v>
      </c>
      <c r="D36" s="271">
        <v>444805.26557573274</v>
      </c>
      <c r="E36" s="284">
        <v>627330.75058596616</v>
      </c>
      <c r="F36" s="279">
        <v>573134.06648245687</v>
      </c>
      <c r="G36" s="271"/>
      <c r="H36" s="271"/>
    </row>
    <row r="37" spans="1:8" ht="14.15" customHeight="1">
      <c r="A37" s="565"/>
      <c r="B37" s="234" t="s">
        <v>22</v>
      </c>
      <c r="C37" s="280">
        <v>244175.1033648827</v>
      </c>
      <c r="D37" s="71">
        <v>283957.10877661133</v>
      </c>
      <c r="E37" s="81">
        <v>320895.00098393939</v>
      </c>
      <c r="F37" s="280">
        <v>300492.73023458663</v>
      </c>
      <c r="G37" s="71"/>
      <c r="H37" s="71"/>
    </row>
    <row r="38" spans="1:8" ht="14.15" customHeight="1">
      <c r="A38" s="565"/>
      <c r="B38" s="235" t="s">
        <v>4</v>
      </c>
      <c r="C38" s="281">
        <v>498049.76138020598</v>
      </c>
      <c r="D38" s="274">
        <v>728762.37435234408</v>
      </c>
      <c r="E38" s="285">
        <v>948225.75156990555</v>
      </c>
      <c r="F38" s="281">
        <v>873626.7967170435</v>
      </c>
      <c r="G38" s="274"/>
      <c r="H38" s="274"/>
    </row>
    <row r="39" spans="1:8" ht="14.15" customHeight="1">
      <c r="A39" s="564" t="s">
        <v>69</v>
      </c>
      <c r="B39" s="228" t="s">
        <v>71</v>
      </c>
      <c r="C39" s="279">
        <v>42199</v>
      </c>
      <c r="D39" s="271">
        <v>51410</v>
      </c>
      <c r="E39" s="284">
        <v>62313</v>
      </c>
      <c r="F39" s="279">
        <v>67639</v>
      </c>
      <c r="G39" s="271">
        <v>61632</v>
      </c>
      <c r="H39" s="271">
        <v>56267</v>
      </c>
    </row>
    <row r="40" spans="1:8" ht="14.15" customHeight="1">
      <c r="A40" s="565"/>
      <c r="B40" s="234" t="s">
        <v>20</v>
      </c>
      <c r="C40" s="282">
        <v>-1</v>
      </c>
      <c r="D40" s="74">
        <v>-6.9</v>
      </c>
      <c r="E40" s="290">
        <v>-9.4</v>
      </c>
      <c r="F40" s="282">
        <v>-16.899999999999999</v>
      </c>
      <c r="G40" s="74">
        <v>-14.1</v>
      </c>
      <c r="H40" s="74">
        <v>-8.8000000000000007</v>
      </c>
    </row>
    <row r="41" spans="1:8" ht="14.15" customHeight="1">
      <c r="A41" s="565"/>
      <c r="B41" s="234" t="s">
        <v>72</v>
      </c>
      <c r="C41" s="283">
        <v>35732</v>
      </c>
      <c r="D41" s="294">
        <v>36121</v>
      </c>
      <c r="E41" s="291">
        <v>37600</v>
      </c>
      <c r="F41" s="283">
        <v>38740</v>
      </c>
      <c r="G41" s="294">
        <v>40945</v>
      </c>
      <c r="H41" s="294">
        <v>38412</v>
      </c>
    </row>
    <row r="42" spans="1:8" ht="14.15" customHeight="1">
      <c r="A42" s="565"/>
      <c r="B42" s="228" t="s">
        <v>73</v>
      </c>
      <c r="C42" s="279">
        <v>930011</v>
      </c>
      <c r="D42" s="271">
        <v>1228904</v>
      </c>
      <c r="E42" s="284">
        <v>1510499</v>
      </c>
      <c r="F42" s="279">
        <v>1639505</v>
      </c>
      <c r="G42" s="271">
        <v>1406898</v>
      </c>
      <c r="H42" s="271">
        <v>1237897</v>
      </c>
    </row>
    <row r="43" spans="1:8" ht="14.15" customHeight="1">
      <c r="A43" s="565"/>
      <c r="B43" s="234" t="s">
        <v>20</v>
      </c>
      <c r="C43" s="282">
        <v>5.3</v>
      </c>
      <c r="D43" s="74">
        <v>0.3</v>
      </c>
      <c r="E43" s="290">
        <v>-3.4</v>
      </c>
      <c r="F43" s="282">
        <v>-6</v>
      </c>
      <c r="G43" s="74">
        <v>-4.0999999999999996</v>
      </c>
      <c r="H43" s="74">
        <v>0.4</v>
      </c>
    </row>
    <row r="44" spans="1:8" ht="14.15" customHeight="1">
      <c r="A44" s="565"/>
      <c r="B44" s="235" t="s">
        <v>74</v>
      </c>
      <c r="C44" s="288" t="s">
        <v>60</v>
      </c>
      <c r="D44" s="295" t="s">
        <v>62</v>
      </c>
      <c r="E44" s="292" t="s">
        <v>63</v>
      </c>
      <c r="F44" s="288" t="s">
        <v>64</v>
      </c>
      <c r="G44" s="295" t="s">
        <v>60</v>
      </c>
      <c r="H44" s="295" t="s">
        <v>64</v>
      </c>
    </row>
    <row r="45" spans="1:8" ht="14.15" customHeight="1">
      <c r="A45" s="565"/>
      <c r="B45" s="234" t="s">
        <v>75</v>
      </c>
      <c r="C45" s="280">
        <v>870305</v>
      </c>
      <c r="D45" s="71">
        <v>1116201</v>
      </c>
      <c r="E45" s="81">
        <v>1398208</v>
      </c>
      <c r="F45" s="280">
        <v>1529902</v>
      </c>
      <c r="G45" s="71">
        <v>1299197</v>
      </c>
      <c r="H45" s="71">
        <v>1188704</v>
      </c>
    </row>
    <row r="46" spans="1:8" ht="14.15" customHeight="1">
      <c r="A46" s="565"/>
      <c r="B46" s="234" t="s">
        <v>20</v>
      </c>
      <c r="C46" s="282">
        <v>8.1</v>
      </c>
      <c r="D46" s="74">
        <v>2.8</v>
      </c>
      <c r="E46" s="290">
        <v>-0.2</v>
      </c>
      <c r="F46" s="282">
        <v>-1.7</v>
      </c>
      <c r="G46" s="74">
        <v>-0.5</v>
      </c>
      <c r="H46" s="74">
        <v>3.3</v>
      </c>
    </row>
    <row r="47" spans="1:8" ht="14.15" customHeight="1">
      <c r="A47" s="565"/>
      <c r="B47" s="235" t="s">
        <v>74</v>
      </c>
      <c r="C47" s="288" t="s">
        <v>61</v>
      </c>
      <c r="D47" s="295" t="s">
        <v>61</v>
      </c>
      <c r="E47" s="292" t="s">
        <v>63</v>
      </c>
      <c r="F47" s="288" t="s">
        <v>61</v>
      </c>
      <c r="G47" s="295" t="s">
        <v>60</v>
      </c>
      <c r="H47" s="295" t="s">
        <v>65</v>
      </c>
    </row>
    <row r="48" spans="1:8" ht="35.15" customHeight="1"/>
    <row r="49" spans="1:8" ht="25" customHeight="1">
      <c r="A49" s="302" t="s">
        <v>210</v>
      </c>
      <c r="B49" s="302"/>
      <c r="C49" s="303" t="s">
        <v>153</v>
      </c>
      <c r="D49" s="302"/>
      <c r="E49" s="302"/>
      <c r="F49" s="303" t="s">
        <v>209</v>
      </c>
      <c r="G49" s="301"/>
      <c r="H49" s="301"/>
    </row>
    <row r="50" spans="1:8" ht="12" customHeight="1">
      <c r="A50" s="60"/>
      <c r="B50" s="300"/>
      <c r="C50" s="561"/>
      <c r="D50" s="562"/>
      <c r="E50" s="563"/>
      <c r="F50" s="561"/>
      <c r="G50" s="562"/>
      <c r="H50" s="562"/>
    </row>
    <row r="51" spans="1:8" ht="12" customHeight="1">
      <c r="A51" s="286"/>
      <c r="B51" s="299"/>
      <c r="C51" s="296" t="s">
        <v>48</v>
      </c>
      <c r="D51" s="297" t="s">
        <v>49</v>
      </c>
      <c r="E51" s="298" t="s">
        <v>50</v>
      </c>
      <c r="F51" s="296" t="s">
        <v>39</v>
      </c>
      <c r="G51" s="297" t="s">
        <v>40</v>
      </c>
      <c r="H51" s="297" t="s">
        <v>41</v>
      </c>
    </row>
    <row r="52" spans="1:8" ht="14.15" customHeight="1">
      <c r="A52" s="555" t="s">
        <v>59</v>
      </c>
      <c r="B52" s="556"/>
      <c r="C52" s="429">
        <f t="shared" ref="C52:H52" si="0">C15/C38</f>
        <v>10.960065320233955</v>
      </c>
      <c r="D52" s="480">
        <f t="shared" si="0"/>
        <v>10.929945178835222</v>
      </c>
      <c r="E52" s="485">
        <f t="shared" si="0"/>
        <v>10.896479524740389</v>
      </c>
      <c r="F52" s="489">
        <f t="shared" si="0"/>
        <v>10.893362776911648</v>
      </c>
      <c r="G52" s="304" t="e">
        <f t="shared" si="0"/>
        <v>#DIV/0!</v>
      </c>
      <c r="H52" s="304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2023-03-02T12:00:20Z</cp:lastPrinted>
  <dcterms:created xsi:type="dcterms:W3CDTF">2015-09-24T05:37:36Z</dcterms:created>
  <dcterms:modified xsi:type="dcterms:W3CDTF">2023-03-02T12:03:05Z</dcterms:modified>
</cp:coreProperties>
</file>